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RA00$\05_地域交通係\★地方バス\R8\05_タクシー生産性向上対策事業費補助金\04 HP掲載用\"/>
    </mc:Choice>
  </mc:AlternateContent>
  <xr:revisionPtr revIDLastSave="0" documentId="13_ncr:1_{830A7933-650E-435E-AC44-1C775BDED8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記様式第10号" sheetId="40" r:id="rId1"/>
    <sheet name="様式第２号（乗合バス・タクシー）（基準購入単価）" sheetId="13" state="hidden" r:id="rId2"/>
    <sheet name="申請書（全区分）" sheetId="7" state="hidden" r:id="rId3"/>
    <sheet name="積算（査定後） (3)" sheetId="3" state="hidden" r:id="rId4"/>
    <sheet name="積算（査定後） (2)" sheetId="2" state="hidden" r:id="rId5"/>
    <sheet name="積算（査定後）" sheetId="1" state="hidden" r:id="rId6"/>
  </sheets>
  <definedNames>
    <definedName name="_xlnm.Print_Area" localSheetId="2">'申請書（全区分）'!$A$1:$P$17</definedName>
    <definedName name="_xlnm.Print_Area" localSheetId="5">'積算（査定後）'!$A$1:$O$22</definedName>
    <definedName name="_xlnm.Print_Area" localSheetId="4">'積算（査定後） (2)'!$A$1:$Q$35</definedName>
    <definedName name="_xlnm.Print_Area" localSheetId="3">'積算（査定後） (3)'!$A$1:$R$36</definedName>
    <definedName name="_xlnm.Print_Area" localSheetId="0">別記様式第10号!$A$1:$R$38</definedName>
    <definedName name="_xlnm.Print_Area" localSheetId="1">'様式第２号（乗合バス・タクシー）（基準購入単価）'!$A$1:$H$14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6" i="40" l="1"/>
  <c r="I20" i="1" l="1"/>
  <c r="H20" i="1"/>
  <c r="I19" i="1"/>
  <c r="H19" i="1"/>
  <c r="D19" i="1"/>
  <c r="I18" i="1"/>
  <c r="H18" i="1"/>
  <c r="D18" i="1"/>
  <c r="I17" i="1"/>
  <c r="H17" i="1"/>
  <c r="D17" i="1"/>
  <c r="I16" i="1"/>
  <c r="H16" i="1"/>
  <c r="D16" i="1"/>
  <c r="I15" i="1"/>
  <c r="H15" i="1"/>
  <c r="D15" i="1"/>
  <c r="I14" i="1"/>
  <c r="H14" i="1"/>
  <c r="D14" i="1"/>
  <c r="N9" i="1"/>
  <c r="M9" i="1"/>
  <c r="N8" i="1"/>
  <c r="M8" i="1"/>
  <c r="J8" i="1"/>
  <c r="H8" i="1"/>
  <c r="F8" i="1"/>
  <c r="N7" i="1"/>
  <c r="M7" i="1"/>
  <c r="J7" i="1"/>
  <c r="H7" i="1"/>
  <c r="F7" i="1"/>
  <c r="N6" i="1"/>
  <c r="M6" i="1"/>
  <c r="J6" i="1"/>
  <c r="H6" i="1"/>
  <c r="F6" i="1"/>
  <c r="N5" i="1"/>
  <c r="M5" i="1"/>
  <c r="J5" i="1"/>
  <c r="H5" i="1"/>
  <c r="F5" i="1"/>
  <c r="I20" i="2"/>
  <c r="H20" i="2"/>
  <c r="I19" i="2"/>
  <c r="H19" i="2"/>
  <c r="D19" i="2"/>
  <c r="I18" i="2"/>
  <c r="H18" i="2"/>
  <c r="D18" i="2"/>
  <c r="I17" i="2"/>
  <c r="H17" i="2"/>
  <c r="D17" i="2"/>
  <c r="I16" i="2"/>
  <c r="H16" i="2"/>
  <c r="D16" i="2"/>
  <c r="I15" i="2"/>
  <c r="H15" i="2"/>
  <c r="D15" i="2"/>
  <c r="I14" i="2"/>
  <c r="H14" i="2"/>
  <c r="D14" i="2"/>
  <c r="N9" i="2"/>
  <c r="M9" i="2"/>
  <c r="N8" i="2"/>
  <c r="M8" i="2"/>
  <c r="J8" i="2"/>
  <c r="H8" i="2"/>
  <c r="F8" i="2"/>
  <c r="N7" i="2"/>
  <c r="M7" i="2"/>
  <c r="J7" i="2"/>
  <c r="H7" i="2"/>
  <c r="F7" i="2"/>
  <c r="N6" i="2"/>
  <c r="M6" i="2"/>
  <c r="J6" i="2"/>
  <c r="H6" i="2"/>
  <c r="F6" i="2"/>
  <c r="N5" i="2"/>
  <c r="M5" i="2"/>
  <c r="J5" i="2"/>
  <c r="H5" i="2"/>
  <c r="F5" i="2"/>
  <c r="V33" i="3"/>
  <c r="N33" i="3"/>
  <c r="V32" i="3"/>
  <c r="N32" i="3"/>
  <c r="I32" i="3"/>
  <c r="G32" i="3"/>
  <c r="V31" i="3"/>
  <c r="N31" i="3"/>
  <c r="I31" i="3"/>
  <c r="G31" i="3"/>
  <c r="V30" i="3"/>
  <c r="N30" i="3"/>
  <c r="I30" i="3"/>
  <c r="G30" i="3"/>
  <c r="V29" i="3"/>
  <c r="N29" i="3"/>
  <c r="I29" i="3"/>
  <c r="G29" i="3"/>
  <c r="V28" i="3"/>
  <c r="N28" i="3"/>
  <c r="I28" i="3"/>
  <c r="G28" i="3"/>
  <c r="V27" i="3"/>
  <c r="N27" i="3"/>
  <c r="I27" i="3"/>
  <c r="G27" i="3"/>
  <c r="V26" i="3"/>
  <c r="N26" i="3"/>
  <c r="I26" i="3"/>
  <c r="G26" i="3"/>
  <c r="I20" i="3"/>
  <c r="H20" i="3"/>
  <c r="I19" i="3"/>
  <c r="H19" i="3"/>
  <c r="D19" i="3"/>
  <c r="I18" i="3"/>
  <c r="H18" i="3"/>
  <c r="D18" i="3"/>
  <c r="I17" i="3"/>
  <c r="H17" i="3"/>
  <c r="D17" i="3"/>
  <c r="I16" i="3"/>
  <c r="H16" i="3"/>
  <c r="D16" i="3"/>
  <c r="I15" i="3"/>
  <c r="H15" i="3"/>
  <c r="D15" i="3"/>
  <c r="I14" i="3"/>
  <c r="H14" i="3"/>
  <c r="D14" i="3"/>
  <c r="N9" i="3"/>
  <c r="M9" i="3"/>
  <c r="N8" i="3"/>
  <c r="M8" i="3"/>
  <c r="J8" i="3"/>
  <c r="H8" i="3"/>
  <c r="F8" i="3"/>
  <c r="N7" i="3"/>
  <c r="M7" i="3"/>
  <c r="J7" i="3"/>
  <c r="H7" i="3"/>
  <c r="F7" i="3"/>
  <c r="N6" i="3"/>
  <c r="M6" i="3"/>
  <c r="J6" i="3"/>
  <c r="H6" i="3"/>
  <c r="F6" i="3"/>
  <c r="N5" i="3"/>
  <c r="M5" i="3"/>
  <c r="J5" i="3"/>
  <c r="H5" i="3"/>
  <c r="F5" i="3"/>
  <c r="P14" i="7"/>
  <c r="P13" i="7"/>
  <c r="N13" i="7"/>
  <c r="L13" i="7"/>
  <c r="K13" i="7"/>
  <c r="I13" i="7"/>
  <c r="P12" i="7"/>
  <c r="N12" i="7"/>
  <c r="L12" i="7"/>
  <c r="K12" i="7"/>
  <c r="I12" i="7"/>
  <c r="P11" i="7"/>
  <c r="N11" i="7"/>
  <c r="L11" i="7"/>
  <c r="K11" i="7"/>
  <c r="I11" i="7"/>
  <c r="P10" i="7"/>
  <c r="N10" i="7"/>
  <c r="L10" i="7"/>
  <c r="K10" i="7"/>
  <c r="I10" i="7"/>
  <c r="P9" i="7"/>
  <c r="N9" i="7"/>
  <c r="L9" i="7"/>
  <c r="K9" i="7"/>
  <c r="I9" i="7"/>
  <c r="P8" i="7"/>
  <c r="N8" i="7"/>
  <c r="L8" i="7"/>
  <c r="K8" i="7"/>
  <c r="I8" i="7"/>
  <c r="P7" i="7"/>
  <c r="N7" i="7"/>
  <c r="L7" i="7"/>
  <c r="K7" i="7"/>
  <c r="I7" i="7"/>
  <c r="P6" i="7"/>
  <c r="N6" i="7"/>
  <c r="L6" i="7"/>
  <c r="K6" i="7"/>
  <c r="I6" i="7"/>
  <c r="G12" i="13"/>
  <c r="G11" i="13"/>
  <c r="G10" i="13"/>
  <c r="G9" i="13"/>
  <c r="G8" i="13"/>
  <c r="L31" i="40"/>
  <c r="N31" i="40" s="1"/>
  <c r="L30" i="40"/>
  <c r="N30" i="40" s="1"/>
  <c r="L29" i="40"/>
  <c r="N29" i="40" s="1"/>
  <c r="L28" i="40"/>
  <c r="N28" i="40" s="1"/>
  <c r="L27" i="40"/>
  <c r="N27" i="40" s="1"/>
  <c r="L26" i="40"/>
  <c r="N26" i="40" s="1"/>
  <c r="L25" i="40"/>
  <c r="N25" i="40" s="1"/>
  <c r="L24" i="40"/>
  <c r="N24" i="40" s="1"/>
  <c r="L23" i="40"/>
  <c r="N23" i="40" s="1"/>
  <c r="L22" i="40"/>
  <c r="N22" i="40" s="1"/>
  <c r="L21" i="40"/>
  <c r="N21" i="40" s="1"/>
  <c r="L20" i="40"/>
  <c r="N20" i="40" s="1"/>
  <c r="L19" i="40"/>
  <c r="N19" i="40" s="1"/>
  <c r="L18" i="40"/>
  <c r="N18" i="40" s="1"/>
  <c r="L17" i="40"/>
  <c r="N17" i="40" s="1"/>
  <c r="L16" i="40"/>
  <c r="N16" i="40" s="1"/>
  <c r="L15" i="40"/>
  <c r="N15" i="40" s="1"/>
  <c r="L14" i="40"/>
  <c r="N14" i="40" s="1"/>
  <c r="L13" i="40"/>
  <c r="N13" i="40" s="1"/>
  <c r="L12" i="40"/>
  <c r="N12" i="40" s="1"/>
  <c r="L11" i="40"/>
  <c r="N11" i="40" s="1"/>
  <c r="N32" i="40" l="1"/>
</calcChain>
</file>

<file path=xl/sharedStrings.xml><?xml version="1.0" encoding="utf-8"?>
<sst xmlns="http://schemas.openxmlformats.org/spreadsheetml/2006/main" count="421" uniqueCount="180">
  <si>
    <t>計</t>
    <rPh sb="0" eb="1">
      <t>ケイ</t>
    </rPh>
    <phoneticPr fontId="2"/>
  </si>
  <si>
    <t>沖島通船</t>
    <rPh sb="0" eb="4">
      <t>オキシマツウセン</t>
    </rPh>
    <phoneticPr fontId="2"/>
  </si>
  <si>
    <t>個人</t>
    <rPh sb="0" eb="2">
      <t>コジン</t>
    </rPh>
    <phoneticPr fontId="2"/>
  </si>
  <si>
    <t>事業者</t>
    <rPh sb="0" eb="3">
      <t>ジギョウシャ</t>
    </rPh>
    <phoneticPr fontId="2"/>
  </si>
  <si>
    <t>一般乗用</t>
    <rPh sb="0" eb="2">
      <t>イッパン</t>
    </rPh>
    <rPh sb="2" eb="4">
      <t>ジョウヨウ</t>
    </rPh>
    <phoneticPr fontId="2"/>
  </si>
  <si>
    <t>コミュニティバス</t>
    <phoneticPr fontId="2"/>
  </si>
  <si>
    <t>民間路線</t>
    <rPh sb="0" eb="4">
      <t>ミンカンロセン</t>
    </rPh>
    <phoneticPr fontId="2"/>
  </si>
  <si>
    <t>一般乗合</t>
    <rPh sb="0" eb="2">
      <t>イッパン</t>
    </rPh>
    <rPh sb="2" eb="4">
      <t>ノリアイ</t>
    </rPh>
    <phoneticPr fontId="2"/>
  </si>
  <si>
    <t>千円</t>
    <rPh sb="0" eb="1">
      <t>セン</t>
    </rPh>
    <rPh sb="1" eb="2">
      <t>エン</t>
    </rPh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</si>
  <si>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</si>
  <si>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</si>
  <si>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 xml:space="preserve">積算額
</t>
    <rPh sb="0" eb="3">
      <t>セキサンガク</t>
    </rPh>
    <phoneticPr fontId="2"/>
  </si>
  <si>
    <t>補助率</t>
    <rPh sb="0" eb="3">
      <t>ホジョリツ</t>
    </rPh>
    <phoneticPr fontId="2"/>
  </si>
  <si>
    <t>補助対象期間
R4.4～R5.3
一般乗用は4月、5月を除く</t>
    <rPh sb="0" eb="2">
      <t>ホジョ</t>
    </rPh>
    <rPh sb="2" eb="4">
      <t>タイショウ</t>
    </rPh>
    <rPh sb="4" eb="6">
      <t>キカン</t>
    </rPh>
    <rPh sb="17" eb="21">
      <t>イッパンジョウヨウ</t>
    </rPh>
    <rPh sb="23" eb="24">
      <t>ガツ</t>
    </rPh>
    <rPh sb="26" eb="27">
      <t>ガツ</t>
    </rPh>
    <rPh sb="28" eb="29">
      <t>ノゾ</t>
    </rPh>
    <phoneticPr fontId="2"/>
  </si>
  <si>
    <t>対象事業者</t>
    <rPh sb="0" eb="5">
      <t>タイショウジギョウシャ</t>
    </rPh>
    <phoneticPr fontId="2"/>
  </si>
  <si>
    <t>事業区分</t>
    <rPh sb="0" eb="2">
      <t>ジギョウ</t>
    </rPh>
    <rPh sb="2" eb="4">
      <t>クブン</t>
    </rPh>
    <phoneticPr fontId="2"/>
  </si>
  <si>
    <t>鉄道（信楽高原鐵道）</t>
    <rPh sb="0" eb="2">
      <t>テツドウ</t>
    </rPh>
    <rPh sb="3" eb="5">
      <t>シガラキ</t>
    </rPh>
    <rPh sb="5" eb="7">
      <t>コウゲン</t>
    </rPh>
    <rPh sb="7" eb="9">
      <t>テツドウ</t>
    </rPh>
    <phoneticPr fontId="2"/>
  </si>
  <si>
    <t>船舶（沖島通船）</t>
    <rPh sb="0" eb="2">
      <t>センパク</t>
    </rPh>
    <rPh sb="3" eb="5">
      <t>オキシマ</t>
    </rPh>
    <rPh sb="5" eb="7">
      <t>ツウセン</t>
    </rPh>
    <phoneticPr fontId="2"/>
  </si>
  <si>
    <t>燃料購入量
（2021）（ℓ）</t>
    <rPh sb="0" eb="2">
      <t>ネンリョウ</t>
    </rPh>
    <rPh sb="2" eb="5">
      <t>コウニュウリョウ</t>
    </rPh>
    <phoneticPr fontId="2"/>
  </si>
  <si>
    <t>単価増分</t>
    <rPh sb="0" eb="2">
      <t>タンカ</t>
    </rPh>
    <rPh sb="2" eb="4">
      <t>ゾウブン</t>
    </rPh>
    <phoneticPr fontId="2"/>
  </si>
  <si>
    <t>燃料平均
購入単価
（2021）</t>
    <rPh sb="0" eb="2">
      <t>ネンリョウ</t>
    </rPh>
    <rPh sb="2" eb="4">
      <t>ヘイキン</t>
    </rPh>
    <rPh sb="5" eb="9">
      <t>コウニュウタンカ</t>
    </rPh>
    <phoneticPr fontId="2"/>
  </si>
  <si>
    <t>燃料平均
購入単価
（2017-2020）</t>
    <rPh sb="0" eb="2">
      <t>ネンリョウ</t>
    </rPh>
    <rPh sb="2" eb="4">
      <t>ヘイキン</t>
    </rPh>
    <rPh sb="5" eb="9">
      <t>コウニュウタンカ</t>
    </rPh>
    <phoneticPr fontId="2"/>
  </si>
  <si>
    <t>調査事業者</t>
    <rPh sb="0" eb="2">
      <t>チョウサ</t>
    </rPh>
    <rPh sb="2" eb="5">
      <t>ジギョウシャ</t>
    </rPh>
    <phoneticPr fontId="2"/>
  </si>
  <si>
    <t>　</t>
    <phoneticPr fontId="2"/>
  </si>
  <si>
    <t>1台あたりの
影響額</t>
    <rPh sb="1" eb="2">
      <t>ダイ</t>
    </rPh>
    <rPh sb="7" eb="10">
      <t>エイキョウガク</t>
    </rPh>
    <phoneticPr fontId="2"/>
  </si>
  <si>
    <t>円/台・年</t>
    <rPh sb="0" eb="1">
      <t>エン</t>
    </rPh>
    <rPh sb="2" eb="3">
      <t>ダイ</t>
    </rPh>
    <rPh sb="4" eb="5">
      <t>ネン</t>
    </rPh>
    <phoneticPr fontId="2"/>
  </si>
  <si>
    <t>月数</t>
    <rPh sb="0" eb="1">
      <t>ゲツ</t>
    </rPh>
    <rPh sb="1" eb="2">
      <t>スウ</t>
    </rPh>
    <phoneticPr fontId="2"/>
  </si>
  <si>
    <t>積算額
改め</t>
    <rPh sb="0" eb="3">
      <t>セキサンガク</t>
    </rPh>
    <rPh sb="4" eb="5">
      <t>アラタ</t>
    </rPh>
    <phoneticPr fontId="2"/>
  </si>
  <si>
    <t>燃料高騰
影響額</t>
    <rPh sb="0" eb="4">
      <t>ネンリョウコウトウ</t>
    </rPh>
    <rPh sb="5" eb="7">
      <t>エイキョウ</t>
    </rPh>
    <rPh sb="7" eb="8">
      <t>ガク</t>
    </rPh>
    <phoneticPr fontId="2"/>
  </si>
  <si>
    <t>円/年</t>
    <rPh sb="0" eb="1">
      <t>エン</t>
    </rPh>
    <rPh sb="2" eb="3">
      <t>ネン</t>
    </rPh>
    <phoneticPr fontId="2"/>
  </si>
  <si>
    <t>ℓ/年</t>
    <rPh sb="2" eb="3">
      <t>ネン</t>
    </rPh>
    <phoneticPr fontId="2"/>
  </si>
  <si>
    <t>車両1台あたりの影響額（主要事業者に対する調査より算出）</t>
    <rPh sb="0" eb="2">
      <t>シャリョウ</t>
    </rPh>
    <rPh sb="3" eb="4">
      <t>ダイ</t>
    </rPh>
    <rPh sb="8" eb="11">
      <t>エイキョウガク</t>
    </rPh>
    <rPh sb="12" eb="14">
      <t>シュヨウ</t>
    </rPh>
    <rPh sb="14" eb="17">
      <t>ジギョウシャ</t>
    </rPh>
    <rPh sb="18" eb="19">
      <t>タイ</t>
    </rPh>
    <rPh sb="21" eb="23">
      <t>チョウサ</t>
    </rPh>
    <rPh sb="25" eb="27">
      <t>サンシュツ</t>
    </rPh>
    <phoneticPr fontId="2"/>
  </si>
  <si>
    <t>事業費積算（一般乗合、一般乗用の対象事業者に応じて補助率を設定）</t>
    <rPh sb="0" eb="3">
      <t>ジギョウヒ</t>
    </rPh>
    <rPh sb="3" eb="5">
      <t>セキサン</t>
    </rPh>
    <rPh sb="6" eb="8">
      <t>イッパン</t>
    </rPh>
    <rPh sb="8" eb="10">
      <t>ノリアイ</t>
    </rPh>
    <rPh sb="11" eb="15">
      <t>イッパンジョウヨウ</t>
    </rPh>
    <rPh sb="16" eb="21">
      <t>タイショウジギョウシャ</t>
    </rPh>
    <rPh sb="22" eb="23">
      <t>オウ</t>
    </rPh>
    <rPh sb="25" eb="28">
      <t>ホジョリツ</t>
    </rPh>
    <rPh sb="29" eb="31">
      <t>セッテイ</t>
    </rPh>
    <phoneticPr fontId="2"/>
  </si>
  <si>
    <t>県全体の影響額</t>
    <rPh sb="0" eb="3">
      <t>ケンゼンタイ</t>
    </rPh>
    <rPh sb="4" eb="7">
      <t>エイキョウガク</t>
    </rPh>
    <phoneticPr fontId="2"/>
  </si>
  <si>
    <t>信楽高原鐵道</t>
    <rPh sb="0" eb="4">
      <t>シガラキコウゲン</t>
    </rPh>
    <rPh sb="4" eb="6">
      <t>テツドウ</t>
    </rPh>
    <phoneticPr fontId="2"/>
  </si>
  <si>
    <t>船舶</t>
    <rPh sb="0" eb="2">
      <t>センパク</t>
    </rPh>
    <phoneticPr fontId="2"/>
  </si>
  <si>
    <t>鉄道</t>
    <rPh sb="0" eb="2">
      <t>テツドウ</t>
    </rPh>
    <phoneticPr fontId="2"/>
  </si>
  <si>
    <t>一般乗合バス（６社）</t>
    <rPh sb="0" eb="2">
      <t>イッパン</t>
    </rPh>
    <rPh sb="2" eb="4">
      <t>ノリアイ</t>
    </rPh>
    <rPh sb="8" eb="9">
      <t>シャ</t>
    </rPh>
    <phoneticPr fontId="2"/>
  </si>
  <si>
    <t>一般乗用タクシー（10社）</t>
    <rPh sb="0" eb="2">
      <t>イッパン</t>
    </rPh>
    <rPh sb="2" eb="4">
      <t>ジョウヨウ</t>
    </rPh>
    <rPh sb="11" eb="12">
      <t>シャ</t>
    </rPh>
    <phoneticPr fontId="2"/>
  </si>
  <si>
    <t>影響額</t>
    <rPh sb="0" eb="3">
      <t>エイキョウガク</t>
    </rPh>
    <phoneticPr fontId="2"/>
  </si>
  <si>
    <t>千円/年</t>
    <rPh sb="0" eb="1">
      <t>セン</t>
    </rPh>
    <rPh sb="1" eb="2">
      <t>エン</t>
    </rPh>
    <rPh sb="3" eb="4">
      <t>ネン</t>
    </rPh>
    <phoneticPr fontId="2"/>
  </si>
  <si>
    <t>影響額
改め</t>
    <rPh sb="0" eb="2">
      <t>エイキョウ</t>
    </rPh>
    <rPh sb="2" eb="3">
      <t>ガク</t>
    </rPh>
    <rPh sb="4" eb="5">
      <t>アラタ</t>
    </rPh>
    <phoneticPr fontId="2"/>
  </si>
  <si>
    <t>台数</t>
    <rPh sb="0" eb="2">
      <t>ダイスウ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</si>
  <si>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</si>
  <si>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一般乗合バス</t>
    <rPh sb="0" eb="2">
      <t>イッパン</t>
    </rPh>
    <rPh sb="2" eb="4">
      <t>ノリアイ</t>
    </rPh>
    <phoneticPr fontId="2"/>
  </si>
  <si>
    <t>基準単価（円）</t>
    <rPh sb="0" eb="4">
      <t>キジュンタンカ</t>
    </rPh>
    <rPh sb="5" eb="6">
      <t>エン</t>
    </rPh>
    <phoneticPr fontId="2"/>
  </si>
  <si>
    <t>購入単価（円）</t>
    <rPh sb="0" eb="4">
      <t>コウニュウタンカ</t>
    </rPh>
    <rPh sb="5" eb="6">
      <t>エン</t>
    </rPh>
    <phoneticPr fontId="2"/>
  </si>
  <si>
    <t>購入量</t>
    <rPh sb="0" eb="3">
      <t>コウニュウリョウ</t>
    </rPh>
    <phoneticPr fontId="2"/>
  </si>
  <si>
    <t>c</t>
    <phoneticPr fontId="2"/>
  </si>
  <si>
    <t>補助対象経費</t>
    <rPh sb="0" eb="6">
      <t>ホジョタイショウケイヒ</t>
    </rPh>
    <phoneticPr fontId="2"/>
  </si>
  <si>
    <t>補助上限額（円/台）</t>
    <rPh sb="0" eb="4">
      <t>ホジョジョウゲン</t>
    </rPh>
    <rPh sb="4" eb="5">
      <t>ガク</t>
    </rPh>
    <rPh sb="6" eb="7">
      <t>エン</t>
    </rPh>
    <rPh sb="8" eb="9">
      <t>ダイ</t>
    </rPh>
    <phoneticPr fontId="2"/>
  </si>
  <si>
    <t>運行台数</t>
    <rPh sb="0" eb="2">
      <t>ウンコウ</t>
    </rPh>
    <rPh sb="2" eb="4">
      <t>ダイスウ</t>
    </rPh>
    <phoneticPr fontId="2"/>
  </si>
  <si>
    <t>コミュニティバス</t>
    <phoneticPr fontId="2"/>
  </si>
  <si>
    <t>一般乗用タクシー（事業）</t>
    <rPh sb="0" eb="2">
      <t>イッパン</t>
    </rPh>
    <rPh sb="2" eb="4">
      <t>ジョウヨウ</t>
    </rPh>
    <rPh sb="9" eb="11">
      <t>ジギョウ</t>
    </rPh>
    <phoneticPr fontId="2"/>
  </si>
  <si>
    <t>一般乗用タクシー（個人）</t>
    <rPh sb="0" eb="2">
      <t>イッパン</t>
    </rPh>
    <rPh sb="2" eb="4">
      <t>ジョウヨウ</t>
    </rPh>
    <rPh sb="9" eb="11">
      <t>コジン</t>
    </rPh>
    <phoneticPr fontId="2"/>
  </si>
  <si>
    <t>f</t>
    <phoneticPr fontId="2"/>
  </si>
  <si>
    <t>補助基準額（円/台）</t>
    <rPh sb="0" eb="2">
      <t>ホジョ</t>
    </rPh>
    <rPh sb="2" eb="4">
      <t>キジュン</t>
    </rPh>
    <rPh sb="4" eb="5">
      <t>ガク</t>
    </rPh>
    <rPh sb="6" eb="7">
      <t>エン</t>
    </rPh>
    <rPh sb="8" eb="9">
      <t>ダイ</t>
    </rPh>
    <phoneticPr fontId="2"/>
  </si>
  <si>
    <t>a</t>
    <phoneticPr fontId="2"/>
  </si>
  <si>
    <t>b</t>
    <phoneticPr fontId="2"/>
  </si>
  <si>
    <t>e</t>
    <phoneticPr fontId="2"/>
  </si>
  <si>
    <t>g＝e×f</t>
    <phoneticPr fontId="2"/>
  </si>
  <si>
    <t>補助申請額</t>
    <rPh sb="0" eb="5">
      <t>ホジョシンセイガク</t>
    </rPh>
    <phoneticPr fontId="2"/>
  </si>
  <si>
    <t>d＝c×（b-a）×1/2</t>
    <phoneticPr fontId="2"/>
  </si>
  <si>
    <t>dとgの低い方</t>
    <rPh sb="4" eb="5">
      <t>ヒク</t>
    </rPh>
    <rPh sb="6" eb="7">
      <t>ホウ</t>
    </rPh>
    <phoneticPr fontId="2"/>
  </si>
  <si>
    <t>入力欄</t>
    <rPh sb="0" eb="3">
      <t>ニュウリョクラン</t>
    </rPh>
    <phoneticPr fontId="2"/>
  </si>
  <si>
    <t>一般乗用タクシー（LPガス）</t>
    <rPh sb="0" eb="2">
      <t>イッパン</t>
    </rPh>
    <rPh sb="2" eb="4">
      <t>ジョウヨウ</t>
    </rPh>
    <phoneticPr fontId="2"/>
  </si>
  <si>
    <t>一般乗用タクシー（ガソリン）</t>
    <rPh sb="0" eb="2">
      <t>イッパン</t>
    </rPh>
    <rPh sb="2" eb="4">
      <t>ジョウヨウ</t>
    </rPh>
    <phoneticPr fontId="2"/>
  </si>
  <si>
    <t>一般乗用タクシー（軽油）</t>
    <rPh sb="0" eb="2">
      <t>イッパン</t>
    </rPh>
    <rPh sb="2" eb="4">
      <t>ジョウヨウ</t>
    </rPh>
    <rPh sb="9" eb="11">
      <t>ケイユ</t>
    </rPh>
    <phoneticPr fontId="2"/>
  </si>
  <si>
    <t>補助上限額</t>
    <rPh sb="0" eb="5">
      <t>ホジョジョウゲンガク</t>
    </rPh>
    <phoneticPr fontId="2"/>
  </si>
  <si>
    <t>f</t>
    <phoneticPr fontId="2"/>
  </si>
  <si>
    <t>g</t>
    <phoneticPr fontId="2"/>
  </si>
  <si>
    <t>h</t>
    <phoneticPr fontId="2"/>
  </si>
  <si>
    <t>基準額（円/台）</t>
    <rPh sb="0" eb="2">
      <t>キジュン</t>
    </rPh>
    <rPh sb="2" eb="3">
      <t>ガク</t>
    </rPh>
    <rPh sb="4" eb="5">
      <t>エン</t>
    </rPh>
    <rPh sb="6" eb="7">
      <t>ダイ</t>
    </rPh>
    <phoneticPr fontId="2"/>
  </si>
  <si>
    <t>eとiの低い方</t>
    <rPh sb="4" eb="5">
      <t>ヒク</t>
    </rPh>
    <rPh sb="6" eb="7">
      <t>ホウ</t>
    </rPh>
    <phoneticPr fontId="2"/>
  </si>
  <si>
    <t>対象期間</t>
    <rPh sb="0" eb="4">
      <t>タイショウキカン</t>
    </rPh>
    <phoneticPr fontId="2"/>
  </si>
  <si>
    <t>i</t>
    <phoneticPr fontId="2"/>
  </si>
  <si>
    <t>j＝f×g×h×i</t>
    <phoneticPr fontId="2"/>
  </si>
  <si>
    <t>12</t>
    <phoneticPr fontId="2"/>
  </si>
  <si>
    <t>12</t>
    <phoneticPr fontId="2"/>
  </si>
  <si>
    <t>10</t>
    <phoneticPr fontId="2"/>
  </si>
  <si>
    <t>10</t>
    <phoneticPr fontId="2"/>
  </si>
  <si>
    <t>10</t>
    <phoneticPr fontId="2"/>
  </si>
  <si>
    <t>12</t>
    <phoneticPr fontId="2"/>
  </si>
  <si>
    <t>12</t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</si>
  <si>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</si>
  <si>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購入単価（円）</t>
    <rPh sb="0" eb="4">
      <t>コウニュウタンカ</t>
    </rPh>
    <rPh sb="5" eb="6">
      <t>エン</t>
    </rPh>
    <phoneticPr fontId="2"/>
  </si>
  <si>
    <t>購入量</t>
    <rPh sb="0" eb="2">
      <t>コウニュウ</t>
    </rPh>
    <rPh sb="2" eb="3">
      <t>リョウ</t>
    </rPh>
    <phoneticPr fontId="2"/>
  </si>
  <si>
    <t>a</t>
    <phoneticPr fontId="2"/>
  </si>
  <si>
    <t>b</t>
    <phoneticPr fontId="2"/>
  </si>
  <si>
    <t>c</t>
    <phoneticPr fontId="2"/>
  </si>
  <si>
    <t>基準単価（円）</t>
    <rPh sb="0" eb="2">
      <t>キジュン</t>
    </rPh>
    <rPh sb="2" eb="4">
      <t>タンカ</t>
    </rPh>
    <rPh sb="5" eb="6">
      <t>エン</t>
    </rPh>
    <phoneticPr fontId="2"/>
  </si>
  <si>
    <t>燃料高騰影響額（円）</t>
    <rPh sb="0" eb="2">
      <t>ネンリョウ</t>
    </rPh>
    <rPh sb="2" eb="6">
      <t>コウトウエイキョウ</t>
    </rPh>
    <rPh sb="6" eb="7">
      <t>ガク</t>
    </rPh>
    <rPh sb="8" eb="9">
      <t>エン</t>
    </rPh>
    <phoneticPr fontId="2"/>
  </si>
  <si>
    <t>e</t>
    <phoneticPr fontId="2"/>
  </si>
  <si>
    <t>d＝（a-b）×c</t>
    <phoneticPr fontId="2"/>
  </si>
  <si>
    <t>1台あたりの影響額</t>
    <rPh sb="1" eb="2">
      <t>ダイ</t>
    </rPh>
    <rPh sb="6" eb="9">
      <t>エイキョウガク</t>
    </rPh>
    <phoneticPr fontId="2"/>
  </si>
  <si>
    <t>補助上限</t>
    <rPh sb="0" eb="4">
      <t>ホジョジョウゲン</t>
    </rPh>
    <phoneticPr fontId="2"/>
  </si>
  <si>
    <t>事業区分</t>
    <rPh sb="0" eb="4">
      <t>ジギョウクブン</t>
    </rPh>
    <phoneticPr fontId="2"/>
  </si>
  <si>
    <t>ℓ</t>
    <phoneticPr fontId="2"/>
  </si>
  <si>
    <t>（軽油）</t>
  </si>
  <si>
    <t>一般乗用タクシー</t>
    <rPh sb="0" eb="2">
      <t>イッパン</t>
    </rPh>
    <rPh sb="2" eb="4">
      <t>ジョウヨウ</t>
    </rPh>
    <phoneticPr fontId="2"/>
  </si>
  <si>
    <t>（LPG）</t>
    <phoneticPr fontId="2"/>
  </si>
  <si>
    <t>（ガソリン）</t>
    <phoneticPr fontId="2"/>
  </si>
  <si>
    <t>（軽油）</t>
    <phoneticPr fontId="2"/>
  </si>
  <si>
    <t>（電気）</t>
    <phoneticPr fontId="2"/>
  </si>
  <si>
    <t>（燃料種別）</t>
    <rPh sb="1" eb="3">
      <t>ネンリョウ</t>
    </rPh>
    <rPh sb="3" eb="5">
      <t>シュベツ</t>
    </rPh>
    <phoneticPr fontId="2"/>
  </si>
  <si>
    <t>（軽油）</t>
    <phoneticPr fontId="2"/>
  </si>
  <si>
    <t>㎥</t>
    <phoneticPr fontId="2"/>
  </si>
  <si>
    <t>両</t>
    <rPh sb="0" eb="1">
      <t>リョウ</t>
    </rPh>
    <phoneticPr fontId="2"/>
  </si>
  <si>
    <t>隻</t>
    <rPh sb="0" eb="1">
      <t>セキ</t>
    </rPh>
    <phoneticPr fontId="2"/>
  </si>
  <si>
    <t>補助対象期間
における燃料購入費
ウ</t>
    <rPh sb="0" eb="2">
      <t>ホジョ</t>
    </rPh>
    <rPh sb="2" eb="4">
      <t>タイショウ</t>
    </rPh>
    <rPh sb="4" eb="6">
      <t>キカン</t>
    </rPh>
    <rPh sb="11" eb="13">
      <t>ネンリョウ</t>
    </rPh>
    <rPh sb="13" eb="15">
      <t>コウニュウ</t>
    </rPh>
    <rPh sb="15" eb="16">
      <t>ヒ</t>
    </rPh>
    <phoneticPr fontId="2"/>
  </si>
  <si>
    <t>補助対象期間
における燃料購入量
イ</t>
    <rPh sb="0" eb="4">
      <t>ホジョ</t>
    </rPh>
    <rPh sb="4" eb="6">
      <t>キカン</t>
    </rPh>
    <rPh sb="11" eb="13">
      <t>ネンリョウ</t>
    </rPh>
    <rPh sb="13" eb="16">
      <t>コウニュウリョウ</t>
    </rPh>
    <phoneticPr fontId="2"/>
  </si>
  <si>
    <t>運行車両台数
ア</t>
    <rPh sb="0" eb="4">
      <t>ウンコウシャリョウ</t>
    </rPh>
    <rPh sb="4" eb="6">
      <t>ダイスウ</t>
    </rPh>
    <phoneticPr fontId="2"/>
  </si>
  <si>
    <t>R4購入単価
ウ÷イ＝エ</t>
    <rPh sb="2" eb="4">
      <t>コウニュウ</t>
    </rPh>
    <rPh sb="4" eb="6">
      <t>タンカ</t>
    </rPh>
    <phoneticPr fontId="2"/>
  </si>
  <si>
    <t>基準購入単価
オ</t>
    <rPh sb="0" eb="2">
      <t>キジュン</t>
    </rPh>
    <rPh sb="2" eb="4">
      <t>コウニュウ</t>
    </rPh>
    <rPh sb="4" eb="6">
      <t>タンカ</t>
    </rPh>
    <phoneticPr fontId="2"/>
  </si>
  <si>
    <t>購入単価差
オ－エ＝カ</t>
    <rPh sb="0" eb="4">
      <t>コウニュウタンカ</t>
    </rPh>
    <rPh sb="4" eb="5">
      <t>サ</t>
    </rPh>
    <phoneticPr fontId="2"/>
  </si>
  <si>
    <t>1台あたりの
影響額
ウ×カ÷ア＝キ</t>
    <rPh sb="1" eb="2">
      <t>ダイ</t>
    </rPh>
    <rPh sb="7" eb="10">
      <t>エイキョウガク</t>
    </rPh>
    <phoneticPr fontId="2"/>
  </si>
  <si>
    <t>1/3</t>
    <phoneticPr fontId="2"/>
  </si>
  <si>
    <t>1/2</t>
    <phoneticPr fontId="2"/>
  </si>
  <si>
    <t>1/2</t>
    <phoneticPr fontId="2"/>
  </si>
  <si>
    <t>補助率
コ</t>
    <rPh sb="0" eb="3">
      <t>ホジョリツ</t>
    </rPh>
    <phoneticPr fontId="2"/>
  </si>
  <si>
    <t xml:space="preserve">
1台あたりの
申請額
キとクのいずれか少ない額＝ケ</t>
    <rPh sb="2" eb="3">
      <t>ダイ</t>
    </rPh>
    <rPh sb="8" eb="10">
      <t>シンセイ</t>
    </rPh>
    <rPh sb="10" eb="11">
      <t>ガク</t>
    </rPh>
    <rPh sb="21" eb="22">
      <t>スク</t>
    </rPh>
    <rPh sb="24" eb="25">
      <t>ガク</t>
    </rPh>
    <phoneticPr fontId="2"/>
  </si>
  <si>
    <t xml:space="preserve">
補助申請額
ア×ケ×コ
</t>
    <rPh sb="2" eb="4">
      <t>ホジョ</t>
    </rPh>
    <rPh sb="4" eb="7">
      <t>シンセイガク</t>
    </rPh>
    <phoneticPr fontId="2"/>
  </si>
  <si>
    <t>円/台</t>
    <rPh sb="0" eb="1">
      <t>エン</t>
    </rPh>
    <rPh sb="2" eb="3">
      <t>ダイ</t>
    </rPh>
    <phoneticPr fontId="2"/>
  </si>
  <si>
    <t>1台あたりの
補助基準額
ク</t>
    <rPh sb="1" eb="2">
      <t>ダイ</t>
    </rPh>
    <rPh sb="7" eb="9">
      <t>ホジョ</t>
    </rPh>
    <rPh sb="9" eb="11">
      <t>キジュン</t>
    </rPh>
    <rPh sb="11" eb="12">
      <t>ガク</t>
    </rPh>
    <phoneticPr fontId="2"/>
  </si>
  <si>
    <t>１.交付申請に係る燃料購入実績及び補助申請額</t>
    <rPh sb="2" eb="6">
      <t>コウフシンセイ</t>
    </rPh>
    <rPh sb="7" eb="8">
      <t>カカ</t>
    </rPh>
    <rPh sb="9" eb="11">
      <t>ネンリョウ</t>
    </rPh>
    <rPh sb="11" eb="13">
      <t>コウニュウ</t>
    </rPh>
    <rPh sb="13" eb="15">
      <t>ジッセキ</t>
    </rPh>
    <rPh sb="15" eb="16">
      <t>オヨ</t>
    </rPh>
    <rPh sb="17" eb="22">
      <t>ホジョシンセイガク</t>
    </rPh>
    <phoneticPr fontId="2"/>
  </si>
  <si>
    <t>合　計</t>
    <rPh sb="0" eb="1">
      <t>ゴウ</t>
    </rPh>
    <rPh sb="2" eb="3">
      <t>ケイ</t>
    </rPh>
    <phoneticPr fontId="2"/>
  </si>
  <si>
    <t>km</t>
    <phoneticPr fontId="2"/>
  </si>
  <si>
    <t>令和２年度</t>
    <rPh sb="0" eb="2">
      <t>レイワ</t>
    </rPh>
    <rPh sb="3" eb="5">
      <t>ネンド</t>
    </rPh>
    <phoneticPr fontId="2"/>
  </si>
  <si>
    <t>令和１年度</t>
    <rPh sb="0" eb="2">
      <t>レイワ</t>
    </rPh>
    <rPh sb="3" eb="5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</si>
  <si>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</si>
  <si>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</si>
  <si>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燃料購入量</t>
    <rPh sb="0" eb="2">
      <t>ネンリョウ</t>
    </rPh>
    <rPh sb="2" eb="5">
      <t>コウニュウリョウ</t>
    </rPh>
    <phoneticPr fontId="2"/>
  </si>
  <si>
    <t>購入単価</t>
    <rPh sb="0" eb="2">
      <t>コウニュウ</t>
    </rPh>
    <rPh sb="2" eb="4">
      <t>タンカ</t>
    </rPh>
    <phoneticPr fontId="2"/>
  </si>
  <si>
    <t>購入単価の平均</t>
    <rPh sb="0" eb="4">
      <t>コウニュウタンカ</t>
    </rPh>
    <rPh sb="5" eb="7">
      <t>ヘイキン</t>
    </rPh>
    <phoneticPr fontId="2"/>
  </si>
  <si>
    <t>１.基準単価の算出</t>
    <rPh sb="2" eb="4">
      <t>キジュン</t>
    </rPh>
    <rPh sb="4" eb="6">
      <t>タンカ</t>
    </rPh>
    <rPh sb="7" eb="9">
      <t>サンシュツ</t>
    </rPh>
    <phoneticPr fontId="2"/>
  </si>
  <si>
    <t xml:space="preserve">燃料購入費
</t>
    <rPh sb="0" eb="2">
      <t>ネンリョウ</t>
    </rPh>
    <rPh sb="2" eb="4">
      <t>コウニュウ</t>
    </rPh>
    <rPh sb="4" eb="5">
      <t>ヒ</t>
    </rPh>
    <phoneticPr fontId="2"/>
  </si>
  <si>
    <t>基準単価積算書</t>
    <rPh sb="0" eb="2">
      <t>キジュン</t>
    </rPh>
    <rPh sb="2" eb="4">
      <t>タンカ</t>
    </rPh>
    <rPh sb="4" eb="7">
      <t>セキサンショ</t>
    </rPh>
    <phoneticPr fontId="2"/>
  </si>
  <si>
    <t>営業区域</t>
    <rPh sb="0" eb="2">
      <t>エイギョウ</t>
    </rPh>
    <rPh sb="2" eb="4">
      <t>クイキ</t>
    </rPh>
    <phoneticPr fontId="2"/>
  </si>
  <si>
    <t>1/6</t>
    <phoneticPr fontId="2"/>
  </si>
  <si>
    <t>事業実施報告</t>
    <rPh sb="0" eb="2">
      <t>ジギョウ</t>
    </rPh>
    <rPh sb="2" eb="4">
      <t>ジッシ</t>
    </rPh>
    <rPh sb="4" eb="6">
      <t>ホウコク</t>
    </rPh>
    <phoneticPr fontId="2"/>
  </si>
  <si>
    <t>湖東</t>
    <rPh sb="0" eb="2">
      <t>コトウ</t>
    </rPh>
    <phoneticPr fontId="9"/>
  </si>
  <si>
    <t>中部</t>
    <rPh sb="0" eb="2">
      <t>チュウブ</t>
    </rPh>
    <phoneticPr fontId="9"/>
  </si>
  <si>
    <t>湖西</t>
    <rPh sb="0" eb="2">
      <t>コセイ</t>
    </rPh>
    <phoneticPr fontId="9"/>
  </si>
  <si>
    <t>１  補助事業の実施報告および補助金請求額</t>
    <rPh sb="3" eb="5">
      <t>ホジョ</t>
    </rPh>
    <rPh sb="5" eb="7">
      <t>ジギョウ</t>
    </rPh>
    <rPh sb="8" eb="10">
      <t>ジッシ</t>
    </rPh>
    <rPh sb="10" eb="12">
      <t>ホウコク</t>
    </rPh>
    <rPh sb="15" eb="18">
      <t>ホジョキン</t>
    </rPh>
    <rPh sb="18" eb="20">
      <t>セイキュウ</t>
    </rPh>
    <rPh sb="20" eb="21">
      <t>ガク</t>
    </rPh>
    <phoneticPr fontId="2"/>
  </si>
  <si>
    <t>年月日</t>
    <rPh sb="0" eb="1">
      <t>ネン</t>
    </rPh>
    <rPh sb="1" eb="3">
      <t>ガッピ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</si>
  <si>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</si>
  <si>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</si>
  <si>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</si>
  <si>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</si>
  <si>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</si>
  <si>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</si>
  <si>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</si>
  <si>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</si>
  <si>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</si>
  <si>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</si>
  <si>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</si>
  <si>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</si>
  <si>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1台あたり
補助上限額
（定額）</t>
    <rPh sb="1" eb="2">
      <t>ダイ</t>
    </rPh>
    <rPh sb="6" eb="8">
      <t>ホジョ</t>
    </rPh>
    <rPh sb="8" eb="10">
      <t>ジョウゲン</t>
    </rPh>
    <rPh sb="10" eb="11">
      <t>ガク</t>
    </rPh>
    <rPh sb="13" eb="15">
      <t>テイガク</t>
    </rPh>
    <phoneticPr fontId="2"/>
  </si>
  <si>
    <t>実施報告・補助金請求額計算書</t>
    <rPh sb="2" eb="4">
      <t>ホウコク</t>
    </rPh>
    <rPh sb="8" eb="10">
      <t>セイキュウ</t>
    </rPh>
    <phoneticPr fontId="2"/>
  </si>
  <si>
    <t>事業開始日</t>
    <rPh sb="0" eb="2">
      <t>ジギョウ</t>
    </rPh>
    <rPh sb="2" eb="4">
      <t>カイシ</t>
    </rPh>
    <rPh sb="4" eb="5">
      <t>ビ</t>
    </rPh>
    <phoneticPr fontId="2"/>
  </si>
  <si>
    <t>事業完了日</t>
    <rPh sb="0" eb="2">
      <t>ジギョウ</t>
    </rPh>
    <rPh sb="2" eb="4">
      <t>カンリョウ</t>
    </rPh>
    <rPh sb="4" eb="5">
      <t>ビ</t>
    </rPh>
    <phoneticPr fontId="2"/>
  </si>
  <si>
    <t>大津</t>
    <rPh sb="0" eb="2">
      <t>オオツ</t>
    </rPh>
    <phoneticPr fontId="9"/>
  </si>
  <si>
    <t>車種</t>
    <rPh sb="0" eb="2">
      <t>シャシュ</t>
    </rPh>
    <phoneticPr fontId="2"/>
  </si>
  <si>
    <t>湖南</t>
    <rPh sb="0" eb="2">
      <t>コナン</t>
    </rPh>
    <phoneticPr fontId="9"/>
  </si>
  <si>
    <t>営業所名</t>
    <rPh sb="0" eb="3">
      <t>エイギョウショ</t>
    </rPh>
    <rPh sb="3" eb="4">
      <t>メイ</t>
    </rPh>
    <phoneticPr fontId="2"/>
  </si>
  <si>
    <t>適合基準</t>
    <rPh sb="0" eb="2">
      <t>テキゴウ</t>
    </rPh>
    <rPh sb="2" eb="4">
      <t>キジュン</t>
    </rPh>
    <phoneticPr fontId="2"/>
  </si>
  <si>
    <t>1/6</t>
  </si>
  <si>
    <t>補助金請求額の計算</t>
    <rPh sb="0" eb="3">
      <t>ホジョキン</t>
    </rPh>
    <rPh sb="3" eb="5">
      <t>セイキュウ</t>
    </rPh>
    <rPh sb="5" eb="6">
      <t>ガク</t>
    </rPh>
    <rPh sb="7" eb="9">
      <t>ケイサン</t>
    </rPh>
    <phoneticPr fontId="2"/>
  </si>
  <si>
    <t>補助金請求額〔合計〕</t>
    <rPh sb="0" eb="2">
      <t>ホジョ</t>
    </rPh>
    <rPh sb="2" eb="3">
      <t>キン</t>
    </rPh>
    <rPh sb="3" eb="5">
      <t>セイキュウ</t>
    </rPh>
    <rPh sb="5" eb="6">
      <t>ガク</t>
    </rPh>
    <rPh sb="7" eb="9">
      <t>ゴウケイ</t>
    </rPh>
    <phoneticPr fontId="2"/>
  </si>
  <si>
    <t>補助金
請求額</t>
    <rPh sb="0" eb="2">
      <t>ホジョ</t>
    </rPh>
    <rPh sb="2" eb="3">
      <t>キン</t>
    </rPh>
    <rPh sb="4" eb="6">
      <t>セイキュウ</t>
    </rPh>
    <rPh sb="6" eb="7">
      <t>ガク</t>
    </rPh>
    <phoneticPr fontId="2"/>
  </si>
  <si>
    <t>甲賀</t>
    <rPh sb="0" eb="2">
      <t>コウカ</t>
    </rPh>
    <phoneticPr fontId="9"/>
  </si>
  <si>
    <t>湖北</t>
    <rPh sb="0" eb="2">
      <t>コホク</t>
    </rPh>
    <phoneticPr fontId="9"/>
  </si>
  <si>
    <t>自動車登録番号または車両番号</t>
    <rPh sb="0" eb="5">
      <t>ジドウシャトウロク</t>
    </rPh>
    <rPh sb="5" eb="7">
      <t>バンゴウ</t>
    </rPh>
    <rPh sb="10" eb="12">
      <t>シャリョウ</t>
    </rPh>
    <rPh sb="12" eb="14">
      <t>バンゴウ</t>
    </rPh>
    <phoneticPr fontId="2"/>
  </si>
  <si>
    <t>（リース事業者の場合）
リース先の
事業者名</t>
    <rPh sb="4" eb="7">
      <t>ジギョウシャ</t>
    </rPh>
    <rPh sb="8" eb="10">
      <t>バアイ</t>
    </rPh>
    <rPh sb="15" eb="16">
      <t>サキ</t>
    </rPh>
    <rPh sb="18" eb="20">
      <t>ジギョウ</t>
    </rPh>
    <rPh sb="20" eb="21">
      <t>シャ</t>
    </rPh>
    <rPh sb="21" eb="22">
      <t>メイ</t>
    </rPh>
    <phoneticPr fontId="2"/>
  </si>
  <si>
    <t>　　　年　月
～　　年　月</t>
    <rPh sb="3" eb="4">
      <t>ネン</t>
    </rPh>
    <rPh sb="5" eb="6">
      <t>ガツ</t>
    </rPh>
    <rPh sb="10" eb="11">
      <t>ネン</t>
    </rPh>
    <rPh sb="12" eb="13">
      <t>ガツ</t>
    </rPh>
    <phoneticPr fontId="2"/>
  </si>
  <si>
    <t>（リース事業者の場合）
貸与期間</t>
    <rPh sb="4" eb="7">
      <t>ジギョウシャ</t>
    </rPh>
    <rPh sb="8" eb="10">
      <t>バアイ</t>
    </rPh>
    <rPh sb="12" eb="14">
      <t>タイヨ</t>
    </rPh>
    <rPh sb="14" eb="16">
      <t>キカン</t>
    </rPh>
    <phoneticPr fontId="2"/>
  </si>
  <si>
    <t>（１）ユニバーサルデザインタクシー導入支援</t>
    <rPh sb="17" eb="19">
      <t>ドウニュウ</t>
    </rPh>
    <rPh sb="19" eb="21">
      <t>シエン</t>
    </rPh>
    <phoneticPr fontId="2"/>
  </si>
  <si>
    <t>補助金計算額
キ×ク</t>
    <rPh sb="0" eb="3">
      <t>ホジョキン</t>
    </rPh>
    <rPh sb="3" eb="5">
      <t>ケイサン</t>
    </rPh>
    <rPh sb="5" eb="6">
      <t>ガク</t>
    </rPh>
    <phoneticPr fontId="2"/>
  </si>
  <si>
    <t>ケかコの低い方</t>
    <rPh sb="4" eb="5">
      <t>ヒク</t>
    </rPh>
    <rPh sb="6" eb="7">
      <t>ホウ</t>
    </rPh>
    <phoneticPr fontId="2"/>
  </si>
  <si>
    <t>別記様式第10号</t>
    <rPh sb="0" eb="2">
      <t>ベッキ</t>
    </rPh>
    <rPh sb="2" eb="4">
      <t>ヨウシキ</t>
    </rPh>
    <rPh sb="4" eb="5">
      <t>ダイ</t>
    </rPh>
    <rPh sb="7" eb="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</si>
</sst>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name val="MS UI Gothic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38" fontId="3" fillId="0" borderId="0" xfId="0" applyNumberFormat="1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3" fillId="0" borderId="0" xfId="1" applyFont="1" applyFill="1" applyBorder="1">
      <alignment vertical="center"/>
    </xf>
    <xf numFmtId="12" fontId="0" fillId="0" borderId="3" xfId="0" applyNumberFormat="1" applyBorder="1" applyAlignment="1">
      <alignment horizontal="center" vertical="center"/>
    </xf>
    <xf numFmtId="38" fontId="0" fillId="0" borderId="4" xfId="0" applyNumberFormat="1" applyBorder="1">
      <alignment vertical="center"/>
    </xf>
    <xf numFmtId="38" fontId="0" fillId="0" borderId="4" xfId="1" applyFont="1" applyBorder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1" applyNumberFormat="1" applyFont="1" applyBorder="1">
      <alignment vertical="center"/>
    </xf>
    <xf numFmtId="38" fontId="0" fillId="0" borderId="4" xfId="1" applyNumberFormat="1" applyFont="1" applyBorder="1">
      <alignment vertical="center"/>
    </xf>
    <xf numFmtId="177" fontId="0" fillId="0" borderId="4" xfId="0" applyNumberFormat="1" applyBorder="1">
      <alignment vertical="center"/>
    </xf>
    <xf numFmtId="177" fontId="0" fillId="0" borderId="4" xfId="1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0" xfId="0" applyFont="1">
      <alignment vertical="center"/>
    </xf>
    <xf numFmtId="38" fontId="5" fillId="0" borderId="0" xfId="1" applyFont="1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38" fontId="3" fillId="0" borderId="5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0" fillId="0" borderId="0" xfId="0" applyNumberFormat="1" applyFill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38" fontId="3" fillId="0" borderId="20" xfId="1" applyNumberFormat="1" applyFont="1" applyFill="1" applyBorder="1">
      <alignment vertical="center"/>
    </xf>
    <xf numFmtId="12" fontId="0" fillId="0" borderId="13" xfId="0" applyNumberFormat="1" applyBorder="1" applyAlignment="1">
      <alignment horizontal="center" vertical="center"/>
    </xf>
    <xf numFmtId="38" fontId="3" fillId="0" borderId="24" xfId="1" applyNumberFormat="1" applyFont="1" applyFill="1" applyBorder="1">
      <alignment vertical="center"/>
    </xf>
    <xf numFmtId="38" fontId="3" fillId="0" borderId="25" xfId="1" applyFont="1" applyFill="1" applyBorder="1">
      <alignment vertical="center"/>
    </xf>
    <xf numFmtId="0" fontId="0" fillId="0" borderId="26" xfId="0" applyBorder="1">
      <alignment vertical="center"/>
    </xf>
    <xf numFmtId="12" fontId="0" fillId="0" borderId="27" xfId="0" applyNumberFormat="1" applyBorder="1" applyAlignment="1">
      <alignment horizontal="center" vertical="center"/>
    </xf>
    <xf numFmtId="38" fontId="3" fillId="0" borderId="23" xfId="1" applyNumberFormat="1" applyFont="1" applyFill="1" applyBorder="1">
      <alignment vertical="center"/>
    </xf>
    <xf numFmtId="38" fontId="3" fillId="0" borderId="28" xfId="1" applyFont="1" applyFill="1" applyBorder="1">
      <alignment vertical="center"/>
    </xf>
    <xf numFmtId="38" fontId="0" fillId="0" borderId="7" xfId="1" applyFont="1" applyBorder="1">
      <alignment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1" applyFont="1" applyFill="1" applyBorder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 shrinkToFit="1"/>
    </xf>
    <xf numFmtId="0" fontId="0" fillId="0" borderId="14" xfId="0" applyFont="1" applyBorder="1" applyAlignment="1">
      <alignment horizontal="center" vertical="top" wrapText="1" shrinkToFit="1"/>
    </xf>
    <xf numFmtId="0" fontId="0" fillId="0" borderId="7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38" fontId="0" fillId="0" borderId="7" xfId="0" applyNumberFormat="1" applyBorder="1">
      <alignment vertical="center"/>
    </xf>
    <xf numFmtId="38" fontId="0" fillId="0" borderId="26" xfId="0" applyNumberFormat="1" applyBorder="1">
      <alignment vertical="center"/>
    </xf>
    <xf numFmtId="38" fontId="5" fillId="0" borderId="0" xfId="0" applyNumberFormat="1" applyFont="1">
      <alignment vertical="center"/>
    </xf>
    <xf numFmtId="0" fontId="0" fillId="0" borderId="17" xfId="0" applyBorder="1" applyAlignment="1">
      <alignment horizontal="center" vertical="top" wrapText="1"/>
    </xf>
    <xf numFmtId="0" fontId="0" fillId="0" borderId="18" xfId="0" applyBorder="1">
      <alignment vertical="center"/>
    </xf>
    <xf numFmtId="0" fontId="0" fillId="0" borderId="29" xfId="0" applyBorder="1">
      <alignment vertical="center"/>
    </xf>
    <xf numFmtId="0" fontId="0" fillId="0" borderId="15" xfId="0" applyFill="1" applyBorder="1">
      <alignment vertical="center"/>
    </xf>
    <xf numFmtId="0" fontId="6" fillId="0" borderId="0" xfId="0" applyFont="1" applyBorder="1">
      <alignment vertical="center"/>
    </xf>
    <xf numFmtId="0" fontId="3" fillId="0" borderId="30" xfId="0" applyFont="1" applyFill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 shrinkToFit="1"/>
    </xf>
    <xf numFmtId="0" fontId="0" fillId="0" borderId="32" xfId="0" applyBorder="1" applyAlignment="1">
      <alignment horizontal="center" vertical="center"/>
    </xf>
    <xf numFmtId="38" fontId="0" fillId="0" borderId="3" xfId="1" applyNumberFormat="1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8" fontId="0" fillId="0" borderId="0" xfId="0" applyNumberFormat="1">
      <alignment vertical="center"/>
    </xf>
    <xf numFmtId="1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6" xfId="0" applyBorder="1">
      <alignment vertical="center"/>
    </xf>
    <xf numFmtId="38" fontId="0" fillId="0" borderId="36" xfId="1" applyFont="1" applyBorder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0" borderId="3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wrapText="1" shrinkToFit="1"/>
    </xf>
    <xf numFmtId="0" fontId="0" fillId="0" borderId="16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38" fontId="0" fillId="0" borderId="15" xfId="1" applyFon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0" borderId="35" xfId="1" applyFont="1" applyFill="1" applyBorder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26" xfId="0" applyBorder="1" applyAlignment="1">
      <alignment vertical="center" shrinkToFit="1"/>
    </xf>
    <xf numFmtId="0" fontId="8" fillId="0" borderId="0" xfId="0" applyFont="1">
      <alignment vertical="center"/>
    </xf>
    <xf numFmtId="38" fontId="0" fillId="3" borderId="15" xfId="1" applyFont="1" applyFill="1" applyBorder="1">
      <alignment vertical="center"/>
    </xf>
    <xf numFmtId="38" fontId="3" fillId="3" borderId="15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34" xfId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35" xfId="0" applyBorder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38" fontId="0" fillId="2" borderId="44" xfId="1" applyFont="1" applyFill="1" applyBorder="1">
      <alignment vertical="center"/>
    </xf>
    <xf numFmtId="38" fontId="0" fillId="0" borderId="47" xfId="1" applyFont="1" applyFill="1" applyBorder="1">
      <alignment vertical="center"/>
    </xf>
    <xf numFmtId="38" fontId="0" fillId="2" borderId="48" xfId="1" applyFont="1" applyFill="1" applyBorder="1">
      <alignment vertical="center"/>
    </xf>
    <xf numFmtId="38" fontId="0" fillId="2" borderId="49" xfId="1" applyFont="1" applyFill="1" applyBorder="1">
      <alignment vertical="center"/>
    </xf>
    <xf numFmtId="38" fontId="0" fillId="2" borderId="41" xfId="1" applyFont="1" applyFill="1" applyBorder="1">
      <alignment vertical="center"/>
    </xf>
    <xf numFmtId="0" fontId="5" fillId="0" borderId="0" xfId="0" applyFont="1" applyFill="1" applyBorder="1">
      <alignment vertical="center"/>
    </xf>
    <xf numFmtId="38" fontId="0" fillId="2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38" fontId="0" fillId="2" borderId="52" xfId="1" applyFont="1" applyFill="1" applyBorder="1">
      <alignment vertical="center"/>
    </xf>
    <xf numFmtId="0" fontId="0" fillId="0" borderId="0" xfId="0" applyFill="1" applyBorder="1">
      <alignment vertical="center"/>
    </xf>
    <xf numFmtId="38" fontId="11" fillId="0" borderId="34" xfId="1" applyFont="1" applyFill="1" applyBorder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3" borderId="18" xfId="0" applyFont="1" applyFill="1" applyBorder="1" applyAlignment="1">
      <alignment horizontal="center" vertical="center" wrapText="1" shrinkToFit="1"/>
    </xf>
    <xf numFmtId="0" fontId="13" fillId="3" borderId="32" xfId="0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 wrapText="1" shrinkToFit="1"/>
    </xf>
    <xf numFmtId="38" fontId="13" fillId="6" borderId="4" xfId="1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38" fontId="13" fillId="0" borderId="35" xfId="1" applyFont="1" applyFill="1" applyBorder="1" applyAlignment="1">
      <alignment vertical="center" wrapText="1"/>
    </xf>
    <xf numFmtId="38" fontId="17" fillId="0" borderId="0" xfId="1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center" wrapText="1" shrinkToFit="1"/>
    </xf>
    <xf numFmtId="0" fontId="13" fillId="3" borderId="11" xfId="0" applyFont="1" applyFill="1" applyBorder="1" applyAlignment="1">
      <alignment vertical="center" wrapText="1" shrinkToFit="1"/>
    </xf>
    <xf numFmtId="38" fontId="13" fillId="6" borderId="3" xfId="1" applyFont="1" applyFill="1" applyBorder="1" applyAlignment="1">
      <alignment vertical="center" wrapText="1"/>
    </xf>
    <xf numFmtId="14" fontId="13" fillId="6" borderId="4" xfId="1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38" fontId="13" fillId="5" borderId="4" xfId="1" applyFont="1" applyFill="1" applyBorder="1" applyAlignment="1">
      <alignment vertical="center" wrapText="1"/>
    </xf>
    <xf numFmtId="38" fontId="13" fillId="4" borderId="4" xfId="1" applyFont="1" applyFill="1" applyBorder="1" applyAlignment="1">
      <alignment vertical="center" wrapText="1"/>
    </xf>
    <xf numFmtId="38" fontId="13" fillId="5" borderId="15" xfId="1" applyFont="1" applyFill="1" applyBorder="1" applyAlignment="1">
      <alignment vertical="center" wrapText="1"/>
    </xf>
    <xf numFmtId="38" fontId="13" fillId="5" borderId="6" xfId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38" fontId="13" fillId="0" borderId="3" xfId="1" applyFont="1" applyFill="1" applyBorder="1" applyAlignment="1">
      <alignment vertical="center" wrapText="1"/>
    </xf>
    <xf numFmtId="38" fontId="17" fillId="0" borderId="0" xfId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38" fontId="13" fillId="6" borderId="4" xfId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38" fontId="13" fillId="0" borderId="15" xfId="1" applyFont="1" applyFill="1" applyBorder="1" applyAlignment="1">
      <alignment vertical="center" wrapText="1"/>
    </xf>
    <xf numFmtId="38" fontId="13" fillId="0" borderId="4" xfId="1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1" xfId="0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38" fontId="0" fillId="0" borderId="46" xfId="1" applyFont="1" applyFill="1" applyBorder="1" applyAlignment="1">
      <alignment horizontal="center" vertical="center"/>
    </xf>
    <xf numFmtId="38" fontId="0" fillId="0" borderId="45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42"/>
  <sheetViews>
    <sheetView showGridLines="0" tabSelected="1" zoomScale="75" zoomScaleNormal="75" zoomScaleSheetLayoutView="80" workbookViewId="0">
      <selection activeCell="B3" sqref="B3:P3"/>
    </sheetView>
  </sheetViews>
  <sheetFormatPr defaultColWidth="9" defaultRowHeight="14" x14ac:dyDescent="0.2"/>
  <cols>
    <col min="1" max="1" width="3" style="124" customWidth="1"/>
    <col min="2" max="2" width="4.453125" style="124" customWidth="1"/>
    <col min="3" max="5" width="10.453125" style="124" customWidth="1"/>
    <col min="6" max="6" width="12.54296875" style="124" customWidth="1"/>
    <col min="7" max="8" width="12.54296875" style="125" customWidth="1"/>
    <col min="9" max="11" width="10.453125" style="124" customWidth="1"/>
    <col min="12" max="13" width="10.453125" style="125" customWidth="1"/>
    <col min="14" max="14" width="10.453125" style="124" customWidth="1"/>
    <col min="15" max="16" width="13.81640625" style="124" customWidth="1"/>
    <col min="17" max="18" width="5.6328125" style="124" customWidth="1"/>
    <col min="19" max="16384" width="9" style="124"/>
  </cols>
  <sheetData>
    <row r="2" spans="2:16" ht="25" customHeight="1" x14ac:dyDescent="0.2">
      <c r="B2" s="124" t="s">
        <v>179</v>
      </c>
    </row>
    <row r="3" spans="2:16" ht="25" customHeight="1" x14ac:dyDescent="0.2">
      <c r="B3" s="158" t="s">
        <v>158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2:16" ht="25" customHeight="1" x14ac:dyDescent="0.2"/>
    <row r="5" spans="2:16" ht="25" customHeight="1" x14ac:dyDescent="0.2">
      <c r="B5" s="124" t="s">
        <v>143</v>
      </c>
    </row>
    <row r="6" spans="2:16" ht="25" customHeight="1" x14ac:dyDescent="0.2">
      <c r="C6" s="124" t="s">
        <v>176</v>
      </c>
      <c r="D6" s="135"/>
      <c r="E6" s="135"/>
      <c r="F6" s="135"/>
      <c r="G6" s="148"/>
      <c r="H6" s="148"/>
      <c r="M6" s="126"/>
      <c r="N6" s="135"/>
      <c r="O6" s="135"/>
    </row>
    <row r="7" spans="2:16" s="126" customFormat="1" ht="26" customHeight="1" x14ac:dyDescent="0.2">
      <c r="C7" s="159" t="s">
        <v>137</v>
      </c>
      <c r="D7" s="167" t="s">
        <v>139</v>
      </c>
      <c r="E7" s="167"/>
      <c r="F7" s="167"/>
      <c r="G7" s="167"/>
      <c r="H7" s="167"/>
      <c r="I7" s="167"/>
      <c r="J7" s="162" t="s">
        <v>167</v>
      </c>
      <c r="K7" s="163"/>
      <c r="L7" s="163"/>
      <c r="M7" s="164"/>
      <c r="N7" s="154" t="s">
        <v>169</v>
      </c>
      <c r="O7" s="157" t="s">
        <v>173</v>
      </c>
      <c r="P7" s="157" t="s">
        <v>175</v>
      </c>
    </row>
    <row r="8" spans="2:16" ht="55" customHeight="1" x14ac:dyDescent="0.2">
      <c r="C8" s="160"/>
      <c r="D8" s="129" t="s">
        <v>164</v>
      </c>
      <c r="E8" s="129" t="s">
        <v>172</v>
      </c>
      <c r="F8" s="129" t="s">
        <v>162</v>
      </c>
      <c r="G8" s="129" t="s">
        <v>165</v>
      </c>
      <c r="H8" s="130" t="s">
        <v>159</v>
      </c>
      <c r="I8" s="131" t="s">
        <v>160</v>
      </c>
      <c r="J8" s="129" t="s">
        <v>156</v>
      </c>
      <c r="K8" s="130" t="s">
        <v>12</v>
      </c>
      <c r="L8" s="131" t="s">
        <v>177</v>
      </c>
      <c r="M8" s="130" t="s">
        <v>157</v>
      </c>
      <c r="N8" s="130" t="s">
        <v>178</v>
      </c>
      <c r="O8" s="157"/>
      <c r="P8" s="157"/>
    </row>
    <row r="9" spans="2:16" ht="20.149999999999999" customHeight="1" x14ac:dyDescent="0.2">
      <c r="C9" s="160"/>
      <c r="D9" s="139" t="s">
        <v>145</v>
      </c>
      <c r="E9" s="133" t="s">
        <v>146</v>
      </c>
      <c r="F9" s="133" t="s">
        <v>147</v>
      </c>
      <c r="G9" s="133" t="s">
        <v>148</v>
      </c>
      <c r="H9" s="139" t="s">
        <v>149</v>
      </c>
      <c r="I9" s="139" t="s">
        <v>150</v>
      </c>
      <c r="J9" s="133" t="s">
        <v>151</v>
      </c>
      <c r="K9" s="139" t="s">
        <v>152</v>
      </c>
      <c r="L9" s="133" t="s">
        <v>153</v>
      </c>
      <c r="M9" s="133" t="s">
        <v>154</v>
      </c>
      <c r="N9" s="133" t="s">
        <v>155</v>
      </c>
      <c r="O9" s="157"/>
      <c r="P9" s="157"/>
    </row>
    <row r="10" spans="2:16" ht="25" customHeight="1" x14ac:dyDescent="0.2">
      <c r="C10" s="161"/>
      <c r="D10" s="139"/>
      <c r="E10" s="133"/>
      <c r="F10" s="133"/>
      <c r="G10" s="133"/>
      <c r="H10" s="139" t="s">
        <v>144</v>
      </c>
      <c r="I10" s="139" t="s">
        <v>144</v>
      </c>
      <c r="J10" s="133" t="s">
        <v>9</v>
      </c>
      <c r="K10" s="140"/>
      <c r="L10" s="133" t="s">
        <v>9</v>
      </c>
      <c r="M10" s="133" t="s">
        <v>9</v>
      </c>
      <c r="N10" s="133" t="s">
        <v>9</v>
      </c>
      <c r="O10" s="157"/>
      <c r="P10" s="157"/>
    </row>
    <row r="11" spans="2:16" ht="25" customHeight="1" x14ac:dyDescent="0.2">
      <c r="C11" s="159" t="s">
        <v>161</v>
      </c>
      <c r="D11" s="141"/>
      <c r="E11" s="141"/>
      <c r="F11" s="152"/>
      <c r="G11" s="152"/>
      <c r="H11" s="142"/>
      <c r="I11" s="142"/>
      <c r="J11" s="134"/>
      <c r="K11" s="143" t="s">
        <v>138</v>
      </c>
      <c r="L11" s="144">
        <f t="shared" ref="L11:L16" si="0">ROUNDDOWN(J11/6,0)</f>
        <v>0</v>
      </c>
      <c r="M11" s="145">
        <v>300000</v>
      </c>
      <c r="N11" s="146">
        <f t="shared" ref="N11:N16" si="1">IF(L11&lt;M11,L11,M11)</f>
        <v>0</v>
      </c>
      <c r="O11" s="156"/>
      <c r="P11" s="156" t="s">
        <v>174</v>
      </c>
    </row>
    <row r="12" spans="2:16" ht="25" customHeight="1" x14ac:dyDescent="0.2">
      <c r="C12" s="160"/>
      <c r="D12" s="141"/>
      <c r="E12" s="141"/>
      <c r="F12" s="152"/>
      <c r="G12" s="152"/>
      <c r="H12" s="142"/>
      <c r="I12" s="142"/>
      <c r="J12" s="134"/>
      <c r="K12" s="143" t="s">
        <v>138</v>
      </c>
      <c r="L12" s="144">
        <f t="shared" si="0"/>
        <v>0</v>
      </c>
      <c r="M12" s="145">
        <v>300000</v>
      </c>
      <c r="N12" s="146">
        <f t="shared" si="1"/>
        <v>0</v>
      </c>
      <c r="O12" s="156"/>
      <c r="P12" s="156" t="s">
        <v>174</v>
      </c>
    </row>
    <row r="13" spans="2:16" ht="25" customHeight="1" x14ac:dyDescent="0.2">
      <c r="C13" s="161"/>
      <c r="D13" s="141"/>
      <c r="E13" s="141"/>
      <c r="F13" s="152"/>
      <c r="G13" s="152"/>
      <c r="H13" s="142"/>
      <c r="I13" s="142"/>
      <c r="J13" s="134"/>
      <c r="K13" s="143" t="s">
        <v>166</v>
      </c>
      <c r="L13" s="144">
        <f t="shared" si="0"/>
        <v>0</v>
      </c>
      <c r="M13" s="145">
        <v>300000</v>
      </c>
      <c r="N13" s="146">
        <f t="shared" si="1"/>
        <v>0</v>
      </c>
      <c r="O13" s="156"/>
      <c r="P13" s="156" t="s">
        <v>174</v>
      </c>
    </row>
    <row r="14" spans="2:16" ht="25" customHeight="1" x14ac:dyDescent="0.2">
      <c r="C14" s="159" t="s">
        <v>163</v>
      </c>
      <c r="D14" s="141"/>
      <c r="E14" s="141"/>
      <c r="F14" s="152"/>
      <c r="G14" s="152"/>
      <c r="H14" s="142"/>
      <c r="I14" s="142"/>
      <c r="J14" s="134"/>
      <c r="K14" s="143" t="s">
        <v>166</v>
      </c>
      <c r="L14" s="144">
        <f t="shared" si="0"/>
        <v>0</v>
      </c>
      <c r="M14" s="145">
        <v>300000</v>
      </c>
      <c r="N14" s="146">
        <f t="shared" si="1"/>
        <v>0</v>
      </c>
      <c r="O14" s="156"/>
      <c r="P14" s="156" t="s">
        <v>174</v>
      </c>
    </row>
    <row r="15" spans="2:16" ht="25" customHeight="1" x14ac:dyDescent="0.2">
      <c r="C15" s="160"/>
      <c r="D15" s="141"/>
      <c r="E15" s="141"/>
      <c r="F15" s="152"/>
      <c r="G15" s="152"/>
      <c r="H15" s="142"/>
      <c r="I15" s="142"/>
      <c r="J15" s="134"/>
      <c r="K15" s="143" t="s">
        <v>166</v>
      </c>
      <c r="L15" s="144">
        <f t="shared" si="0"/>
        <v>0</v>
      </c>
      <c r="M15" s="145">
        <v>300000</v>
      </c>
      <c r="N15" s="146">
        <f t="shared" si="1"/>
        <v>0</v>
      </c>
      <c r="O15" s="156"/>
      <c r="P15" s="156" t="s">
        <v>174</v>
      </c>
    </row>
    <row r="16" spans="2:16" ht="25" customHeight="1" x14ac:dyDescent="0.2">
      <c r="C16" s="161"/>
      <c r="D16" s="141"/>
      <c r="E16" s="141"/>
      <c r="F16" s="134"/>
      <c r="G16" s="134"/>
      <c r="H16" s="142"/>
      <c r="I16" s="142"/>
      <c r="J16" s="134"/>
      <c r="K16" s="143" t="s">
        <v>166</v>
      </c>
      <c r="L16" s="144">
        <f t="shared" si="0"/>
        <v>0</v>
      </c>
      <c r="M16" s="145">
        <v>300000</v>
      </c>
      <c r="N16" s="146">
        <f t="shared" si="1"/>
        <v>0</v>
      </c>
      <c r="O16" s="156"/>
      <c r="P16" s="156" t="s">
        <v>174</v>
      </c>
    </row>
    <row r="17" spans="3:16" ht="25" customHeight="1" x14ac:dyDescent="0.2">
      <c r="C17" s="159" t="s">
        <v>141</v>
      </c>
      <c r="D17" s="141"/>
      <c r="E17" s="141"/>
      <c r="F17" s="134"/>
      <c r="G17" s="134"/>
      <c r="H17" s="142"/>
      <c r="I17" s="142"/>
      <c r="J17" s="134"/>
      <c r="K17" s="143" t="s">
        <v>166</v>
      </c>
      <c r="L17" s="144">
        <f t="shared" ref="L17:L31" si="2">ROUNDDOWN(J17/6,0)</f>
        <v>0</v>
      </c>
      <c r="M17" s="145">
        <v>300000</v>
      </c>
      <c r="N17" s="146">
        <f t="shared" ref="N17:N31" si="3">IF(L17&lt;M17,L17,M17)</f>
        <v>0</v>
      </c>
      <c r="O17" s="156"/>
      <c r="P17" s="156" t="s">
        <v>174</v>
      </c>
    </row>
    <row r="18" spans="3:16" ht="25" customHeight="1" x14ac:dyDescent="0.2">
      <c r="C18" s="160"/>
      <c r="D18" s="141"/>
      <c r="E18" s="141"/>
      <c r="F18" s="134"/>
      <c r="G18" s="134"/>
      <c r="H18" s="142"/>
      <c r="I18" s="142"/>
      <c r="J18" s="134"/>
      <c r="K18" s="143" t="s">
        <v>166</v>
      </c>
      <c r="L18" s="144">
        <f t="shared" si="2"/>
        <v>0</v>
      </c>
      <c r="M18" s="145">
        <v>300000</v>
      </c>
      <c r="N18" s="146">
        <f t="shared" si="3"/>
        <v>0</v>
      </c>
      <c r="O18" s="156"/>
      <c r="P18" s="156" t="s">
        <v>174</v>
      </c>
    </row>
    <row r="19" spans="3:16" ht="25" customHeight="1" x14ac:dyDescent="0.2">
      <c r="C19" s="161"/>
      <c r="D19" s="141"/>
      <c r="E19" s="141"/>
      <c r="F19" s="134"/>
      <c r="G19" s="134"/>
      <c r="H19" s="142"/>
      <c r="I19" s="142"/>
      <c r="J19" s="134"/>
      <c r="K19" s="143" t="s">
        <v>166</v>
      </c>
      <c r="L19" s="144">
        <f t="shared" si="2"/>
        <v>0</v>
      </c>
      <c r="M19" s="145">
        <v>300000</v>
      </c>
      <c r="N19" s="146">
        <f t="shared" si="3"/>
        <v>0</v>
      </c>
      <c r="O19" s="156"/>
      <c r="P19" s="156" t="s">
        <v>174</v>
      </c>
    </row>
    <row r="20" spans="3:16" ht="25" customHeight="1" x14ac:dyDescent="0.2">
      <c r="C20" s="159" t="s">
        <v>140</v>
      </c>
      <c r="D20" s="141"/>
      <c r="E20" s="141"/>
      <c r="F20" s="134"/>
      <c r="G20" s="134"/>
      <c r="H20" s="142"/>
      <c r="I20" s="142"/>
      <c r="J20" s="134"/>
      <c r="K20" s="143" t="s">
        <v>166</v>
      </c>
      <c r="L20" s="144">
        <f t="shared" si="2"/>
        <v>0</v>
      </c>
      <c r="M20" s="145">
        <v>300000</v>
      </c>
      <c r="N20" s="146">
        <f t="shared" si="3"/>
        <v>0</v>
      </c>
      <c r="O20" s="156"/>
      <c r="P20" s="156" t="s">
        <v>174</v>
      </c>
    </row>
    <row r="21" spans="3:16" ht="25" customHeight="1" x14ac:dyDescent="0.2">
      <c r="C21" s="160"/>
      <c r="D21" s="141"/>
      <c r="E21" s="141"/>
      <c r="F21" s="134"/>
      <c r="G21" s="134"/>
      <c r="H21" s="142"/>
      <c r="I21" s="142"/>
      <c r="J21" s="134"/>
      <c r="K21" s="143" t="s">
        <v>166</v>
      </c>
      <c r="L21" s="144">
        <f t="shared" si="2"/>
        <v>0</v>
      </c>
      <c r="M21" s="145">
        <v>300000</v>
      </c>
      <c r="N21" s="146">
        <f t="shared" si="3"/>
        <v>0</v>
      </c>
      <c r="O21" s="156"/>
      <c r="P21" s="156" t="s">
        <v>174</v>
      </c>
    </row>
    <row r="22" spans="3:16" ht="25" customHeight="1" x14ac:dyDescent="0.2">
      <c r="C22" s="161"/>
      <c r="D22" s="141"/>
      <c r="E22" s="141"/>
      <c r="F22" s="134"/>
      <c r="G22" s="134"/>
      <c r="H22" s="142"/>
      <c r="I22" s="142"/>
      <c r="J22" s="134"/>
      <c r="K22" s="143" t="s">
        <v>166</v>
      </c>
      <c r="L22" s="144">
        <f t="shared" si="2"/>
        <v>0</v>
      </c>
      <c r="M22" s="145">
        <v>300000</v>
      </c>
      <c r="N22" s="146">
        <f t="shared" si="3"/>
        <v>0</v>
      </c>
      <c r="O22" s="156"/>
      <c r="P22" s="156" t="s">
        <v>174</v>
      </c>
    </row>
    <row r="23" spans="3:16" ht="25" customHeight="1" x14ac:dyDescent="0.2">
      <c r="C23" s="159" t="s">
        <v>142</v>
      </c>
      <c r="D23" s="141"/>
      <c r="E23" s="141"/>
      <c r="F23" s="134"/>
      <c r="G23" s="134"/>
      <c r="H23" s="142"/>
      <c r="I23" s="142"/>
      <c r="J23" s="134"/>
      <c r="K23" s="143" t="s">
        <v>166</v>
      </c>
      <c r="L23" s="144">
        <f t="shared" si="2"/>
        <v>0</v>
      </c>
      <c r="M23" s="145">
        <v>300000</v>
      </c>
      <c r="N23" s="146">
        <f t="shared" si="3"/>
        <v>0</v>
      </c>
      <c r="O23" s="156"/>
      <c r="P23" s="156" t="s">
        <v>174</v>
      </c>
    </row>
    <row r="24" spans="3:16" ht="25" customHeight="1" x14ac:dyDescent="0.2">
      <c r="C24" s="160"/>
      <c r="D24" s="141"/>
      <c r="E24" s="141"/>
      <c r="F24" s="134"/>
      <c r="G24" s="134"/>
      <c r="H24" s="142"/>
      <c r="I24" s="142"/>
      <c r="J24" s="134"/>
      <c r="K24" s="143" t="s">
        <v>166</v>
      </c>
      <c r="L24" s="144">
        <f t="shared" si="2"/>
        <v>0</v>
      </c>
      <c r="M24" s="145">
        <v>300000</v>
      </c>
      <c r="N24" s="146">
        <f t="shared" si="3"/>
        <v>0</v>
      </c>
      <c r="O24" s="156"/>
      <c r="P24" s="156" t="s">
        <v>174</v>
      </c>
    </row>
    <row r="25" spans="3:16" ht="25" customHeight="1" x14ac:dyDescent="0.2">
      <c r="C25" s="161"/>
      <c r="D25" s="141"/>
      <c r="E25" s="141"/>
      <c r="F25" s="134"/>
      <c r="G25" s="134"/>
      <c r="H25" s="142"/>
      <c r="I25" s="142"/>
      <c r="J25" s="134"/>
      <c r="K25" s="143" t="s">
        <v>166</v>
      </c>
      <c r="L25" s="144">
        <f t="shared" si="2"/>
        <v>0</v>
      </c>
      <c r="M25" s="145">
        <v>300000</v>
      </c>
      <c r="N25" s="146">
        <f t="shared" si="3"/>
        <v>0</v>
      </c>
      <c r="O25" s="156"/>
      <c r="P25" s="156" t="s">
        <v>174</v>
      </c>
    </row>
    <row r="26" spans="3:16" ht="25" customHeight="1" x14ac:dyDescent="0.2">
      <c r="C26" s="159" t="s">
        <v>171</v>
      </c>
      <c r="D26" s="141"/>
      <c r="E26" s="141"/>
      <c r="F26" s="134"/>
      <c r="G26" s="134"/>
      <c r="H26" s="142"/>
      <c r="I26" s="142"/>
      <c r="J26" s="134"/>
      <c r="K26" s="143" t="s">
        <v>166</v>
      </c>
      <c r="L26" s="144">
        <f t="shared" si="2"/>
        <v>0</v>
      </c>
      <c r="M26" s="145">
        <v>300000</v>
      </c>
      <c r="N26" s="146">
        <f t="shared" si="3"/>
        <v>0</v>
      </c>
      <c r="O26" s="156"/>
      <c r="P26" s="156" t="s">
        <v>174</v>
      </c>
    </row>
    <row r="27" spans="3:16" ht="25" customHeight="1" x14ac:dyDescent="0.2">
      <c r="C27" s="160"/>
      <c r="D27" s="141"/>
      <c r="E27" s="141"/>
      <c r="F27" s="134"/>
      <c r="G27" s="134"/>
      <c r="H27" s="142"/>
      <c r="I27" s="142"/>
      <c r="J27" s="134"/>
      <c r="K27" s="143" t="s">
        <v>166</v>
      </c>
      <c r="L27" s="144">
        <f t="shared" si="2"/>
        <v>0</v>
      </c>
      <c r="M27" s="145">
        <v>300000</v>
      </c>
      <c r="N27" s="146">
        <f t="shared" si="3"/>
        <v>0</v>
      </c>
      <c r="O27" s="156"/>
      <c r="P27" s="156" t="s">
        <v>174</v>
      </c>
    </row>
    <row r="28" spans="3:16" ht="25" customHeight="1" x14ac:dyDescent="0.2">
      <c r="C28" s="161"/>
      <c r="D28" s="141"/>
      <c r="E28" s="141"/>
      <c r="F28" s="134"/>
      <c r="G28" s="134"/>
      <c r="H28" s="142"/>
      <c r="I28" s="142"/>
      <c r="J28" s="134"/>
      <c r="K28" s="143" t="s">
        <v>166</v>
      </c>
      <c r="L28" s="144">
        <f t="shared" si="2"/>
        <v>0</v>
      </c>
      <c r="M28" s="145">
        <v>300000</v>
      </c>
      <c r="N28" s="146">
        <f t="shared" si="3"/>
        <v>0</v>
      </c>
      <c r="O28" s="156"/>
      <c r="P28" s="156" t="s">
        <v>174</v>
      </c>
    </row>
    <row r="29" spans="3:16" ht="25" customHeight="1" x14ac:dyDescent="0.2">
      <c r="C29" s="159" t="s">
        <v>170</v>
      </c>
      <c r="D29" s="141"/>
      <c r="E29" s="141"/>
      <c r="F29" s="134"/>
      <c r="G29" s="134"/>
      <c r="H29" s="142"/>
      <c r="I29" s="142"/>
      <c r="J29" s="134"/>
      <c r="K29" s="143" t="s">
        <v>166</v>
      </c>
      <c r="L29" s="144">
        <f t="shared" si="2"/>
        <v>0</v>
      </c>
      <c r="M29" s="145">
        <v>300000</v>
      </c>
      <c r="N29" s="146">
        <f t="shared" si="3"/>
        <v>0</v>
      </c>
      <c r="O29" s="156"/>
      <c r="P29" s="156" t="s">
        <v>174</v>
      </c>
    </row>
    <row r="30" spans="3:16" ht="25" customHeight="1" x14ac:dyDescent="0.2">
      <c r="C30" s="160"/>
      <c r="D30" s="141"/>
      <c r="E30" s="141"/>
      <c r="F30" s="134"/>
      <c r="G30" s="134"/>
      <c r="H30" s="142"/>
      <c r="I30" s="142"/>
      <c r="J30" s="134"/>
      <c r="K30" s="143" t="s">
        <v>166</v>
      </c>
      <c r="L30" s="144">
        <f t="shared" si="2"/>
        <v>0</v>
      </c>
      <c r="M30" s="145">
        <v>300000</v>
      </c>
      <c r="N30" s="146">
        <f t="shared" si="3"/>
        <v>0</v>
      </c>
      <c r="O30" s="156"/>
      <c r="P30" s="156" t="s">
        <v>174</v>
      </c>
    </row>
    <row r="31" spans="3:16" ht="25" customHeight="1" x14ac:dyDescent="0.2">
      <c r="C31" s="161"/>
      <c r="D31" s="141"/>
      <c r="E31" s="141"/>
      <c r="F31" s="134"/>
      <c r="G31" s="134"/>
      <c r="H31" s="142"/>
      <c r="I31" s="142"/>
      <c r="J31" s="134"/>
      <c r="K31" s="143" t="s">
        <v>166</v>
      </c>
      <c r="L31" s="144">
        <f t="shared" si="2"/>
        <v>0</v>
      </c>
      <c r="M31" s="145">
        <v>300000</v>
      </c>
      <c r="N31" s="146">
        <f t="shared" si="3"/>
        <v>0</v>
      </c>
      <c r="O31" s="156"/>
      <c r="P31" s="156" t="s">
        <v>174</v>
      </c>
    </row>
    <row r="32" spans="3:16" ht="25" customHeight="1" x14ac:dyDescent="0.2">
      <c r="C32" s="132" t="s">
        <v>0</v>
      </c>
      <c r="D32" s="149"/>
      <c r="E32" s="136"/>
      <c r="F32" s="136"/>
      <c r="G32" s="136"/>
      <c r="H32" s="136"/>
      <c r="I32" s="136"/>
      <c r="J32" s="136"/>
      <c r="K32" s="136"/>
      <c r="L32" s="136"/>
      <c r="M32" s="153"/>
      <c r="N32" s="147">
        <f>SUM(N11:N31)</f>
        <v>0</v>
      </c>
      <c r="O32" s="149"/>
      <c r="P32" s="155"/>
    </row>
    <row r="33" spans="3:16" ht="25" customHeight="1" x14ac:dyDescent="0.2">
      <c r="C33" s="138"/>
      <c r="D33" s="137"/>
      <c r="E33" s="137"/>
      <c r="F33" s="137"/>
      <c r="G33" s="150"/>
      <c r="H33" s="150"/>
      <c r="I33" s="137"/>
      <c r="J33" s="137"/>
      <c r="K33" s="150"/>
      <c r="L33" s="150"/>
      <c r="M33" s="137"/>
      <c r="N33" s="137"/>
      <c r="O33" s="137"/>
    </row>
    <row r="34" spans="3:16" ht="25" customHeight="1" x14ac:dyDescent="0.2">
      <c r="C34" s="127"/>
      <c r="D34" s="127"/>
      <c r="E34" s="127"/>
      <c r="F34" s="127"/>
      <c r="I34" s="127"/>
      <c r="J34" s="127"/>
      <c r="K34" s="127"/>
      <c r="N34" s="127"/>
      <c r="O34" s="127"/>
      <c r="P34" s="127"/>
    </row>
    <row r="35" spans="3:16" ht="25" customHeight="1" x14ac:dyDescent="0.2">
      <c r="N35" s="128" t="s">
        <v>168</v>
      </c>
      <c r="O35" s="128"/>
      <c r="P35" s="128"/>
    </row>
    <row r="36" spans="3:16" ht="25" customHeight="1" x14ac:dyDescent="0.2">
      <c r="N36" s="166" t="str">
        <f>IF(N32=0,"",N32)</f>
        <v/>
      </c>
      <c r="O36" s="165"/>
      <c r="P36" s="151" t="s">
        <v>9</v>
      </c>
    </row>
    <row r="37" spans="3:16" ht="14.5" customHeight="1" x14ac:dyDescent="0.2"/>
    <row r="38" spans="3:16" ht="14.5" customHeight="1" x14ac:dyDescent="0.2"/>
    <row r="39" spans="3:16" ht="25" customHeight="1" x14ac:dyDescent="0.2"/>
    <row r="40" spans="3:16" ht="25" customHeight="1" x14ac:dyDescent="0.2"/>
    <row r="41" spans="3:16" ht="25" customHeight="1" x14ac:dyDescent="0.2"/>
    <row r="42" spans="3:16" ht="25" customHeight="1" x14ac:dyDescent="0.2"/>
  </sheetData>
  <mergeCells count="14">
    <mergeCell ref="P7:P10"/>
    <mergeCell ref="B3:P3"/>
    <mergeCell ref="N36:O36"/>
    <mergeCell ref="C7:C10"/>
    <mergeCell ref="J7:M7"/>
    <mergeCell ref="C11:C13"/>
    <mergeCell ref="C14:C16"/>
    <mergeCell ref="C17:C19"/>
    <mergeCell ref="C20:C22"/>
    <mergeCell ref="C23:C25"/>
    <mergeCell ref="C26:C28"/>
    <mergeCell ref="C29:C31"/>
    <mergeCell ref="D7:I7"/>
    <mergeCell ref="O7:O10"/>
  </mergeCells>
  <phoneticPr fontId="2"/>
  <pageMargins left="0.59055118110236227" right="0.39370078740157483" top="0.63" bottom="0.65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showGridLines="0" view="pageBreakPreview" zoomScale="85" zoomScaleNormal="100" zoomScaleSheetLayoutView="85" workbookViewId="0">
      <selection activeCell="D12" sqref="D12:F12"/>
    </sheetView>
  </sheetViews>
  <sheetFormatPr defaultRowHeight="13" x14ac:dyDescent="0.2"/>
  <cols>
    <col min="1" max="1" width="4.08984375" customWidth="1"/>
    <col min="2" max="2" width="18.453125" customWidth="1"/>
    <col min="3" max="3" width="11.08984375" customWidth="1"/>
    <col min="4" max="4" width="13.81640625" customWidth="1"/>
    <col min="5" max="5" width="4.81640625" customWidth="1"/>
    <col min="6" max="6" width="16.90625" customWidth="1"/>
    <col min="7" max="7" width="20" customWidth="1"/>
    <col min="8" max="8" width="8.6328125" customWidth="1"/>
  </cols>
  <sheetData>
    <row r="1" spans="1:8" ht="24" customHeight="1" x14ac:dyDescent="0.2">
      <c r="A1" s="108"/>
      <c r="B1" s="109"/>
      <c r="C1" s="109"/>
    </row>
    <row r="2" spans="1:8" ht="24" customHeight="1" x14ac:dyDescent="0.2">
      <c r="A2" s="109"/>
      <c r="B2" s="109"/>
      <c r="C2" s="109"/>
    </row>
    <row r="3" spans="1:8" ht="24" customHeight="1" x14ac:dyDescent="0.2">
      <c r="A3" s="109"/>
      <c r="B3" s="170" t="s">
        <v>136</v>
      </c>
      <c r="C3" s="170"/>
      <c r="D3" s="170"/>
      <c r="E3" s="170"/>
      <c r="F3" s="170"/>
      <c r="G3" s="170"/>
    </row>
    <row r="4" spans="1:8" ht="24" customHeight="1" x14ac:dyDescent="0.2"/>
    <row r="5" spans="1:8" ht="24" customHeight="1" x14ac:dyDescent="0.2">
      <c r="B5" s="47" t="s">
        <v>134</v>
      </c>
    </row>
    <row r="6" spans="1:8" s="76" customFormat="1" ht="99" customHeight="1" x14ac:dyDescent="0.2">
      <c r="B6" s="88" t="s">
        <v>96</v>
      </c>
      <c r="C6" s="89"/>
      <c r="D6" s="171" t="s">
        <v>131</v>
      </c>
      <c r="E6" s="172"/>
      <c r="F6" s="91" t="s">
        <v>135</v>
      </c>
      <c r="G6" s="91" t="s">
        <v>132</v>
      </c>
    </row>
    <row r="7" spans="1:8" s="76" customFormat="1" ht="20.25" customHeight="1" thickBot="1" x14ac:dyDescent="0.25">
      <c r="B7" s="87"/>
      <c r="C7" s="92"/>
      <c r="D7" s="111"/>
      <c r="E7" s="112"/>
      <c r="F7" s="112" t="s">
        <v>9</v>
      </c>
      <c r="G7" s="90" t="s">
        <v>9</v>
      </c>
    </row>
    <row r="8" spans="1:8" ht="30" customHeight="1" x14ac:dyDescent="0.2">
      <c r="B8" s="4" t="s">
        <v>129</v>
      </c>
      <c r="C8" s="110"/>
      <c r="D8" s="113">
        <v>980</v>
      </c>
      <c r="E8" s="114" t="s">
        <v>97</v>
      </c>
      <c r="F8" s="115">
        <v>150000</v>
      </c>
      <c r="G8" s="94">
        <f>IF(D8="","",F8/D8)</f>
        <v>153.0612244897959</v>
      </c>
    </row>
    <row r="9" spans="1:8" ht="30" customHeight="1" x14ac:dyDescent="0.2">
      <c r="B9" s="4" t="s">
        <v>130</v>
      </c>
      <c r="C9" s="110"/>
      <c r="D9" s="116">
        <v>1200</v>
      </c>
      <c r="E9" s="94" t="s">
        <v>97</v>
      </c>
      <c r="F9" s="117">
        <v>140000</v>
      </c>
      <c r="G9" s="94">
        <f>IF(D9="","",F9/D9)</f>
        <v>116.66666666666667</v>
      </c>
    </row>
    <row r="10" spans="1:8" ht="30" customHeight="1" x14ac:dyDescent="0.2">
      <c r="B10" s="4" t="s">
        <v>128</v>
      </c>
      <c r="C10" s="110"/>
      <c r="D10" s="116">
        <v>1100</v>
      </c>
      <c r="E10" s="94" t="s">
        <v>97</v>
      </c>
      <c r="F10" s="117">
        <v>120000</v>
      </c>
      <c r="G10" s="94">
        <f>IF(D10="","",F10/D10)</f>
        <v>109.09090909090909</v>
      </c>
    </row>
    <row r="11" spans="1:8" ht="30" customHeight="1" thickBot="1" x14ac:dyDescent="0.25">
      <c r="B11" s="4" t="s">
        <v>127</v>
      </c>
      <c r="C11" s="110"/>
      <c r="D11" s="119">
        <v>1000</v>
      </c>
      <c r="E11" s="120" t="s">
        <v>97</v>
      </c>
      <c r="F11" s="121">
        <v>150000</v>
      </c>
      <c r="G11" s="106">
        <f>IF(D11="","",F11/D11)</f>
        <v>150</v>
      </c>
    </row>
    <row r="12" spans="1:8" ht="30" customHeight="1" thickBot="1" x14ac:dyDescent="0.25">
      <c r="B12" s="173"/>
      <c r="C12" s="174"/>
      <c r="D12" s="168" t="s">
        <v>133</v>
      </c>
      <c r="E12" s="169"/>
      <c r="F12" s="169"/>
      <c r="G12" s="123">
        <f>ROUNDDOWN(SUM(G8:G11)/4,0)</f>
        <v>132</v>
      </c>
    </row>
    <row r="13" spans="1:8" ht="22.5" customHeight="1" x14ac:dyDescent="0.2">
      <c r="B13" s="122"/>
    </row>
    <row r="14" spans="1:8" ht="30" customHeight="1" x14ac:dyDescent="0.2">
      <c r="B14" s="118"/>
      <c r="C14" s="47"/>
      <c r="D14" s="47"/>
      <c r="E14" s="47"/>
      <c r="F14" s="47"/>
      <c r="G14" s="47"/>
      <c r="H14" s="18"/>
    </row>
  </sheetData>
  <mergeCells count="4">
    <mergeCell ref="D12:F12"/>
    <mergeCell ref="B3:G3"/>
    <mergeCell ref="D6:E6"/>
    <mergeCell ref="B12:C12"/>
  </mergeCells>
  <phoneticPr fontId="2"/>
  <pageMargins left="0.33" right="0.2" top="0.87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Q16"/>
  <sheetViews>
    <sheetView showGridLines="0" view="pageBreakPreview" zoomScale="85" zoomScaleNormal="100" zoomScaleSheetLayoutView="85" workbookViewId="0">
      <selection activeCell="B13" sqref="B13:P13"/>
    </sheetView>
  </sheetViews>
  <sheetFormatPr defaultRowHeight="13" x14ac:dyDescent="0.2"/>
  <cols>
    <col min="1" max="1" width="4.08984375" customWidth="1"/>
    <col min="2" max="2" width="18.453125" customWidth="1"/>
    <col min="3" max="3" width="11.08984375" customWidth="1"/>
    <col min="4" max="4" width="13.6328125" customWidth="1"/>
    <col min="5" max="5" width="3.90625" customWidth="1"/>
    <col min="6" max="6" width="13.81640625" customWidth="1"/>
    <col min="7" max="7" width="4.81640625" customWidth="1"/>
    <col min="8" max="8" width="16.90625" customWidth="1"/>
    <col min="9" max="10" width="13.6328125" customWidth="1"/>
    <col min="11" max="11" width="13.1796875" customWidth="1"/>
    <col min="12" max="12" width="16.6328125" customWidth="1"/>
    <col min="13" max="14" width="15.6328125" customWidth="1"/>
    <col min="15" max="15" width="9.08984375" customWidth="1"/>
    <col min="16" max="16" width="20" customWidth="1"/>
    <col min="17" max="17" width="14.6328125" customWidth="1"/>
  </cols>
  <sheetData>
    <row r="3" spans="2:17" ht="27" customHeight="1" x14ac:dyDescent="0.2">
      <c r="B3" s="103" t="s">
        <v>124</v>
      </c>
    </row>
    <row r="4" spans="2:17" s="76" customFormat="1" ht="99" customHeight="1" x14ac:dyDescent="0.2">
      <c r="B4" s="88" t="s">
        <v>96</v>
      </c>
      <c r="C4" s="89"/>
      <c r="D4" s="171" t="s">
        <v>111</v>
      </c>
      <c r="E4" s="172"/>
      <c r="F4" s="171" t="s">
        <v>110</v>
      </c>
      <c r="G4" s="172"/>
      <c r="H4" s="91" t="s">
        <v>109</v>
      </c>
      <c r="I4" s="91" t="s">
        <v>112</v>
      </c>
      <c r="J4" s="91" t="s">
        <v>113</v>
      </c>
      <c r="K4" s="91" t="s">
        <v>114</v>
      </c>
      <c r="L4" s="91" t="s">
        <v>115</v>
      </c>
      <c r="M4" s="91" t="s">
        <v>123</v>
      </c>
      <c r="N4" s="91" t="s">
        <v>120</v>
      </c>
      <c r="O4" s="101" t="s">
        <v>119</v>
      </c>
      <c r="P4" s="91" t="s">
        <v>121</v>
      </c>
    </row>
    <row r="5" spans="2:17" s="76" customFormat="1" ht="20.25" customHeight="1" x14ac:dyDescent="0.2">
      <c r="B5" s="87"/>
      <c r="C5" s="92" t="s">
        <v>104</v>
      </c>
      <c r="D5" s="99"/>
      <c r="E5" s="98"/>
      <c r="F5" s="99"/>
      <c r="G5" s="90"/>
      <c r="H5" s="90" t="s">
        <v>9</v>
      </c>
      <c r="I5" s="90" t="s">
        <v>9</v>
      </c>
      <c r="J5" s="90" t="s">
        <v>9</v>
      </c>
      <c r="K5" s="90" t="s">
        <v>9</v>
      </c>
      <c r="L5" s="90" t="s">
        <v>122</v>
      </c>
      <c r="M5" s="90" t="s">
        <v>122</v>
      </c>
      <c r="N5" s="90" t="s">
        <v>122</v>
      </c>
      <c r="O5" s="102"/>
      <c r="P5" s="90" t="s">
        <v>8</v>
      </c>
    </row>
    <row r="6" spans="2:17" ht="30" customHeight="1" x14ac:dyDescent="0.2">
      <c r="B6" s="4" t="s">
        <v>44</v>
      </c>
      <c r="C6" s="93" t="s">
        <v>98</v>
      </c>
      <c r="D6" s="95">
        <v>50</v>
      </c>
      <c r="E6" s="97" t="s">
        <v>10</v>
      </c>
      <c r="F6" s="95">
        <v>100000</v>
      </c>
      <c r="G6" s="94" t="s">
        <v>97</v>
      </c>
      <c r="H6" s="96">
        <v>20000000</v>
      </c>
      <c r="I6" s="94">
        <f>IF(F6="","",H6/F6)</f>
        <v>200</v>
      </c>
      <c r="J6" s="104">
        <v>91</v>
      </c>
      <c r="K6" s="94">
        <f>IF(I6="","",I6-J6)</f>
        <v>109</v>
      </c>
      <c r="L6" s="94">
        <f>IF(H6="","",K6*F6/D6)</f>
        <v>218000</v>
      </c>
      <c r="M6" s="105">
        <v>160900</v>
      </c>
      <c r="N6" s="94">
        <f>IF(M6&lt;L6,M6,L6)</f>
        <v>160900</v>
      </c>
      <c r="O6" s="100" t="s">
        <v>118</v>
      </c>
      <c r="P6" s="94">
        <f>IF(D6="","",ROUNDDOWN(D6*N6/2/1000,3))</f>
        <v>4022.5</v>
      </c>
    </row>
    <row r="7" spans="2:17" ht="30" customHeight="1" x14ac:dyDescent="0.2">
      <c r="B7" s="4" t="s">
        <v>5</v>
      </c>
      <c r="C7" s="93" t="s">
        <v>98</v>
      </c>
      <c r="D7" s="95"/>
      <c r="E7" s="97" t="s">
        <v>10</v>
      </c>
      <c r="F7" s="95"/>
      <c r="G7" s="94" t="s">
        <v>97</v>
      </c>
      <c r="H7" s="96"/>
      <c r="I7" s="94" t="str">
        <f t="shared" ref="I7:I13" si="0">IF(F7="","",H7/F7)</f>
        <v/>
      </c>
      <c r="J7" s="104">
        <v>91</v>
      </c>
      <c r="K7" s="94" t="str">
        <f t="shared" ref="K7:K13" si="1">IF(I7="","",I7-J7)</f>
        <v/>
      </c>
      <c r="L7" s="94" t="str">
        <f t="shared" ref="L7:L13" si="2">IF(H7="","",K7*F7/D7)</f>
        <v/>
      </c>
      <c r="M7" s="105">
        <v>160900</v>
      </c>
      <c r="N7" s="94">
        <f t="shared" ref="N7:N13" si="3">IF(M7&lt;L7,M7,L7)</f>
        <v>160900</v>
      </c>
      <c r="O7" s="100" t="s">
        <v>116</v>
      </c>
      <c r="P7" s="94" t="str">
        <f>IF(D7="","",ROUNDDOWN(D7*N7/3/1000,3))</f>
        <v/>
      </c>
    </row>
    <row r="8" spans="2:17" ht="30" customHeight="1" x14ac:dyDescent="0.2">
      <c r="B8" s="4" t="s">
        <v>99</v>
      </c>
      <c r="C8" s="93" t="s">
        <v>100</v>
      </c>
      <c r="D8" s="95">
        <v>20</v>
      </c>
      <c r="E8" s="97" t="s">
        <v>10</v>
      </c>
      <c r="F8" s="95"/>
      <c r="G8" s="94" t="s">
        <v>106</v>
      </c>
      <c r="H8" s="96"/>
      <c r="I8" s="94" t="str">
        <f t="shared" si="0"/>
        <v/>
      </c>
      <c r="J8" s="104">
        <v>56</v>
      </c>
      <c r="K8" s="94" t="str">
        <f t="shared" si="1"/>
        <v/>
      </c>
      <c r="L8" s="94" t="str">
        <f t="shared" si="2"/>
        <v/>
      </c>
      <c r="M8" s="105">
        <v>59400</v>
      </c>
      <c r="N8" s="94">
        <f t="shared" si="3"/>
        <v>59400</v>
      </c>
      <c r="O8" s="100" t="s">
        <v>117</v>
      </c>
      <c r="P8" s="94">
        <f>IF(D8="","",ROUNDDOWN(D8*N8/2/1000,3))</f>
        <v>594</v>
      </c>
    </row>
    <row r="9" spans="2:17" ht="30" customHeight="1" x14ac:dyDescent="0.2">
      <c r="B9" s="4" t="s">
        <v>99</v>
      </c>
      <c r="C9" s="93" t="s">
        <v>101</v>
      </c>
      <c r="D9" s="95"/>
      <c r="E9" s="97" t="s">
        <v>10</v>
      </c>
      <c r="F9" s="95"/>
      <c r="G9" s="94" t="s">
        <v>97</v>
      </c>
      <c r="H9" s="96"/>
      <c r="I9" s="94" t="str">
        <f t="shared" si="0"/>
        <v/>
      </c>
      <c r="J9" s="104">
        <v>130</v>
      </c>
      <c r="K9" s="94" t="str">
        <f t="shared" si="1"/>
        <v/>
      </c>
      <c r="L9" s="94" t="str">
        <f t="shared" si="2"/>
        <v/>
      </c>
      <c r="M9" s="105">
        <v>32000</v>
      </c>
      <c r="N9" s="94">
        <f t="shared" si="3"/>
        <v>32000</v>
      </c>
      <c r="O9" s="100" t="s">
        <v>117</v>
      </c>
      <c r="P9" s="94" t="str">
        <f>IF(D9="","",ROUNDDOWN(D9*N9/2/1000,3))</f>
        <v/>
      </c>
    </row>
    <row r="10" spans="2:17" ht="30" customHeight="1" x14ac:dyDescent="0.2">
      <c r="B10" s="4" t="s">
        <v>99</v>
      </c>
      <c r="C10" s="93" t="s">
        <v>102</v>
      </c>
      <c r="D10" s="95"/>
      <c r="E10" s="97" t="s">
        <v>10</v>
      </c>
      <c r="F10" s="95"/>
      <c r="G10" s="94" t="s">
        <v>97</v>
      </c>
      <c r="H10" s="96"/>
      <c r="I10" s="94" t="str">
        <f t="shared" si="0"/>
        <v/>
      </c>
      <c r="J10" s="104">
        <v>108</v>
      </c>
      <c r="K10" s="94" t="str">
        <f t="shared" si="1"/>
        <v/>
      </c>
      <c r="L10" s="94" t="str">
        <f t="shared" si="2"/>
        <v/>
      </c>
      <c r="M10" s="105">
        <v>12900</v>
      </c>
      <c r="N10" s="94">
        <f t="shared" si="3"/>
        <v>12900</v>
      </c>
      <c r="O10" s="100" t="s">
        <v>117</v>
      </c>
      <c r="P10" s="94" t="str">
        <f>IF(D10="","",ROUNDDOWN(D10*N10/2/1000,3))</f>
        <v/>
      </c>
    </row>
    <row r="11" spans="2:17" ht="30" customHeight="1" x14ac:dyDescent="0.2">
      <c r="B11" s="4" t="s">
        <v>99</v>
      </c>
      <c r="C11" s="93" t="s">
        <v>103</v>
      </c>
      <c r="D11" s="95"/>
      <c r="E11" s="97" t="s">
        <v>10</v>
      </c>
      <c r="F11" s="95"/>
      <c r="G11" s="94" t="s">
        <v>126</v>
      </c>
      <c r="H11" s="96"/>
      <c r="I11" s="94" t="str">
        <f t="shared" si="0"/>
        <v/>
      </c>
      <c r="J11" s="104">
        <v>25</v>
      </c>
      <c r="K11" s="94" t="str">
        <f t="shared" si="1"/>
        <v/>
      </c>
      <c r="L11" s="94" t="str">
        <f t="shared" si="2"/>
        <v/>
      </c>
      <c r="M11" s="105">
        <v>39300</v>
      </c>
      <c r="N11" s="94">
        <f t="shared" si="3"/>
        <v>39300</v>
      </c>
      <c r="O11" s="100" t="s">
        <v>117</v>
      </c>
      <c r="P11" s="94" t="str">
        <f>IF(D11="","",ROUNDDOWN(D11*N11/2/1000,3))</f>
        <v/>
      </c>
    </row>
    <row r="12" spans="2:17" ht="30" customHeight="1" x14ac:dyDescent="0.2">
      <c r="B12" s="4" t="s">
        <v>35</v>
      </c>
      <c r="C12" s="93" t="s">
        <v>98</v>
      </c>
      <c r="D12" s="95"/>
      <c r="E12" s="97" t="s">
        <v>108</v>
      </c>
      <c r="F12" s="95"/>
      <c r="G12" s="94" t="s">
        <v>97</v>
      </c>
      <c r="H12" s="96"/>
      <c r="I12" s="94" t="str">
        <f t="shared" si="0"/>
        <v/>
      </c>
      <c r="J12" s="104">
        <v>80</v>
      </c>
      <c r="K12" s="94" t="str">
        <f t="shared" si="1"/>
        <v/>
      </c>
      <c r="L12" s="94" t="str">
        <f t="shared" si="2"/>
        <v/>
      </c>
      <c r="M12" s="105">
        <v>1267200</v>
      </c>
      <c r="N12" s="94">
        <f t="shared" si="3"/>
        <v>1267200</v>
      </c>
      <c r="O12" s="100" t="s">
        <v>117</v>
      </c>
      <c r="P12" s="94" t="str">
        <f>IF(D12="","",ROUNDDOWN(D12*N12/2/1000,3))</f>
        <v/>
      </c>
    </row>
    <row r="13" spans="2:17" ht="30" customHeight="1" thickBot="1" x14ac:dyDescent="0.25">
      <c r="B13" s="4" t="s">
        <v>36</v>
      </c>
      <c r="C13" s="93" t="s">
        <v>105</v>
      </c>
      <c r="D13" s="95"/>
      <c r="E13" s="97" t="s">
        <v>107</v>
      </c>
      <c r="F13" s="95"/>
      <c r="G13" s="94" t="s">
        <v>97</v>
      </c>
      <c r="H13" s="96"/>
      <c r="I13" s="94" t="str">
        <f t="shared" si="0"/>
        <v/>
      </c>
      <c r="J13" s="104">
        <v>60</v>
      </c>
      <c r="K13" s="94" t="str">
        <f t="shared" si="1"/>
        <v/>
      </c>
      <c r="L13" s="94" t="str">
        <f t="shared" si="2"/>
        <v/>
      </c>
      <c r="M13" s="105">
        <v>480000</v>
      </c>
      <c r="N13" s="94">
        <f t="shared" si="3"/>
        <v>480000</v>
      </c>
      <c r="O13" s="100" t="s">
        <v>116</v>
      </c>
      <c r="P13" s="106" t="str">
        <f>IF(D13="","",ROUNDDOWN(D13*N13/3/1000,3))</f>
        <v/>
      </c>
    </row>
    <row r="14" spans="2:17" ht="30" customHeight="1" thickBot="1" x14ac:dyDescent="0.25">
      <c r="B14" s="173" t="s">
        <v>125</v>
      </c>
      <c r="C14" s="174"/>
      <c r="D14" s="175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7"/>
      <c r="P14" s="107" t="str">
        <f>IF(D14="","",ROUNDDOWN(D14*N14/3/1000,3))</f>
        <v/>
      </c>
    </row>
    <row r="15" spans="2:17" ht="22.5" customHeight="1" x14ac:dyDescent="0.2"/>
    <row r="16" spans="2:17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</sheetData>
  <mergeCells count="4">
    <mergeCell ref="D4:E4"/>
    <mergeCell ref="F4:G4"/>
    <mergeCell ref="B14:C14"/>
    <mergeCell ref="D14:O14"/>
  </mergeCells>
  <phoneticPr fontId="2"/>
  <pageMargins left="0.33" right="0.2" top="0.87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49"/>
  <sheetViews>
    <sheetView showGridLines="0" view="pageBreakPreview" topLeftCell="A10" zoomScale="75" zoomScaleNormal="100" zoomScaleSheetLayoutView="75" workbookViewId="0">
      <selection activeCell="B13" sqref="B13:P13"/>
    </sheetView>
  </sheetViews>
  <sheetFormatPr defaultRowHeight="13" x14ac:dyDescent="0.2"/>
  <cols>
    <col min="1" max="1" width="4.08984375" customWidth="1"/>
    <col min="2" max="2" width="11" customWidth="1"/>
    <col min="3" max="3" width="14.1796875" customWidth="1"/>
    <col min="4" max="4" width="12" customWidth="1"/>
    <col min="5" max="5" width="10.453125" customWidth="1"/>
    <col min="6" max="6" width="13.1796875" customWidth="1"/>
    <col min="7" max="7" width="12.1796875" customWidth="1"/>
    <col min="8" max="8" width="11.6328125" customWidth="1"/>
    <col min="9" max="9" width="9.08984375" customWidth="1"/>
    <col min="10" max="10" width="11.36328125" customWidth="1"/>
    <col min="11" max="11" width="2.1796875" customWidth="1"/>
    <col min="12" max="12" width="10.08984375" customWidth="1"/>
    <col min="13" max="13" width="11.453125" customWidth="1"/>
    <col min="14" max="14" width="14.08984375" customWidth="1"/>
    <col min="15" max="15" width="13.90625" customWidth="1"/>
    <col min="16" max="16" width="9.36328125" customWidth="1"/>
    <col min="17" max="17" width="8.6328125" customWidth="1"/>
    <col min="18" max="18" width="13.6328125" customWidth="1"/>
  </cols>
  <sheetData>
    <row r="2" spans="2:15" s="47" customFormat="1" ht="14.5" thickBot="1" x14ac:dyDescent="0.25">
      <c r="B2" s="26" t="s">
        <v>31</v>
      </c>
      <c r="L2" s="26" t="s">
        <v>33</v>
      </c>
    </row>
    <row r="3" spans="2:15" ht="56.75" customHeight="1" x14ac:dyDescent="0.2">
      <c r="B3" s="180" t="s">
        <v>22</v>
      </c>
      <c r="C3" s="28"/>
      <c r="D3" s="50" t="s">
        <v>21</v>
      </c>
      <c r="E3" s="50" t="s">
        <v>20</v>
      </c>
      <c r="F3" s="50" t="s">
        <v>19</v>
      </c>
      <c r="G3" s="50" t="s">
        <v>18</v>
      </c>
      <c r="H3" s="51" t="s">
        <v>28</v>
      </c>
      <c r="I3" s="52" t="s">
        <v>42</v>
      </c>
      <c r="J3" s="51" t="s">
        <v>24</v>
      </c>
      <c r="L3" s="52" t="s">
        <v>42</v>
      </c>
      <c r="M3" s="66" t="s">
        <v>39</v>
      </c>
      <c r="N3" s="65" t="s">
        <v>41</v>
      </c>
    </row>
    <row r="4" spans="2:15" ht="16.5" customHeight="1" x14ac:dyDescent="0.2">
      <c r="B4" s="180"/>
      <c r="C4" s="29"/>
      <c r="D4" s="71" t="s">
        <v>9</v>
      </c>
      <c r="E4" s="71" t="s">
        <v>9</v>
      </c>
      <c r="F4" s="71" t="s">
        <v>9</v>
      </c>
      <c r="G4" s="71" t="s">
        <v>30</v>
      </c>
      <c r="H4" s="71" t="s">
        <v>29</v>
      </c>
      <c r="I4" s="71" t="s">
        <v>10</v>
      </c>
      <c r="J4" s="71" t="s">
        <v>25</v>
      </c>
      <c r="L4" s="71" t="s">
        <v>10</v>
      </c>
      <c r="M4" s="67" t="s">
        <v>29</v>
      </c>
      <c r="N4" s="69" t="s">
        <v>40</v>
      </c>
    </row>
    <row r="5" spans="2:15" x14ac:dyDescent="0.2">
      <c r="B5" s="4" t="s">
        <v>37</v>
      </c>
      <c r="C5" s="30"/>
      <c r="D5" s="24">
        <v>91</v>
      </c>
      <c r="E5" s="24">
        <v>106</v>
      </c>
      <c r="F5" s="23">
        <f>E5-D5</f>
        <v>15</v>
      </c>
      <c r="G5" s="9">
        <v>4098757.4</v>
      </c>
      <c r="H5" s="22">
        <f>F5*G5</f>
        <v>61481361</v>
      </c>
      <c r="I5" s="9">
        <v>382</v>
      </c>
      <c r="J5" s="22">
        <f>H5/I5</f>
        <v>160945.97120418848</v>
      </c>
      <c r="L5" s="9">
        <v>524</v>
      </c>
      <c r="M5" s="68">
        <f>J5*L5</f>
        <v>84335688.910994768</v>
      </c>
      <c r="N5" s="41">
        <f>ROUNDUP(M5,-3)/1000</f>
        <v>84336</v>
      </c>
    </row>
    <row r="6" spans="2:15" x14ac:dyDescent="0.2">
      <c r="B6" s="4" t="s">
        <v>38</v>
      </c>
      <c r="C6" s="30"/>
      <c r="D6" s="24">
        <v>56</v>
      </c>
      <c r="E6" s="24">
        <v>72</v>
      </c>
      <c r="F6" s="23">
        <f>E6-D6</f>
        <v>16</v>
      </c>
      <c r="G6" s="9">
        <v>2271450.2000000002</v>
      </c>
      <c r="H6" s="22">
        <f>F6*G6</f>
        <v>36343203.200000003</v>
      </c>
      <c r="I6" s="9">
        <v>611</v>
      </c>
      <c r="J6" s="22">
        <f>H6/I6</f>
        <v>59481.510965630121</v>
      </c>
      <c r="L6" s="9">
        <v>1100</v>
      </c>
      <c r="M6" s="68">
        <f>J6*L6</f>
        <v>65429662.062193133</v>
      </c>
      <c r="N6" s="41">
        <f>ROUNDUP(M6,-3)/1000</f>
        <v>65430</v>
      </c>
    </row>
    <row r="7" spans="2:15" x14ac:dyDescent="0.2">
      <c r="B7" s="4" t="s">
        <v>17</v>
      </c>
      <c r="C7" s="30"/>
      <c r="D7" s="24">
        <v>80</v>
      </c>
      <c r="E7" s="24">
        <v>99</v>
      </c>
      <c r="F7" s="23">
        <f>E7-D7</f>
        <v>19</v>
      </c>
      <c r="G7" s="9">
        <v>66698.679999999993</v>
      </c>
      <c r="H7" s="22">
        <f>F7*G7</f>
        <v>1267274.92</v>
      </c>
      <c r="I7" s="9">
        <v>1</v>
      </c>
      <c r="J7" s="22">
        <f>H7/I7</f>
        <v>1267274.92</v>
      </c>
      <c r="L7" s="9">
        <v>1</v>
      </c>
      <c r="M7" s="68">
        <f>J7*L7</f>
        <v>1267274.92</v>
      </c>
      <c r="N7" s="41">
        <f>ROUNDUP(M7,-3)/1000</f>
        <v>1268</v>
      </c>
    </row>
    <row r="8" spans="2:15" ht="13.5" thickBot="1" x14ac:dyDescent="0.25">
      <c r="B8" s="4" t="s">
        <v>16</v>
      </c>
      <c r="C8" s="30"/>
      <c r="D8" s="24">
        <v>60</v>
      </c>
      <c r="E8" s="24">
        <v>76</v>
      </c>
      <c r="F8" s="23">
        <f>E8-D8</f>
        <v>16</v>
      </c>
      <c r="G8" s="9">
        <v>120000</v>
      </c>
      <c r="H8" s="22">
        <f>F8*G8</f>
        <v>1920000</v>
      </c>
      <c r="I8" s="9">
        <v>4</v>
      </c>
      <c r="J8" s="22">
        <f>H8/I8</f>
        <v>480000</v>
      </c>
      <c r="L8" s="9">
        <v>4</v>
      </c>
      <c r="M8" s="68">
        <f>J8*L8</f>
        <v>1920000</v>
      </c>
      <c r="N8" s="34">
        <f>ROUNDUP(M8,-3)/1000</f>
        <v>1920</v>
      </c>
    </row>
    <row r="9" spans="2:15" ht="14" x14ac:dyDescent="0.2">
      <c r="B9" s="18"/>
      <c r="C9" s="18"/>
      <c r="D9" s="19"/>
      <c r="E9" s="18"/>
      <c r="F9" s="18"/>
      <c r="G9" s="21"/>
      <c r="H9" s="21"/>
      <c r="I9" s="20"/>
      <c r="J9" s="19"/>
      <c r="M9" s="59">
        <f>SUM(M5:M8)</f>
        <v>152952625.89318788</v>
      </c>
      <c r="N9" s="59">
        <f>SUM(N5:N8)</f>
        <v>152954</v>
      </c>
    </row>
    <row r="10" spans="2:15" ht="14" x14ac:dyDescent="0.2">
      <c r="B10" s="18"/>
      <c r="C10" s="18"/>
      <c r="D10" s="19"/>
      <c r="E10" s="18"/>
      <c r="F10" s="18"/>
      <c r="G10" s="21"/>
      <c r="H10" s="21"/>
      <c r="I10" s="20"/>
      <c r="J10" s="19"/>
      <c r="L10" s="19"/>
      <c r="M10" s="27"/>
    </row>
    <row r="11" spans="2:15" s="47" customFormat="1" ht="14.5" thickBot="1" x14ac:dyDescent="0.25">
      <c r="B11" s="17" t="s">
        <v>32</v>
      </c>
      <c r="G11" s="48"/>
      <c r="H11" s="48"/>
      <c r="J11" s="64"/>
      <c r="L11" s="17"/>
    </row>
    <row r="12" spans="2:15" ht="63" customHeight="1" x14ac:dyDescent="0.2">
      <c r="B12" s="181" t="s">
        <v>15</v>
      </c>
      <c r="C12" s="183" t="s">
        <v>14</v>
      </c>
      <c r="D12" s="51" t="s">
        <v>24</v>
      </c>
      <c r="E12" s="53" t="s">
        <v>42</v>
      </c>
      <c r="F12" s="60" t="s">
        <v>13</v>
      </c>
      <c r="G12" s="54" t="s">
        <v>12</v>
      </c>
      <c r="H12" s="55" t="s">
        <v>11</v>
      </c>
      <c r="I12" s="56" t="s">
        <v>27</v>
      </c>
      <c r="J12" s="16"/>
      <c r="K12" s="16"/>
      <c r="L12" s="1"/>
      <c r="N12" s="1"/>
      <c r="O12" s="1"/>
    </row>
    <row r="13" spans="2:15" ht="15" customHeight="1" x14ac:dyDescent="0.2">
      <c r="B13" s="182"/>
      <c r="C13" s="184"/>
      <c r="D13" s="71" t="s">
        <v>25</v>
      </c>
      <c r="E13" s="14" t="s">
        <v>10</v>
      </c>
      <c r="F13" s="25" t="s">
        <v>26</v>
      </c>
      <c r="G13" s="12"/>
      <c r="H13" s="37" t="s">
        <v>9</v>
      </c>
      <c r="I13" s="32" t="s">
        <v>8</v>
      </c>
      <c r="J13" s="11"/>
      <c r="K13" s="11"/>
      <c r="L13" s="10"/>
      <c r="N13" s="1"/>
      <c r="O13" s="1"/>
    </row>
    <row r="14" spans="2:15" x14ac:dyDescent="0.2">
      <c r="B14" s="185" t="s">
        <v>7</v>
      </c>
      <c r="C14" s="31" t="s">
        <v>6</v>
      </c>
      <c r="D14" s="57">
        <f>J5</f>
        <v>160945.97120418848</v>
      </c>
      <c r="E14" s="31">
        <v>331</v>
      </c>
      <c r="F14" s="61">
        <v>12</v>
      </c>
      <c r="G14" s="39">
        <v>0.5</v>
      </c>
      <c r="H14" s="40">
        <f t="shared" ref="H14:H19" si="0">D14*E14*F14/12*G14</f>
        <v>26636558.234293193</v>
      </c>
      <c r="I14" s="41">
        <f t="shared" ref="I14:I19" si="1">ROUNDUP(H14,-3)/1000</f>
        <v>26637</v>
      </c>
      <c r="J14" s="6"/>
      <c r="K14" s="6"/>
      <c r="L14" s="2"/>
      <c r="N14" s="1"/>
      <c r="O14" s="1"/>
    </row>
    <row r="15" spans="2:15" x14ac:dyDescent="0.2">
      <c r="B15" s="186"/>
      <c r="C15" s="42" t="s">
        <v>5</v>
      </c>
      <c r="D15" s="58">
        <f>J5</f>
        <v>160945.97120418848</v>
      </c>
      <c r="E15" s="42">
        <v>193</v>
      </c>
      <c r="F15" s="62">
        <v>12</v>
      </c>
      <c r="G15" s="43">
        <v>0.33333333333333331</v>
      </c>
      <c r="H15" s="44">
        <f t="shared" si="0"/>
        <v>10354190.814136123</v>
      </c>
      <c r="I15" s="45">
        <f t="shared" si="1"/>
        <v>10355</v>
      </c>
      <c r="J15" s="6"/>
      <c r="K15" s="6"/>
      <c r="L15" s="2"/>
      <c r="N15" s="1"/>
      <c r="O15" s="1"/>
    </row>
    <row r="16" spans="2:15" x14ac:dyDescent="0.2">
      <c r="B16" s="185" t="s">
        <v>4</v>
      </c>
      <c r="C16" s="31" t="s">
        <v>3</v>
      </c>
      <c r="D16" s="57">
        <f>J6</f>
        <v>59481.510965630121</v>
      </c>
      <c r="E16" s="46">
        <v>1070</v>
      </c>
      <c r="F16" s="61">
        <v>10</v>
      </c>
      <c r="G16" s="39">
        <v>0.5</v>
      </c>
      <c r="H16" s="40">
        <f t="shared" si="0"/>
        <v>26518840.305510093</v>
      </c>
      <c r="I16" s="41">
        <f t="shared" si="1"/>
        <v>26519</v>
      </c>
      <c r="J16" s="6"/>
      <c r="K16" s="6"/>
      <c r="L16" s="2"/>
      <c r="N16" s="1"/>
      <c r="O16" s="1"/>
    </row>
    <row r="17" spans="2:24" x14ac:dyDescent="0.2">
      <c r="B17" s="187"/>
      <c r="C17" s="42" t="s">
        <v>2</v>
      </c>
      <c r="D17" s="58">
        <f>J6</f>
        <v>59481.510965630121</v>
      </c>
      <c r="E17" s="42">
        <v>30</v>
      </c>
      <c r="F17" s="62">
        <v>10</v>
      </c>
      <c r="G17" s="43">
        <v>0.5</v>
      </c>
      <c r="H17" s="44">
        <f t="shared" si="0"/>
        <v>743518.88707037643</v>
      </c>
      <c r="I17" s="45">
        <f t="shared" si="1"/>
        <v>744</v>
      </c>
      <c r="J17" s="6"/>
      <c r="K17" s="6"/>
      <c r="L17" s="2"/>
      <c r="N17" s="1"/>
      <c r="O17" s="1"/>
    </row>
    <row r="18" spans="2:24" x14ac:dyDescent="0.2">
      <c r="B18" s="5" t="s">
        <v>35</v>
      </c>
      <c r="C18" s="5" t="s">
        <v>1</v>
      </c>
      <c r="D18" s="8">
        <f>J7</f>
        <v>1267274.92</v>
      </c>
      <c r="E18" s="5">
        <v>1</v>
      </c>
      <c r="F18" s="63">
        <v>12</v>
      </c>
      <c r="G18" s="7">
        <v>0.5</v>
      </c>
      <c r="H18" s="38">
        <f t="shared" si="0"/>
        <v>633637.46</v>
      </c>
      <c r="I18" s="33">
        <f t="shared" si="1"/>
        <v>634</v>
      </c>
      <c r="J18" s="6"/>
      <c r="K18" s="6"/>
      <c r="L18" s="2"/>
      <c r="N18" s="1"/>
      <c r="O18" s="1"/>
    </row>
    <row r="19" spans="2:24" ht="13.5" thickBot="1" x14ac:dyDescent="0.25">
      <c r="B19" s="5" t="s">
        <v>36</v>
      </c>
      <c r="C19" s="5" t="s">
        <v>34</v>
      </c>
      <c r="D19" s="8">
        <f>J8</f>
        <v>480000</v>
      </c>
      <c r="E19" s="5">
        <v>4</v>
      </c>
      <c r="F19" s="63">
        <v>12</v>
      </c>
      <c r="G19" s="7">
        <v>0.33333333333333331</v>
      </c>
      <c r="H19" s="38">
        <f t="shared" si="0"/>
        <v>640000</v>
      </c>
      <c r="I19" s="34">
        <f t="shared" si="1"/>
        <v>640</v>
      </c>
      <c r="J19" s="6"/>
      <c r="K19" s="6"/>
      <c r="L19" s="2"/>
      <c r="N19" s="1"/>
      <c r="O19" s="1"/>
    </row>
    <row r="20" spans="2:24" ht="14" x14ac:dyDescent="0.2">
      <c r="B20" s="36" t="s">
        <v>0</v>
      </c>
      <c r="G20" s="35"/>
      <c r="H20" s="49">
        <f>SUM(H14:H19)</f>
        <v>65526745.701009788</v>
      </c>
      <c r="I20" s="49">
        <f>SUM(I14:I19)</f>
        <v>65529</v>
      </c>
      <c r="J20" s="3"/>
      <c r="K20" s="2"/>
      <c r="L20" t="s">
        <v>43</v>
      </c>
      <c r="M20" s="1"/>
      <c r="N20" s="1"/>
    </row>
    <row r="21" spans="2:24" x14ac:dyDescent="0.2">
      <c r="D21" s="1"/>
      <c r="E21" s="1"/>
      <c r="G21" s="1"/>
      <c r="H21" s="1"/>
      <c r="I21" s="1"/>
      <c r="J21" s="1"/>
      <c r="K21" s="1"/>
      <c r="L21" s="1"/>
      <c r="N21" s="1"/>
      <c r="O21" s="1"/>
      <c r="P21" s="1"/>
      <c r="Q21" s="1"/>
      <c r="R21" s="1"/>
    </row>
    <row r="23" spans="2:24" x14ac:dyDescent="0.2">
      <c r="D23" s="178" t="s">
        <v>84</v>
      </c>
      <c r="E23" s="178"/>
      <c r="F23" s="178"/>
      <c r="G23" s="178"/>
      <c r="H23" s="178"/>
      <c r="I23" s="178"/>
      <c r="J23" s="82"/>
      <c r="K23" s="78"/>
      <c r="L23" s="78" t="s">
        <v>95</v>
      </c>
      <c r="M23" s="78"/>
      <c r="N23" s="173" t="s">
        <v>68</v>
      </c>
      <c r="O23" s="179"/>
      <c r="P23" s="179"/>
      <c r="Q23" s="179"/>
      <c r="R23" s="174"/>
      <c r="S23" s="82"/>
      <c r="T23" s="82"/>
      <c r="U23" s="78"/>
      <c r="V23" s="76" t="s">
        <v>61</v>
      </c>
    </row>
    <row r="24" spans="2:24" s="76" customFormat="1" x14ac:dyDescent="0.2">
      <c r="D24" s="76" t="s">
        <v>85</v>
      </c>
      <c r="E24" s="76" t="s">
        <v>90</v>
      </c>
      <c r="F24" s="76" t="s">
        <v>86</v>
      </c>
      <c r="G24" s="76" t="s">
        <v>91</v>
      </c>
      <c r="H24" s="76" t="s">
        <v>51</v>
      </c>
      <c r="I24" s="76" t="s">
        <v>94</v>
      </c>
      <c r="L24" s="76" t="s">
        <v>94</v>
      </c>
      <c r="N24" s="76" t="s">
        <v>50</v>
      </c>
      <c r="R24" s="76" t="s">
        <v>72</v>
      </c>
      <c r="S24" s="76" t="s">
        <v>51</v>
      </c>
      <c r="T24" s="76" t="s">
        <v>74</v>
      </c>
      <c r="U24" s="76" t="s">
        <v>12</v>
      </c>
      <c r="V24" s="76" t="s">
        <v>50</v>
      </c>
    </row>
    <row r="25" spans="2:24" ht="13.5" thickBot="1" x14ac:dyDescent="0.25">
      <c r="D25" s="77" t="s">
        <v>87</v>
      </c>
      <c r="E25" s="77" t="s">
        <v>88</v>
      </c>
      <c r="F25" s="77" t="s">
        <v>89</v>
      </c>
      <c r="G25" s="77" t="s">
        <v>93</v>
      </c>
      <c r="H25" s="77" t="s">
        <v>92</v>
      </c>
      <c r="I25" s="77"/>
      <c r="J25" s="77"/>
      <c r="K25" s="77"/>
      <c r="L25" s="77"/>
      <c r="M25" s="86"/>
      <c r="N25" s="77" t="s">
        <v>76</v>
      </c>
      <c r="O25" s="77"/>
      <c r="P25" s="77"/>
      <c r="R25" s="77" t="s">
        <v>70</v>
      </c>
      <c r="S25" s="77" t="s">
        <v>69</v>
      </c>
      <c r="T25" s="77" t="s">
        <v>75</v>
      </c>
      <c r="U25" s="77" t="s">
        <v>71</v>
      </c>
      <c r="V25" s="77" t="s">
        <v>76</v>
      </c>
      <c r="W25" s="77"/>
      <c r="X25" s="77" t="s">
        <v>73</v>
      </c>
    </row>
    <row r="26" spans="2:24" ht="13.5" thickBot="1" x14ac:dyDescent="0.25">
      <c r="B26" t="s">
        <v>44</v>
      </c>
      <c r="D26" s="72">
        <v>100</v>
      </c>
      <c r="E26" s="83">
        <v>91</v>
      </c>
      <c r="F26" s="72">
        <v>2098757</v>
      </c>
      <c r="G26" s="84">
        <f>(D26-E26)*F26</f>
        <v>18888813</v>
      </c>
      <c r="H26" s="72">
        <v>331</v>
      </c>
      <c r="I26" s="19">
        <f t="shared" ref="I26:I32" si="2">G26/H26</f>
        <v>57065.900302114802</v>
      </c>
      <c r="J26" s="79"/>
      <c r="K26" s="81"/>
      <c r="L26" s="73">
        <v>160946</v>
      </c>
      <c r="M26" s="85">
        <v>26637</v>
      </c>
      <c r="N26" s="73">
        <f t="shared" ref="N26:N32" si="3">F26*H26*J26/12*K26</f>
        <v>0</v>
      </c>
      <c r="O26" s="73"/>
      <c r="P26" s="73"/>
      <c r="S26" s="72">
        <v>331</v>
      </c>
      <c r="T26" s="79" t="s">
        <v>77</v>
      </c>
      <c r="U26" s="81">
        <v>0.5</v>
      </c>
      <c r="V26" s="73">
        <f t="shared" ref="V26:V32" si="4">L26*S26*T26/12*U26</f>
        <v>26636563</v>
      </c>
      <c r="X26" s="72"/>
    </row>
    <row r="27" spans="2:24" ht="13.5" thickBot="1" x14ac:dyDescent="0.25">
      <c r="B27" t="s">
        <v>52</v>
      </c>
      <c r="D27" s="72">
        <v>100</v>
      </c>
      <c r="E27" s="83">
        <v>91</v>
      </c>
      <c r="F27" s="72">
        <v>2000000</v>
      </c>
      <c r="G27" s="84">
        <f t="shared" ref="G27:G32" si="5">(D27-E27)*F27</f>
        <v>18000000</v>
      </c>
      <c r="H27" s="72">
        <v>193</v>
      </c>
      <c r="I27" s="19">
        <f t="shared" si="2"/>
        <v>93264.248704663216</v>
      </c>
      <c r="J27" s="79"/>
      <c r="K27" s="81"/>
      <c r="L27" s="73">
        <v>160946</v>
      </c>
      <c r="M27" s="86">
        <v>10355</v>
      </c>
      <c r="N27" s="73">
        <f t="shared" si="3"/>
        <v>0</v>
      </c>
      <c r="O27" s="73"/>
      <c r="P27" s="73"/>
      <c r="S27" s="72">
        <v>193</v>
      </c>
      <c r="T27" s="79" t="s">
        <v>78</v>
      </c>
      <c r="U27" s="81">
        <v>0.33333333333333331</v>
      </c>
      <c r="V27" s="73">
        <f t="shared" si="4"/>
        <v>10354192.666666666</v>
      </c>
      <c r="X27" s="72"/>
    </row>
    <row r="28" spans="2:24" ht="13.5" thickBot="1" x14ac:dyDescent="0.25">
      <c r="B28" t="s">
        <v>65</v>
      </c>
      <c r="D28" s="72">
        <v>57</v>
      </c>
      <c r="E28" s="83">
        <v>56</v>
      </c>
      <c r="F28" s="72">
        <v>2271450</v>
      </c>
      <c r="G28" s="84">
        <f t="shared" si="5"/>
        <v>2271450</v>
      </c>
      <c r="H28" s="72">
        <v>1070</v>
      </c>
      <c r="I28" s="19">
        <f t="shared" si="2"/>
        <v>2122.8504672897197</v>
      </c>
      <c r="J28" s="79"/>
      <c r="K28" s="81"/>
      <c r="L28" s="73">
        <v>59482</v>
      </c>
      <c r="M28" s="86">
        <v>26519</v>
      </c>
      <c r="N28" s="73">
        <f t="shared" si="3"/>
        <v>0</v>
      </c>
      <c r="O28" s="73"/>
      <c r="P28" s="73"/>
      <c r="S28" s="72">
        <v>1070</v>
      </c>
      <c r="T28" s="79" t="s">
        <v>79</v>
      </c>
      <c r="U28" s="81">
        <v>0.5</v>
      </c>
      <c r="V28" s="73">
        <f t="shared" si="4"/>
        <v>26519058.333333332</v>
      </c>
      <c r="X28" s="72"/>
    </row>
    <row r="29" spans="2:24" ht="13.5" thickBot="1" x14ac:dyDescent="0.25">
      <c r="B29" t="s">
        <v>66</v>
      </c>
      <c r="D29" s="72"/>
      <c r="E29" s="83"/>
      <c r="F29" s="72"/>
      <c r="G29" s="84">
        <f t="shared" si="5"/>
        <v>0</v>
      </c>
      <c r="H29" s="72">
        <v>30</v>
      </c>
      <c r="I29" s="19">
        <f t="shared" si="2"/>
        <v>0</v>
      </c>
      <c r="J29" s="79"/>
      <c r="K29" s="81"/>
      <c r="L29" s="73">
        <v>59482</v>
      </c>
      <c r="M29" s="86">
        <v>744</v>
      </c>
      <c r="N29" s="73">
        <f t="shared" si="3"/>
        <v>0</v>
      </c>
      <c r="O29" s="73"/>
      <c r="P29" s="73"/>
      <c r="S29" s="72">
        <v>30</v>
      </c>
      <c r="T29" s="79" t="s">
        <v>80</v>
      </c>
      <c r="U29" s="81">
        <v>0.5</v>
      </c>
      <c r="V29" s="73">
        <f t="shared" si="4"/>
        <v>743525</v>
      </c>
      <c r="X29" s="72"/>
    </row>
    <row r="30" spans="2:24" ht="13.5" thickBot="1" x14ac:dyDescent="0.25">
      <c r="B30" t="s">
        <v>67</v>
      </c>
      <c r="D30" s="72"/>
      <c r="E30" s="83">
        <v>91</v>
      </c>
      <c r="F30" s="72"/>
      <c r="G30" s="84">
        <f t="shared" si="5"/>
        <v>0</v>
      </c>
      <c r="H30" s="72"/>
      <c r="I30" s="19" t="e">
        <f t="shared" si="2"/>
        <v>#DIV/0!</v>
      </c>
      <c r="J30" s="79"/>
      <c r="K30" s="81"/>
      <c r="L30" s="73">
        <v>59482</v>
      </c>
      <c r="M30" s="86"/>
      <c r="N30" s="73">
        <f t="shared" si="3"/>
        <v>0</v>
      </c>
      <c r="O30" s="73"/>
      <c r="P30" s="73"/>
      <c r="S30" s="72"/>
      <c r="T30" s="79" t="s">
        <v>81</v>
      </c>
      <c r="U30" s="81">
        <v>0.5</v>
      </c>
      <c r="V30" s="73">
        <f t="shared" si="4"/>
        <v>0</v>
      </c>
      <c r="X30" s="72"/>
    </row>
    <row r="31" spans="2:24" ht="13.5" thickBot="1" x14ac:dyDescent="0.25">
      <c r="B31" t="s">
        <v>17</v>
      </c>
      <c r="D31" s="72"/>
      <c r="E31" s="83">
        <v>80</v>
      </c>
      <c r="F31" s="72"/>
      <c r="G31" s="84">
        <f t="shared" si="5"/>
        <v>0</v>
      </c>
      <c r="H31" s="72">
        <v>1</v>
      </c>
      <c r="I31" s="19">
        <f t="shared" si="2"/>
        <v>0</v>
      </c>
      <c r="J31" s="79"/>
      <c r="K31" s="81"/>
      <c r="L31" s="73">
        <v>1267275</v>
      </c>
      <c r="M31" s="86">
        <v>634</v>
      </c>
      <c r="N31" s="73">
        <f t="shared" si="3"/>
        <v>0</v>
      </c>
      <c r="O31" s="73"/>
      <c r="P31" s="73"/>
      <c r="S31" s="72">
        <v>1</v>
      </c>
      <c r="T31" s="79" t="s">
        <v>82</v>
      </c>
      <c r="U31" s="81">
        <v>0.5</v>
      </c>
      <c r="V31" s="73">
        <f t="shared" si="4"/>
        <v>633637.5</v>
      </c>
      <c r="X31" s="72"/>
    </row>
    <row r="32" spans="2:24" ht="13.5" thickBot="1" x14ac:dyDescent="0.25">
      <c r="B32" t="s">
        <v>16</v>
      </c>
      <c r="D32" s="72"/>
      <c r="E32" s="83">
        <v>60</v>
      </c>
      <c r="F32" s="72"/>
      <c r="G32" s="84">
        <f t="shared" si="5"/>
        <v>0</v>
      </c>
      <c r="H32" s="72">
        <v>4</v>
      </c>
      <c r="I32" s="19">
        <f t="shared" si="2"/>
        <v>0</v>
      </c>
      <c r="J32" s="79"/>
      <c r="K32" s="81"/>
      <c r="L32" s="73">
        <v>480000</v>
      </c>
      <c r="M32" s="86">
        <v>640</v>
      </c>
      <c r="N32" s="73">
        <f t="shared" si="3"/>
        <v>0</v>
      </c>
      <c r="O32" s="73"/>
      <c r="P32" s="73"/>
      <c r="S32" s="72">
        <v>4</v>
      </c>
      <c r="T32" s="79" t="s">
        <v>83</v>
      </c>
      <c r="U32" s="81">
        <v>0.33333333333333331</v>
      </c>
      <c r="V32" s="73">
        <f t="shared" si="4"/>
        <v>640000</v>
      </c>
      <c r="X32" s="72"/>
    </row>
    <row r="33" spans="2:22" x14ac:dyDescent="0.2">
      <c r="N33" s="80">
        <f>SUM(N26:N32)</f>
        <v>0</v>
      </c>
      <c r="O33" s="80"/>
      <c r="P33" s="80"/>
      <c r="V33" s="80">
        <f>SUM(V26:V32)</f>
        <v>65526976.5</v>
      </c>
    </row>
    <row r="34" spans="2:22" ht="13.5" thickBot="1" x14ac:dyDescent="0.25"/>
    <row r="35" spans="2:22" ht="13.5" thickBot="1" x14ac:dyDescent="0.25">
      <c r="C35" s="72"/>
      <c r="D35" t="s">
        <v>64</v>
      </c>
    </row>
    <row r="38" spans="2:22" x14ac:dyDescent="0.2">
      <c r="D38" s="75" t="s">
        <v>45</v>
      </c>
      <c r="E38" t="s">
        <v>46</v>
      </c>
      <c r="G38" t="s">
        <v>47</v>
      </c>
      <c r="H38" t="s">
        <v>49</v>
      </c>
      <c r="J38" t="s">
        <v>51</v>
      </c>
      <c r="M38" t="s">
        <v>56</v>
      </c>
      <c r="O38" t="s">
        <v>50</v>
      </c>
      <c r="Q38" t="s">
        <v>61</v>
      </c>
    </row>
    <row r="39" spans="2:22" ht="13.5" thickBot="1" x14ac:dyDescent="0.25">
      <c r="D39" t="s">
        <v>57</v>
      </c>
      <c r="E39" t="s">
        <v>58</v>
      </c>
      <c r="G39" t="s">
        <v>48</v>
      </c>
      <c r="H39" t="s">
        <v>62</v>
      </c>
      <c r="J39" t="s">
        <v>59</v>
      </c>
      <c r="M39" t="s">
        <v>55</v>
      </c>
      <c r="O39" t="s">
        <v>60</v>
      </c>
      <c r="Q39" t="s">
        <v>63</v>
      </c>
    </row>
    <row r="40" spans="2:22" ht="13.5" thickBot="1" x14ac:dyDescent="0.25">
      <c r="B40" t="s">
        <v>44</v>
      </c>
      <c r="D40">
        <v>91</v>
      </c>
      <c r="E40" s="72"/>
      <c r="G40" s="72"/>
      <c r="J40" s="72"/>
      <c r="M40" s="73">
        <v>160945.97120418848</v>
      </c>
      <c r="Q40" s="72"/>
    </row>
    <row r="41" spans="2:22" ht="13.5" thickBot="1" x14ac:dyDescent="0.25">
      <c r="B41" t="s">
        <v>52</v>
      </c>
      <c r="D41">
        <v>91</v>
      </c>
      <c r="E41" s="72"/>
      <c r="G41" s="72"/>
      <c r="J41" s="72"/>
      <c r="M41" s="73">
        <v>160945.97120418848</v>
      </c>
      <c r="Q41" s="72"/>
    </row>
    <row r="42" spans="2:22" ht="13.5" thickBot="1" x14ac:dyDescent="0.25">
      <c r="B42" t="s">
        <v>65</v>
      </c>
      <c r="D42">
        <v>56</v>
      </c>
      <c r="E42" s="72"/>
      <c r="G42" s="72"/>
      <c r="J42" s="72"/>
      <c r="M42" s="73">
        <v>59481.510965630121</v>
      </c>
      <c r="Q42" s="72"/>
    </row>
    <row r="43" spans="2:22" ht="13.5" thickBot="1" x14ac:dyDescent="0.25">
      <c r="B43" t="s">
        <v>66</v>
      </c>
      <c r="D43">
        <v>130</v>
      </c>
      <c r="E43" s="72"/>
      <c r="G43" s="72"/>
      <c r="J43" s="72"/>
      <c r="M43" s="73">
        <v>59481.510965630121</v>
      </c>
      <c r="Q43" s="72"/>
    </row>
    <row r="44" spans="2:22" ht="13.5" thickBot="1" x14ac:dyDescent="0.25">
      <c r="B44" t="s">
        <v>67</v>
      </c>
      <c r="D44">
        <v>91</v>
      </c>
      <c r="E44" s="72"/>
      <c r="G44" s="72"/>
      <c r="J44" s="72"/>
      <c r="M44" s="73">
        <v>59481.510965630121</v>
      </c>
      <c r="Q44" s="72"/>
    </row>
    <row r="45" spans="2:22" ht="13.5" thickBot="1" x14ac:dyDescent="0.25">
      <c r="B45" t="s">
        <v>17</v>
      </c>
      <c r="D45">
        <v>80</v>
      </c>
      <c r="E45" s="72"/>
      <c r="G45" s="72"/>
      <c r="J45" s="72"/>
      <c r="M45" s="73">
        <v>1267274.92</v>
      </c>
      <c r="Q45" s="72"/>
    </row>
    <row r="46" spans="2:22" ht="13.5" thickBot="1" x14ac:dyDescent="0.25">
      <c r="B46" t="s">
        <v>16</v>
      </c>
      <c r="D46">
        <v>60</v>
      </c>
      <c r="E46" s="72"/>
      <c r="G46" s="72"/>
      <c r="J46" s="72"/>
      <c r="M46" s="73">
        <v>480000</v>
      </c>
      <c r="Q46" s="72"/>
    </row>
    <row r="48" spans="2:22" ht="13.5" thickBot="1" x14ac:dyDescent="0.25"/>
    <row r="49" spans="3:4" ht="13.5" thickBot="1" x14ac:dyDescent="0.25">
      <c r="C49" s="72"/>
      <c r="D49" t="s">
        <v>64</v>
      </c>
    </row>
  </sheetData>
  <mergeCells count="7">
    <mergeCell ref="D23:I23"/>
    <mergeCell ref="N23:R23"/>
    <mergeCell ref="B3:B4"/>
    <mergeCell ref="B12:B13"/>
    <mergeCell ref="C12:C13"/>
    <mergeCell ref="B14:B15"/>
    <mergeCell ref="B16:B17"/>
  </mergeCells>
  <phoneticPr fontId="2"/>
  <pageMargins left="0.33" right="0.2" top="0.87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34"/>
  <sheetViews>
    <sheetView showGridLines="0" view="pageBreakPreview" topLeftCell="A7" zoomScale="75" zoomScaleNormal="100" zoomScaleSheetLayoutView="75" workbookViewId="0">
      <selection activeCell="B13" sqref="B13:P13"/>
    </sheetView>
  </sheetViews>
  <sheetFormatPr defaultRowHeight="13" x14ac:dyDescent="0.2"/>
  <cols>
    <col min="1" max="1" width="4.08984375" customWidth="1"/>
    <col min="2" max="2" width="11" customWidth="1"/>
    <col min="3" max="3" width="14.1796875" customWidth="1"/>
    <col min="4" max="4" width="12" customWidth="1"/>
    <col min="5" max="5" width="10.453125" customWidth="1"/>
    <col min="6" max="6" width="13.1796875" customWidth="1"/>
    <col min="7" max="7" width="12.1796875" customWidth="1"/>
    <col min="8" max="8" width="11.6328125" customWidth="1"/>
    <col min="9" max="9" width="9.08984375" customWidth="1"/>
    <col min="10" max="10" width="11.36328125" customWidth="1"/>
    <col min="11" max="11" width="2.1796875" customWidth="1"/>
    <col min="12" max="12" width="8.81640625" customWidth="1"/>
    <col min="13" max="13" width="11.453125" customWidth="1"/>
    <col min="14" max="14" width="10.453125" customWidth="1"/>
    <col min="15" max="15" width="18.453125" bestFit="1" customWidth="1"/>
    <col min="16" max="16" width="11.1796875" customWidth="1"/>
    <col min="17" max="17" width="18.453125" customWidth="1"/>
    <col min="18" max="18" width="13.6328125" customWidth="1"/>
  </cols>
  <sheetData>
    <row r="2" spans="2:15" s="47" customFormat="1" ht="14.5" thickBot="1" x14ac:dyDescent="0.25">
      <c r="B2" s="26" t="s">
        <v>31</v>
      </c>
      <c r="L2" s="26" t="s">
        <v>33</v>
      </c>
    </row>
    <row r="3" spans="2:15" ht="56.75" customHeight="1" x14ac:dyDescent="0.2">
      <c r="B3" s="180" t="s">
        <v>22</v>
      </c>
      <c r="C3" s="28"/>
      <c r="D3" s="50" t="s">
        <v>21</v>
      </c>
      <c r="E3" s="50" t="s">
        <v>20</v>
      </c>
      <c r="F3" s="50" t="s">
        <v>19</v>
      </c>
      <c r="G3" s="50" t="s">
        <v>18</v>
      </c>
      <c r="H3" s="51" t="s">
        <v>28</v>
      </c>
      <c r="I3" s="52" t="s">
        <v>42</v>
      </c>
      <c r="J3" s="51" t="s">
        <v>24</v>
      </c>
      <c r="L3" s="52" t="s">
        <v>42</v>
      </c>
      <c r="M3" s="66" t="s">
        <v>39</v>
      </c>
      <c r="N3" s="65" t="s">
        <v>41</v>
      </c>
    </row>
    <row r="4" spans="2:15" ht="16.5" customHeight="1" x14ac:dyDescent="0.2">
      <c r="B4" s="180"/>
      <c r="C4" s="29"/>
      <c r="D4" s="70" t="s">
        <v>9</v>
      </c>
      <c r="E4" s="70" t="s">
        <v>9</v>
      </c>
      <c r="F4" s="70" t="s">
        <v>9</v>
      </c>
      <c r="G4" s="70" t="s">
        <v>30</v>
      </c>
      <c r="H4" s="70" t="s">
        <v>29</v>
      </c>
      <c r="I4" s="70" t="s">
        <v>10</v>
      </c>
      <c r="J4" s="70" t="s">
        <v>25</v>
      </c>
      <c r="L4" s="70" t="s">
        <v>10</v>
      </c>
      <c r="M4" s="67" t="s">
        <v>29</v>
      </c>
      <c r="N4" s="69" t="s">
        <v>40</v>
      </c>
    </row>
    <row r="5" spans="2:15" x14ac:dyDescent="0.2">
      <c r="B5" s="4" t="s">
        <v>37</v>
      </c>
      <c r="C5" s="30"/>
      <c r="D5" s="24">
        <v>91</v>
      </c>
      <c r="E5" s="24">
        <v>106</v>
      </c>
      <c r="F5" s="23">
        <f>E5-D5</f>
        <v>15</v>
      </c>
      <c r="G5" s="9">
        <v>4098757.4</v>
      </c>
      <c r="H5" s="22">
        <f>F5*G5</f>
        <v>61481361</v>
      </c>
      <c r="I5" s="9">
        <v>382</v>
      </c>
      <c r="J5" s="22">
        <f>H5/I5</f>
        <v>160945.97120418848</v>
      </c>
      <c r="L5" s="9">
        <v>524</v>
      </c>
      <c r="M5" s="68">
        <f>J5*L5</f>
        <v>84335688.910994768</v>
      </c>
      <c r="N5" s="41">
        <f>ROUNDUP(M5,-3)/1000</f>
        <v>84336</v>
      </c>
    </row>
    <row r="6" spans="2:15" x14ac:dyDescent="0.2">
      <c r="B6" s="4" t="s">
        <v>38</v>
      </c>
      <c r="C6" s="30"/>
      <c r="D6" s="24">
        <v>56</v>
      </c>
      <c r="E6" s="24">
        <v>72</v>
      </c>
      <c r="F6" s="23">
        <f>E6-D6</f>
        <v>16</v>
      </c>
      <c r="G6" s="9">
        <v>2271450.2000000002</v>
      </c>
      <c r="H6" s="22">
        <f>F6*G6</f>
        <v>36343203.200000003</v>
      </c>
      <c r="I6" s="9">
        <v>611</v>
      </c>
      <c r="J6" s="22">
        <f>H6/I6</f>
        <v>59481.510965630121</v>
      </c>
      <c r="L6" s="9">
        <v>1100</v>
      </c>
      <c r="M6" s="68">
        <f>J6*L6</f>
        <v>65429662.062193133</v>
      </c>
      <c r="N6" s="41">
        <f>ROUNDUP(M6,-3)/1000</f>
        <v>65430</v>
      </c>
    </row>
    <row r="7" spans="2:15" x14ac:dyDescent="0.2">
      <c r="B7" s="4" t="s">
        <v>17</v>
      </c>
      <c r="C7" s="30"/>
      <c r="D7" s="24">
        <v>80</v>
      </c>
      <c r="E7" s="24">
        <v>99</v>
      </c>
      <c r="F7" s="23">
        <f>E7-D7</f>
        <v>19</v>
      </c>
      <c r="G7" s="9">
        <v>66698.679999999993</v>
      </c>
      <c r="H7" s="22">
        <f>F7*G7</f>
        <v>1267274.92</v>
      </c>
      <c r="I7" s="9">
        <v>1</v>
      </c>
      <c r="J7" s="22">
        <f>H7/I7</f>
        <v>1267274.92</v>
      </c>
      <c r="L7" s="9">
        <v>1</v>
      </c>
      <c r="M7" s="68">
        <f>J7*L7</f>
        <v>1267274.92</v>
      </c>
      <c r="N7" s="41">
        <f>ROUNDUP(M7,-3)/1000</f>
        <v>1268</v>
      </c>
    </row>
    <row r="8" spans="2:15" ht="13.5" thickBot="1" x14ac:dyDescent="0.25">
      <c r="B8" s="4" t="s">
        <v>16</v>
      </c>
      <c r="C8" s="30"/>
      <c r="D8" s="24">
        <v>60</v>
      </c>
      <c r="E8" s="24">
        <v>76</v>
      </c>
      <c r="F8" s="23">
        <f>E8-D8</f>
        <v>16</v>
      </c>
      <c r="G8" s="9">
        <v>120000</v>
      </c>
      <c r="H8" s="22">
        <f>F8*G8</f>
        <v>1920000</v>
      </c>
      <c r="I8" s="9">
        <v>4</v>
      </c>
      <c r="J8" s="22">
        <f>H8/I8</f>
        <v>480000</v>
      </c>
      <c r="L8" s="9">
        <v>4</v>
      </c>
      <c r="M8" s="68">
        <f>J8*L8</f>
        <v>1920000</v>
      </c>
      <c r="N8" s="34">
        <f>ROUNDUP(M8,-3)/1000</f>
        <v>1920</v>
      </c>
    </row>
    <row r="9" spans="2:15" ht="14" x14ac:dyDescent="0.2">
      <c r="B9" s="18"/>
      <c r="C9" s="18"/>
      <c r="D9" s="19"/>
      <c r="E9" s="18"/>
      <c r="F9" s="18"/>
      <c r="G9" s="21"/>
      <c r="H9" s="21"/>
      <c r="I9" s="20"/>
      <c r="J9" s="19"/>
      <c r="M9" s="59">
        <f>SUM(M5:M8)</f>
        <v>152952625.89318788</v>
      </c>
      <c r="N9" s="59">
        <f>SUM(N5:N8)</f>
        <v>152954</v>
      </c>
    </row>
    <row r="10" spans="2:15" ht="14" x14ac:dyDescent="0.2">
      <c r="B10" s="18"/>
      <c r="C10" s="18"/>
      <c r="D10" s="19"/>
      <c r="E10" s="18"/>
      <c r="F10" s="18"/>
      <c r="G10" s="21"/>
      <c r="H10" s="21"/>
      <c r="I10" s="20"/>
      <c r="J10" s="19"/>
      <c r="L10" s="19"/>
      <c r="M10" s="27"/>
    </row>
    <row r="11" spans="2:15" s="47" customFormat="1" ht="14.5" thickBot="1" x14ac:dyDescent="0.25">
      <c r="B11" s="17" t="s">
        <v>32</v>
      </c>
      <c r="G11" s="48"/>
      <c r="H11" s="48"/>
      <c r="J11" s="64"/>
      <c r="L11" s="17"/>
    </row>
    <row r="12" spans="2:15" ht="63" customHeight="1" x14ac:dyDescent="0.2">
      <c r="B12" s="181" t="s">
        <v>15</v>
      </c>
      <c r="C12" s="183" t="s">
        <v>14</v>
      </c>
      <c r="D12" s="51" t="s">
        <v>24</v>
      </c>
      <c r="E12" s="53" t="s">
        <v>42</v>
      </c>
      <c r="F12" s="60" t="s">
        <v>13</v>
      </c>
      <c r="G12" s="54" t="s">
        <v>12</v>
      </c>
      <c r="H12" s="55" t="s">
        <v>11</v>
      </c>
      <c r="I12" s="56" t="s">
        <v>27</v>
      </c>
      <c r="J12" s="16"/>
      <c r="K12" s="16"/>
      <c r="L12" s="1"/>
      <c r="N12" s="1"/>
      <c r="O12" s="1"/>
    </row>
    <row r="13" spans="2:15" ht="15" customHeight="1" x14ac:dyDescent="0.2">
      <c r="B13" s="182"/>
      <c r="C13" s="184"/>
      <c r="D13" s="70" t="s">
        <v>25</v>
      </c>
      <c r="E13" s="14" t="s">
        <v>10</v>
      </c>
      <c r="F13" s="25" t="s">
        <v>26</v>
      </c>
      <c r="G13" s="12"/>
      <c r="H13" s="37" t="s">
        <v>9</v>
      </c>
      <c r="I13" s="32" t="s">
        <v>8</v>
      </c>
      <c r="J13" s="11"/>
      <c r="K13" s="11"/>
      <c r="L13" s="10"/>
      <c r="N13" s="1"/>
      <c r="O13" s="1"/>
    </row>
    <row r="14" spans="2:15" x14ac:dyDescent="0.2">
      <c r="B14" s="185" t="s">
        <v>7</v>
      </c>
      <c r="C14" s="31" t="s">
        <v>6</v>
      </c>
      <c r="D14" s="57">
        <f>J5</f>
        <v>160945.97120418848</v>
      </c>
      <c r="E14" s="31">
        <v>331</v>
      </c>
      <c r="F14" s="61">
        <v>12</v>
      </c>
      <c r="G14" s="39">
        <v>0.5</v>
      </c>
      <c r="H14" s="40">
        <f t="shared" ref="H14:H19" si="0">D14*E14*F14/12*G14</f>
        <v>26636558.234293193</v>
      </c>
      <c r="I14" s="41">
        <f t="shared" ref="I14:I19" si="1">ROUNDUP(H14,-3)/1000</f>
        <v>26637</v>
      </c>
      <c r="J14" s="6"/>
      <c r="K14" s="6"/>
      <c r="L14" s="2"/>
      <c r="N14" s="1"/>
      <c r="O14" s="1"/>
    </row>
    <row r="15" spans="2:15" x14ac:dyDescent="0.2">
      <c r="B15" s="186"/>
      <c r="C15" s="42" t="s">
        <v>5</v>
      </c>
      <c r="D15" s="58">
        <f>J5</f>
        <v>160945.97120418848</v>
      </c>
      <c r="E15" s="42">
        <v>193</v>
      </c>
      <c r="F15" s="62">
        <v>12</v>
      </c>
      <c r="G15" s="43">
        <v>0.33333333333333331</v>
      </c>
      <c r="H15" s="44">
        <f t="shared" si="0"/>
        <v>10354190.814136123</v>
      </c>
      <c r="I15" s="45">
        <f t="shared" si="1"/>
        <v>10355</v>
      </c>
      <c r="J15" s="6"/>
      <c r="K15" s="6"/>
      <c r="L15" s="2"/>
      <c r="N15" s="1"/>
      <c r="O15" s="1"/>
    </row>
    <row r="16" spans="2:15" x14ac:dyDescent="0.2">
      <c r="B16" s="185" t="s">
        <v>4</v>
      </c>
      <c r="C16" s="31" t="s">
        <v>3</v>
      </c>
      <c r="D16" s="57">
        <f>J6</f>
        <v>59481.510965630121</v>
      </c>
      <c r="E16" s="46">
        <v>1070</v>
      </c>
      <c r="F16" s="61">
        <v>10</v>
      </c>
      <c r="G16" s="39">
        <v>0.5</v>
      </c>
      <c r="H16" s="40">
        <f t="shared" si="0"/>
        <v>26518840.305510093</v>
      </c>
      <c r="I16" s="41">
        <f t="shared" si="1"/>
        <v>26519</v>
      </c>
      <c r="J16" s="6"/>
      <c r="K16" s="6"/>
      <c r="L16" s="2"/>
      <c r="N16" s="1"/>
      <c r="O16" s="1"/>
    </row>
    <row r="17" spans="2:17" x14ac:dyDescent="0.2">
      <c r="B17" s="187"/>
      <c r="C17" s="42" t="s">
        <v>2</v>
      </c>
      <c r="D17" s="58">
        <f>J6</f>
        <v>59481.510965630121</v>
      </c>
      <c r="E17" s="42">
        <v>30</v>
      </c>
      <c r="F17" s="62">
        <v>10</v>
      </c>
      <c r="G17" s="43">
        <v>0.5</v>
      </c>
      <c r="H17" s="44">
        <f t="shared" si="0"/>
        <v>743518.88707037643</v>
      </c>
      <c r="I17" s="45">
        <f t="shared" si="1"/>
        <v>744</v>
      </c>
      <c r="J17" s="6"/>
      <c r="K17" s="6"/>
      <c r="L17" s="2"/>
      <c r="N17" s="1"/>
      <c r="O17" s="1"/>
    </row>
    <row r="18" spans="2:17" x14ac:dyDescent="0.2">
      <c r="B18" s="5" t="s">
        <v>35</v>
      </c>
      <c r="C18" s="5" t="s">
        <v>1</v>
      </c>
      <c r="D18" s="8">
        <f>J7</f>
        <v>1267274.92</v>
      </c>
      <c r="E18" s="5">
        <v>1</v>
      </c>
      <c r="F18" s="63">
        <v>12</v>
      </c>
      <c r="G18" s="7">
        <v>0.5</v>
      </c>
      <c r="H18" s="38">
        <f t="shared" si="0"/>
        <v>633637.46</v>
      </c>
      <c r="I18" s="33">
        <f t="shared" si="1"/>
        <v>634</v>
      </c>
      <c r="J18" s="6"/>
      <c r="K18" s="6"/>
      <c r="L18" s="2"/>
      <c r="N18" s="1"/>
      <c r="O18" s="1"/>
    </row>
    <row r="19" spans="2:17" ht="13.5" thickBot="1" x14ac:dyDescent="0.25">
      <c r="B19" s="5" t="s">
        <v>36</v>
      </c>
      <c r="C19" s="5" t="s">
        <v>34</v>
      </c>
      <c r="D19" s="8">
        <f>J8</f>
        <v>480000</v>
      </c>
      <c r="E19" s="5">
        <v>4</v>
      </c>
      <c r="F19" s="63">
        <v>12</v>
      </c>
      <c r="G19" s="7">
        <v>0.33333333333333331</v>
      </c>
      <c r="H19" s="38">
        <f t="shared" si="0"/>
        <v>640000</v>
      </c>
      <c r="I19" s="34">
        <f t="shared" si="1"/>
        <v>640</v>
      </c>
      <c r="J19" s="6"/>
      <c r="K19" s="6"/>
      <c r="L19" s="2"/>
      <c r="N19" s="1"/>
      <c r="O19" s="1"/>
    </row>
    <row r="20" spans="2:17" ht="14" x14ac:dyDescent="0.2">
      <c r="B20" s="36" t="s">
        <v>0</v>
      </c>
      <c r="G20" s="35"/>
      <c r="H20" s="49">
        <f>SUM(H14:H19)</f>
        <v>65526745.701009788</v>
      </c>
      <c r="I20" s="49">
        <f>SUM(I14:I19)</f>
        <v>65529</v>
      </c>
      <c r="J20" s="3"/>
      <c r="K20" s="2"/>
      <c r="L20" t="s">
        <v>43</v>
      </c>
      <c r="M20" s="1"/>
      <c r="N20" s="1"/>
    </row>
    <row r="21" spans="2:17" x14ac:dyDescent="0.2">
      <c r="I21" s="1"/>
      <c r="J21" s="1"/>
      <c r="K21" s="1"/>
      <c r="M21" s="1"/>
      <c r="N21" s="1"/>
      <c r="O21" s="1"/>
    </row>
    <row r="23" spans="2:17" x14ac:dyDescent="0.2">
      <c r="D23" s="74"/>
      <c r="E23" s="74"/>
      <c r="F23" s="74"/>
      <c r="G23" s="74"/>
      <c r="H23" s="74"/>
      <c r="I23" s="74"/>
    </row>
    <row r="24" spans="2:17" x14ac:dyDescent="0.2">
      <c r="D24" t="s">
        <v>45</v>
      </c>
      <c r="E24" t="s">
        <v>46</v>
      </c>
      <c r="G24" t="s">
        <v>47</v>
      </c>
      <c r="H24" t="s">
        <v>49</v>
      </c>
      <c r="J24" t="s">
        <v>51</v>
      </c>
      <c r="M24" t="s">
        <v>56</v>
      </c>
      <c r="O24" t="s">
        <v>50</v>
      </c>
      <c r="Q24" t="s">
        <v>61</v>
      </c>
    </row>
    <row r="25" spans="2:17" ht="13.5" thickBot="1" x14ac:dyDescent="0.25">
      <c r="D25" t="s">
        <v>57</v>
      </c>
      <c r="E25" t="s">
        <v>58</v>
      </c>
      <c r="G25" t="s">
        <v>48</v>
      </c>
      <c r="H25" t="s">
        <v>62</v>
      </c>
      <c r="J25" t="s">
        <v>59</v>
      </c>
      <c r="M25" t="s">
        <v>55</v>
      </c>
      <c r="O25" t="s">
        <v>60</v>
      </c>
      <c r="Q25" t="s">
        <v>63</v>
      </c>
    </row>
    <row r="26" spans="2:17" ht="13.5" thickBot="1" x14ac:dyDescent="0.25">
      <c r="B26" t="s">
        <v>44</v>
      </c>
      <c r="D26">
        <v>91</v>
      </c>
      <c r="E26" s="72"/>
      <c r="G26" s="72"/>
      <c r="J26" s="72"/>
      <c r="M26" s="73">
        <v>26637</v>
      </c>
      <c r="Q26" s="72"/>
    </row>
    <row r="27" spans="2:17" ht="13.5" thickBot="1" x14ac:dyDescent="0.25">
      <c r="B27" t="s">
        <v>52</v>
      </c>
      <c r="D27">
        <v>91</v>
      </c>
      <c r="E27" s="72"/>
      <c r="G27" s="72"/>
      <c r="J27" s="72"/>
      <c r="M27" s="73">
        <v>10355</v>
      </c>
      <c r="Q27" s="72"/>
    </row>
    <row r="28" spans="2:17" ht="13.5" thickBot="1" x14ac:dyDescent="0.25">
      <c r="B28" t="s">
        <v>53</v>
      </c>
      <c r="D28">
        <v>56</v>
      </c>
      <c r="E28" s="72"/>
      <c r="G28" s="72"/>
      <c r="J28" s="72"/>
      <c r="M28" s="73">
        <v>26519</v>
      </c>
      <c r="Q28" s="72"/>
    </row>
    <row r="29" spans="2:17" ht="13.5" thickBot="1" x14ac:dyDescent="0.25">
      <c r="B29" t="s">
        <v>54</v>
      </c>
      <c r="D29">
        <v>56</v>
      </c>
      <c r="E29" s="72"/>
      <c r="G29" s="72"/>
      <c r="J29" s="72"/>
      <c r="M29" s="73">
        <v>744</v>
      </c>
      <c r="Q29" s="72"/>
    </row>
    <row r="30" spans="2:17" ht="13.5" thickBot="1" x14ac:dyDescent="0.25">
      <c r="B30" t="s">
        <v>17</v>
      </c>
      <c r="D30">
        <v>80</v>
      </c>
      <c r="E30" s="72"/>
      <c r="G30" s="72"/>
      <c r="J30" s="72"/>
      <c r="M30" s="73">
        <v>634</v>
      </c>
      <c r="Q30" s="72"/>
    </row>
    <row r="31" spans="2:17" ht="13.5" thickBot="1" x14ac:dyDescent="0.25">
      <c r="B31" t="s">
        <v>16</v>
      </c>
      <c r="D31">
        <v>60</v>
      </c>
      <c r="E31" s="72"/>
      <c r="G31" s="72"/>
      <c r="J31" s="72"/>
      <c r="M31" s="73">
        <v>640</v>
      </c>
      <c r="Q31" s="72"/>
    </row>
    <row r="33" spans="3:4" ht="13.5" thickBot="1" x14ac:dyDescent="0.25"/>
    <row r="34" spans="3:4" ht="13.5" thickBot="1" x14ac:dyDescent="0.25">
      <c r="C34" s="72"/>
      <c r="D34" t="s">
        <v>64</v>
      </c>
    </row>
  </sheetData>
  <mergeCells count="5">
    <mergeCell ref="B3:B4"/>
    <mergeCell ref="B12:B13"/>
    <mergeCell ref="C12:C13"/>
    <mergeCell ref="B14:B15"/>
    <mergeCell ref="B16:B17"/>
  </mergeCells>
  <phoneticPr fontId="2"/>
  <pageMargins left="0.33" right="0.2" top="0.87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27"/>
  <sheetViews>
    <sheetView showGridLines="0" view="pageBreakPreview" zoomScale="75" zoomScaleNormal="100" zoomScaleSheetLayoutView="75" workbookViewId="0">
      <selection activeCell="B13" sqref="B13:P13"/>
    </sheetView>
  </sheetViews>
  <sheetFormatPr defaultRowHeight="13" x14ac:dyDescent="0.2"/>
  <cols>
    <col min="1" max="1" width="4.08984375" customWidth="1"/>
    <col min="2" max="2" width="11" customWidth="1"/>
    <col min="3" max="3" width="14.1796875" customWidth="1"/>
    <col min="4" max="4" width="11.1796875" customWidth="1"/>
    <col min="5" max="5" width="10.453125" customWidth="1"/>
    <col min="6" max="6" width="13.1796875" customWidth="1"/>
    <col min="7" max="7" width="12.1796875" customWidth="1"/>
    <col min="8" max="8" width="11.6328125" customWidth="1"/>
    <col min="9" max="9" width="9.08984375" customWidth="1"/>
    <col min="10" max="10" width="11.36328125" customWidth="1"/>
    <col min="11" max="11" width="2.1796875" customWidth="1"/>
    <col min="12" max="12" width="8.81640625" customWidth="1"/>
    <col min="13" max="13" width="11.453125" customWidth="1"/>
    <col min="14" max="14" width="10.453125" customWidth="1"/>
    <col min="15" max="15" width="13.1796875" customWidth="1"/>
    <col min="16" max="16" width="11.1796875" customWidth="1"/>
    <col min="17" max="17" width="7.90625" customWidth="1"/>
    <col min="18" max="18" width="13.6328125" customWidth="1"/>
  </cols>
  <sheetData>
    <row r="2" spans="2:15" s="47" customFormat="1" ht="14.5" thickBot="1" x14ac:dyDescent="0.25">
      <c r="B2" s="26" t="s">
        <v>31</v>
      </c>
      <c r="L2" s="26" t="s">
        <v>33</v>
      </c>
    </row>
    <row r="3" spans="2:15" ht="56.75" customHeight="1" x14ac:dyDescent="0.2">
      <c r="B3" s="180" t="s">
        <v>22</v>
      </c>
      <c r="C3" s="28"/>
      <c r="D3" s="50" t="s">
        <v>21</v>
      </c>
      <c r="E3" s="50" t="s">
        <v>20</v>
      </c>
      <c r="F3" s="50" t="s">
        <v>19</v>
      </c>
      <c r="G3" s="50" t="s">
        <v>18</v>
      </c>
      <c r="H3" s="51" t="s">
        <v>28</v>
      </c>
      <c r="I3" s="52" t="s">
        <v>42</v>
      </c>
      <c r="J3" s="51" t="s">
        <v>24</v>
      </c>
      <c r="L3" s="52" t="s">
        <v>42</v>
      </c>
      <c r="M3" s="66" t="s">
        <v>39</v>
      </c>
      <c r="N3" s="65" t="s">
        <v>41</v>
      </c>
    </row>
    <row r="4" spans="2:15" ht="16.5" customHeight="1" x14ac:dyDescent="0.2">
      <c r="B4" s="180"/>
      <c r="C4" s="29"/>
      <c r="D4" s="13" t="s">
        <v>9</v>
      </c>
      <c r="E4" s="13" t="s">
        <v>9</v>
      </c>
      <c r="F4" s="13" t="s">
        <v>9</v>
      </c>
      <c r="G4" s="13" t="s">
        <v>30</v>
      </c>
      <c r="H4" s="13" t="s">
        <v>29</v>
      </c>
      <c r="I4" s="13" t="s">
        <v>10</v>
      </c>
      <c r="J4" s="13" t="s">
        <v>25</v>
      </c>
      <c r="L4" s="15" t="s">
        <v>10</v>
      </c>
      <c r="M4" s="67" t="s">
        <v>29</v>
      </c>
      <c r="N4" s="69" t="s">
        <v>40</v>
      </c>
    </row>
    <row r="5" spans="2:15" x14ac:dyDescent="0.2">
      <c r="B5" s="4" t="s">
        <v>37</v>
      </c>
      <c r="C5" s="30"/>
      <c r="D5" s="24">
        <v>91</v>
      </c>
      <c r="E5" s="24">
        <v>106</v>
      </c>
      <c r="F5" s="23">
        <f>E5-D5</f>
        <v>15</v>
      </c>
      <c r="G5" s="9">
        <v>4098757.4</v>
      </c>
      <c r="H5" s="22">
        <f>F5*G5</f>
        <v>61481361</v>
      </c>
      <c r="I5" s="9">
        <v>382</v>
      </c>
      <c r="J5" s="22">
        <f>H5/I5</f>
        <v>160945.97120418848</v>
      </c>
      <c r="L5" s="9">
        <v>524</v>
      </c>
      <c r="M5" s="68">
        <f>J5*L5</f>
        <v>84335688.910994768</v>
      </c>
      <c r="N5" s="41">
        <f>ROUNDUP(M5,-3)/1000</f>
        <v>84336</v>
      </c>
    </row>
    <row r="6" spans="2:15" x14ac:dyDescent="0.2">
      <c r="B6" s="4" t="s">
        <v>38</v>
      </c>
      <c r="C6" s="30"/>
      <c r="D6" s="24">
        <v>56</v>
      </c>
      <c r="E6" s="24">
        <v>72</v>
      </c>
      <c r="F6" s="23">
        <f>E6-D6</f>
        <v>16</v>
      </c>
      <c r="G6" s="9">
        <v>2271450.2000000002</v>
      </c>
      <c r="H6" s="22">
        <f>F6*G6</f>
        <v>36343203.200000003</v>
      </c>
      <c r="I6" s="9">
        <v>611</v>
      </c>
      <c r="J6" s="22">
        <f>H6/I6</f>
        <v>59481.510965630121</v>
      </c>
      <c r="L6" s="9">
        <v>1100</v>
      </c>
      <c r="M6" s="68">
        <f>J6*L6</f>
        <v>65429662.062193133</v>
      </c>
      <c r="N6" s="41">
        <f>ROUNDUP(M6,-3)/1000</f>
        <v>65430</v>
      </c>
    </row>
    <row r="7" spans="2:15" x14ac:dyDescent="0.2">
      <c r="B7" s="4" t="s">
        <v>17</v>
      </c>
      <c r="C7" s="30"/>
      <c r="D7" s="24">
        <v>80</v>
      </c>
      <c r="E7" s="24">
        <v>99</v>
      </c>
      <c r="F7" s="23">
        <f>E7-D7</f>
        <v>19</v>
      </c>
      <c r="G7" s="9">
        <v>66698.679999999993</v>
      </c>
      <c r="H7" s="22">
        <f>F7*G7</f>
        <v>1267274.92</v>
      </c>
      <c r="I7" s="9">
        <v>1</v>
      </c>
      <c r="J7" s="22">
        <f>H7/I7</f>
        <v>1267274.92</v>
      </c>
      <c r="L7" s="9">
        <v>1</v>
      </c>
      <c r="M7" s="68">
        <f>J7*L7</f>
        <v>1267274.92</v>
      </c>
      <c r="N7" s="41">
        <f>ROUNDUP(M7,-3)/1000</f>
        <v>1268</v>
      </c>
    </row>
    <row r="8" spans="2:15" ht="13.5" thickBot="1" x14ac:dyDescent="0.25">
      <c r="B8" s="4" t="s">
        <v>16</v>
      </c>
      <c r="C8" s="30"/>
      <c r="D8" s="24">
        <v>60</v>
      </c>
      <c r="E8" s="24">
        <v>76</v>
      </c>
      <c r="F8" s="23">
        <f>E8-D8</f>
        <v>16</v>
      </c>
      <c r="G8" s="9">
        <v>120000</v>
      </c>
      <c r="H8" s="22">
        <f>F8*G8</f>
        <v>1920000</v>
      </c>
      <c r="I8" s="9">
        <v>4</v>
      </c>
      <c r="J8" s="22">
        <f>H8/I8</f>
        <v>480000</v>
      </c>
      <c r="L8" s="9">
        <v>4</v>
      </c>
      <c r="M8" s="68">
        <f>J8*L8</f>
        <v>1920000</v>
      </c>
      <c r="N8" s="34">
        <f>ROUNDUP(M8,-3)/1000</f>
        <v>1920</v>
      </c>
    </row>
    <row r="9" spans="2:15" ht="14" x14ac:dyDescent="0.2">
      <c r="B9" s="18"/>
      <c r="C9" s="18"/>
      <c r="D9" s="19"/>
      <c r="E9" s="18"/>
      <c r="F9" s="18"/>
      <c r="G9" s="21"/>
      <c r="H9" s="21"/>
      <c r="I9" s="20"/>
      <c r="J9" s="19"/>
      <c r="M9" s="59">
        <f>SUM(M5:M8)</f>
        <v>152952625.89318788</v>
      </c>
      <c r="N9" s="59">
        <f>SUM(N5:N8)</f>
        <v>152954</v>
      </c>
    </row>
    <row r="10" spans="2:15" ht="14" x14ac:dyDescent="0.2">
      <c r="B10" s="18"/>
      <c r="C10" s="18"/>
      <c r="D10" s="19"/>
      <c r="E10" s="18"/>
      <c r="F10" s="18"/>
      <c r="G10" s="21"/>
      <c r="H10" s="21"/>
      <c r="I10" s="20"/>
      <c r="J10" s="19"/>
      <c r="L10" s="19"/>
      <c r="M10" s="27"/>
    </row>
    <row r="11" spans="2:15" s="47" customFormat="1" ht="14.5" thickBot="1" x14ac:dyDescent="0.25">
      <c r="B11" s="17" t="s">
        <v>32</v>
      </c>
      <c r="G11" s="48"/>
      <c r="H11" s="48"/>
      <c r="J11" s="64"/>
      <c r="L11" s="17"/>
    </row>
    <row r="12" spans="2:15" ht="63" customHeight="1" x14ac:dyDescent="0.2">
      <c r="B12" s="181" t="s">
        <v>15</v>
      </c>
      <c r="C12" s="183" t="s">
        <v>14</v>
      </c>
      <c r="D12" s="51" t="s">
        <v>24</v>
      </c>
      <c r="E12" s="53" t="s">
        <v>42</v>
      </c>
      <c r="F12" s="60" t="s">
        <v>13</v>
      </c>
      <c r="G12" s="54" t="s">
        <v>12</v>
      </c>
      <c r="H12" s="55" t="s">
        <v>11</v>
      </c>
      <c r="I12" s="56" t="s">
        <v>27</v>
      </c>
      <c r="J12" s="16"/>
      <c r="K12" s="16"/>
      <c r="L12" s="1"/>
      <c r="N12" s="1"/>
      <c r="O12" s="1"/>
    </row>
    <row r="13" spans="2:15" ht="15" customHeight="1" x14ac:dyDescent="0.2">
      <c r="B13" s="182"/>
      <c r="C13" s="184"/>
      <c r="D13" s="13" t="s">
        <v>25</v>
      </c>
      <c r="E13" s="14" t="s">
        <v>10</v>
      </c>
      <c r="F13" s="25" t="s">
        <v>26</v>
      </c>
      <c r="G13" s="12"/>
      <c r="H13" s="37" t="s">
        <v>9</v>
      </c>
      <c r="I13" s="32" t="s">
        <v>8</v>
      </c>
      <c r="J13" s="11"/>
      <c r="K13" s="11"/>
      <c r="L13" s="10"/>
      <c r="N13" s="1"/>
      <c r="O13" s="1"/>
    </row>
    <row r="14" spans="2:15" x14ac:dyDescent="0.2">
      <c r="B14" s="185" t="s">
        <v>7</v>
      </c>
      <c r="C14" s="31" t="s">
        <v>6</v>
      </c>
      <c r="D14" s="57">
        <f>J5</f>
        <v>160945.97120418848</v>
      </c>
      <c r="E14" s="31">
        <v>331</v>
      </c>
      <c r="F14" s="61">
        <v>12</v>
      </c>
      <c r="G14" s="39">
        <v>0.5</v>
      </c>
      <c r="H14" s="40">
        <f t="shared" ref="H14:H19" si="0">D14*E14*F14/12*G14</f>
        <v>26636558.234293193</v>
      </c>
      <c r="I14" s="41">
        <f t="shared" ref="I14:I19" si="1">ROUNDUP(H14,-3)/1000</f>
        <v>26637</v>
      </c>
      <c r="J14" s="6"/>
      <c r="K14" s="6"/>
      <c r="L14" s="2"/>
      <c r="N14" s="1"/>
      <c r="O14" s="1"/>
    </row>
    <row r="15" spans="2:15" x14ac:dyDescent="0.2">
      <c r="B15" s="186"/>
      <c r="C15" s="42" t="s">
        <v>5</v>
      </c>
      <c r="D15" s="58">
        <f>J5</f>
        <v>160945.97120418848</v>
      </c>
      <c r="E15" s="42">
        <v>193</v>
      </c>
      <c r="F15" s="62">
        <v>12</v>
      </c>
      <c r="G15" s="43">
        <v>0.33333333333333331</v>
      </c>
      <c r="H15" s="44">
        <f>D15*E15*F15/12*G15</f>
        <v>10354190.814136123</v>
      </c>
      <c r="I15" s="45">
        <f t="shared" si="1"/>
        <v>10355</v>
      </c>
      <c r="J15" s="6"/>
      <c r="K15" s="6"/>
      <c r="L15" s="2"/>
      <c r="N15" s="1"/>
      <c r="O15" s="1"/>
    </row>
    <row r="16" spans="2:15" x14ac:dyDescent="0.2">
      <c r="B16" s="185" t="s">
        <v>4</v>
      </c>
      <c r="C16" s="31" t="s">
        <v>3</v>
      </c>
      <c r="D16" s="57">
        <f>J6</f>
        <v>59481.510965630121</v>
      </c>
      <c r="E16" s="46">
        <v>1070</v>
      </c>
      <c r="F16" s="61">
        <v>10</v>
      </c>
      <c r="G16" s="39">
        <v>0.5</v>
      </c>
      <c r="H16" s="40">
        <f t="shared" si="0"/>
        <v>26518840.305510093</v>
      </c>
      <c r="I16" s="41">
        <f t="shared" si="1"/>
        <v>26519</v>
      </c>
      <c r="J16" s="6"/>
      <c r="K16" s="6"/>
      <c r="L16" s="2"/>
      <c r="N16" s="1"/>
      <c r="O16" s="1"/>
    </row>
    <row r="17" spans="2:15" x14ac:dyDescent="0.2">
      <c r="B17" s="187"/>
      <c r="C17" s="42" t="s">
        <v>2</v>
      </c>
      <c r="D17" s="58">
        <f>J6</f>
        <v>59481.510965630121</v>
      </c>
      <c r="E17" s="42">
        <v>30</v>
      </c>
      <c r="F17" s="62">
        <v>10</v>
      </c>
      <c r="G17" s="43">
        <v>0.5</v>
      </c>
      <c r="H17" s="44">
        <f t="shared" si="0"/>
        <v>743518.88707037643</v>
      </c>
      <c r="I17" s="45">
        <f t="shared" si="1"/>
        <v>744</v>
      </c>
      <c r="J17" s="6"/>
      <c r="K17" s="6"/>
      <c r="L17" s="2"/>
      <c r="N17" s="1"/>
      <c r="O17" s="1"/>
    </row>
    <row r="18" spans="2:15" x14ac:dyDescent="0.2">
      <c r="B18" s="5" t="s">
        <v>35</v>
      </c>
      <c r="C18" s="5" t="s">
        <v>1</v>
      </c>
      <c r="D18" s="8">
        <f>J7</f>
        <v>1267274.92</v>
      </c>
      <c r="E18" s="5">
        <v>1</v>
      </c>
      <c r="F18" s="63">
        <v>12</v>
      </c>
      <c r="G18" s="7">
        <v>0.5</v>
      </c>
      <c r="H18" s="38">
        <f t="shared" si="0"/>
        <v>633637.46</v>
      </c>
      <c r="I18" s="33">
        <f t="shared" si="1"/>
        <v>634</v>
      </c>
      <c r="J18" s="6"/>
      <c r="K18" s="6"/>
      <c r="L18" s="2"/>
      <c r="N18" s="1"/>
      <c r="O18" s="1"/>
    </row>
    <row r="19" spans="2:15" ht="13.5" thickBot="1" x14ac:dyDescent="0.25">
      <c r="B19" s="5" t="s">
        <v>36</v>
      </c>
      <c r="C19" s="5" t="s">
        <v>34</v>
      </c>
      <c r="D19" s="8">
        <f>J8</f>
        <v>480000</v>
      </c>
      <c r="E19" s="5">
        <v>4</v>
      </c>
      <c r="F19" s="63">
        <v>12</v>
      </c>
      <c r="G19" s="7">
        <v>0.33333333333333331</v>
      </c>
      <c r="H19" s="38">
        <f t="shared" si="0"/>
        <v>640000</v>
      </c>
      <c r="I19" s="34">
        <f t="shared" si="1"/>
        <v>640</v>
      </c>
      <c r="J19" s="6"/>
      <c r="K19" s="6"/>
      <c r="L19" s="2"/>
      <c r="N19" s="1"/>
      <c r="O19" s="1"/>
    </row>
    <row r="20" spans="2:15" ht="14" x14ac:dyDescent="0.2">
      <c r="B20" s="36" t="s">
        <v>0</v>
      </c>
      <c r="G20" s="35"/>
      <c r="H20" s="49">
        <f>SUM(H14:H19)</f>
        <v>65526745.701009788</v>
      </c>
      <c r="I20" s="49">
        <f>SUM(I14:I19)</f>
        <v>65529</v>
      </c>
      <c r="J20" s="3"/>
      <c r="K20" s="2"/>
      <c r="L20" t="s">
        <v>43</v>
      </c>
      <c r="M20" s="1"/>
      <c r="N20" s="1"/>
    </row>
    <row r="21" spans="2:15" x14ac:dyDescent="0.2">
      <c r="I21" s="1"/>
      <c r="J21" s="1"/>
      <c r="K21" s="1"/>
      <c r="M21" s="1"/>
      <c r="N21" s="1"/>
      <c r="O21" s="1"/>
    </row>
    <row r="27" spans="2:15" x14ac:dyDescent="0.2">
      <c r="J27" t="s">
        <v>23</v>
      </c>
    </row>
  </sheetData>
  <mergeCells count="5">
    <mergeCell ref="B3:B4"/>
    <mergeCell ref="B12:B13"/>
    <mergeCell ref="C12:C13"/>
    <mergeCell ref="B14:B15"/>
    <mergeCell ref="B16:B17"/>
  </mergeCells>
  <phoneticPr fontId="2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別記様式第10号</vt:lpstr>
      <vt:lpstr>様式第２号（乗合バス・タクシー）（基準購入単価）</vt:lpstr>
      <vt:lpstr>申請書（全区分）</vt:lpstr>
      <vt:lpstr>積算（査定後） (3)</vt:lpstr>
      <vt:lpstr>積算（査定後） (2)</vt:lpstr>
      <vt:lpstr>積算（査定後）</vt:lpstr>
      <vt:lpstr>'申請書（全区分）'!Print_Area</vt:lpstr>
      <vt:lpstr>'積算（査定後）'!Print_Area</vt:lpstr>
      <vt:lpstr>'積算（査定後） (2)'!Print_Area</vt:lpstr>
      <vt:lpstr>'積算（査定後） (3)'!Print_Area</vt:lpstr>
      <vt:lpstr>別記様式第10号!Print_Area</vt:lpstr>
      <vt:lpstr>'様式第２号（乗合バス・タクシー）（基準購入単価）'!Print_Area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寺澤　朋紘</cp:lastModifiedBy>
  <cp:lastPrinted>2026-04-14T06:49:47Z</cp:lastPrinted>
  <dcterms:created xsi:type="dcterms:W3CDTF">2022-05-24T07:23:43Z</dcterms:created>
  <dcterms:modified xsi:type="dcterms:W3CDTF">2026-05-15T05:05:29Z</dcterms:modified>
</cp:coreProperties>
</file>