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02\HB00$\04【企画係】\560 終身建物賃貸借ほか\★制度要綱等\R7改正\様式（改正）\"/>
    </mc:Choice>
  </mc:AlternateContent>
  <xr:revisionPtr revIDLastSave="0" documentId="13_ncr:1_{0F15A87C-EC22-4932-9DFB-F71A9BD8D751}" xr6:coauthVersionLast="47" xr6:coauthVersionMax="47" xr10:uidLastSave="{00000000-0000-0000-0000-000000000000}"/>
  <bookViews>
    <workbookView xWindow="28680" yWindow="-120" windowWidth="29040" windowHeight="15720" tabRatio="510" xr2:uid="{5F685656-89C2-4757-9721-630C65A8646A}"/>
  </bookViews>
  <sheets>
    <sheet name="別添―①【本則基準】 ※終身追加" sheetId="3" r:id="rId1"/>
    <sheet name="別添―③【本則ただし書】 ※終身既存" sheetId="4" r:id="rId2"/>
  </sheets>
  <definedNames>
    <definedName name="_xlnm.Print_Area" localSheetId="0">'別添―①【本則基準】 ※終身追加'!$B$2:$AC$361</definedName>
    <definedName name="_xlnm.Print_Area" localSheetId="1">'別添―③【本則ただし書】 ※終身既存'!$B$2:$AD$54</definedName>
    <definedName name="_xlnm.Print_Titles" localSheetId="0">'別添―①【本則基準】 ※終身追加'!$10:$10</definedName>
    <definedName name="_xlnm.Print_Titles" localSheetId="1">'別添―③【本則ただし書】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6" i="3"/>
  <c r="AE345" i="3"/>
  <c r="AE310" i="3"/>
  <c r="AE337" i="3"/>
  <c r="AE336" i="3"/>
  <c r="AE335" i="3"/>
  <c r="AE334" i="3"/>
  <c r="AE333" i="3"/>
  <c r="AE332" i="3"/>
  <c r="AH330" i="3" s="1"/>
  <c r="AE331" i="3"/>
  <c r="AE330" i="3"/>
  <c r="AE328" i="3"/>
  <c r="AH334" i="3" s="1"/>
  <c r="AE327" i="3"/>
  <c r="AE326" i="3"/>
  <c r="AJ324" i="3"/>
  <c r="AE324" i="3"/>
  <c r="AE323" i="3"/>
  <c r="AJ321" i="3"/>
  <c r="AE321" i="3"/>
  <c r="AE320" i="3"/>
  <c r="AE319" i="3"/>
  <c r="AE318" i="3"/>
  <c r="AE317" i="3"/>
  <c r="AE316" i="3"/>
  <c r="AE315" i="3"/>
  <c r="AE312" i="3"/>
  <c r="AE311" i="3"/>
  <c r="AE314" i="3"/>
  <c r="AE313" i="3"/>
  <c r="AE304" i="3"/>
  <c r="AE303" i="3"/>
  <c r="AE302" i="3"/>
  <c r="AH302" i="3" s="1"/>
  <c r="AE300" i="3"/>
  <c r="AE299" i="3"/>
  <c r="AE298" i="3"/>
  <c r="AH297" i="3" s="1"/>
  <c r="AE297" i="3"/>
  <c r="AE296" i="3"/>
  <c r="AE295" i="3"/>
  <c r="AE294" i="3"/>
  <c r="AE293" i="3"/>
  <c r="AE292" i="3"/>
  <c r="AE288" i="3"/>
  <c r="AE287" i="3"/>
  <c r="AE286" i="3"/>
  <c r="AE285" i="3"/>
  <c r="AE284" i="3"/>
  <c r="AE283" i="3"/>
  <c r="AH283" i="3" s="1"/>
  <c r="AE282" i="3"/>
  <c r="AE281" i="3"/>
  <c r="AE280" i="3"/>
  <c r="AH280" i="3" s="1"/>
  <c r="AJ277" i="3"/>
  <c r="AE279" i="3"/>
  <c r="AE278" i="3"/>
  <c r="AE277" i="3"/>
  <c r="AJ274" i="3"/>
  <c r="AE276" i="3"/>
  <c r="AE275" i="3"/>
  <c r="AE274" i="3"/>
  <c r="AE273" i="3"/>
  <c r="AE272" i="3"/>
  <c r="AE271" i="3"/>
  <c r="AE270" i="3"/>
  <c r="AE269" i="3"/>
  <c r="AE268" i="3"/>
  <c r="AE266" i="3"/>
  <c r="AE265" i="3"/>
  <c r="AE263" i="3"/>
  <c r="AF262" i="3"/>
  <c r="AE262" i="3"/>
  <c r="AE261" i="3"/>
  <c r="AH260" i="3" s="1"/>
  <c r="AE260" i="3"/>
  <c r="AJ258" i="3"/>
  <c r="AJ256" i="3"/>
  <c r="AJ255" i="3"/>
  <c r="AJ254" i="3"/>
  <c r="AE253" i="3"/>
  <c r="AE252" i="3"/>
  <c r="AE251" i="3"/>
  <c r="AH251" i="3" s="1"/>
  <c r="AE250" i="3"/>
  <c r="AE228" i="3"/>
  <c r="AE227" i="3"/>
  <c r="AE226" i="3"/>
  <c r="AE223" i="3"/>
  <c r="AH222" i="3" s="1"/>
  <c r="AE222" i="3"/>
  <c r="AE219" i="3"/>
  <c r="AE218" i="3"/>
  <c r="AH218" i="3" s="1"/>
  <c r="AJ216" i="3"/>
  <c r="AJ215" i="3"/>
  <c r="AE216" i="3"/>
  <c r="AE215" i="3"/>
  <c r="AE214" i="3"/>
  <c r="AJ212" i="3"/>
  <c r="AJ211" i="3"/>
  <c r="AE212" i="3"/>
  <c r="AE211" i="3"/>
  <c r="AE210" i="3"/>
  <c r="AE207" i="3"/>
  <c r="AE206" i="3"/>
  <c r="AF204" i="3"/>
  <c r="AE205" i="3"/>
  <c r="AH205" i="3" s="1"/>
  <c r="AE204" i="3"/>
  <c r="AE203" i="3"/>
  <c r="AJ201" i="3"/>
  <c r="AJ200" i="3"/>
  <c r="AE201" i="3"/>
  <c r="AE200" i="3"/>
  <c r="AE199" i="3"/>
  <c r="AE197" i="3"/>
  <c r="AE196" i="3"/>
  <c r="AE195" i="3"/>
  <c r="AH195" i="3" s="1"/>
  <c r="AE194" i="3"/>
  <c r="AE193" i="3"/>
  <c r="AE192" i="3"/>
  <c r="AF191" i="3"/>
  <c r="AE191" i="3"/>
  <c r="AE190" i="3"/>
  <c r="AJ188" i="3"/>
  <c r="AE188" i="3"/>
  <c r="AE187" i="3"/>
  <c r="AJ185" i="3"/>
  <c r="AE185" i="3"/>
  <c r="AE184" i="3"/>
  <c r="AE182" i="3"/>
  <c r="AE181" i="3"/>
  <c r="AH181" i="3" s="1"/>
  <c r="AJ173" i="3"/>
  <c r="AE180" i="3"/>
  <c r="AE179" i="3"/>
  <c r="AE178" i="3"/>
  <c r="AE177" i="3"/>
  <c r="AE176" i="3"/>
  <c r="AE175" i="3"/>
  <c r="AJ171" i="3"/>
  <c r="AJ170" i="3"/>
  <c r="AJ169" i="3"/>
  <c r="AF167" i="3"/>
  <c r="AF166" i="3"/>
  <c r="AF165" i="3"/>
  <c r="AE169" i="3"/>
  <c r="AE168" i="3"/>
  <c r="AE165" i="3"/>
  <c r="AJ163" i="3"/>
  <c r="AJ162" i="3"/>
  <c r="AJ161" i="3"/>
  <c r="AJ160" i="3"/>
  <c r="AE160" i="3"/>
  <c r="AE159" i="3"/>
  <c r="AE156" i="3"/>
  <c r="AH156" i="3" s="1"/>
  <c r="AJ154" i="3"/>
  <c r="AJ153" i="3"/>
  <c r="AJ152" i="3"/>
  <c r="AJ151" i="3"/>
  <c r="AF149" i="3"/>
  <c r="AF148" i="3"/>
  <c r="AF147" i="3"/>
  <c r="AE151" i="3"/>
  <c r="AE150" i="3"/>
  <c r="AE147" i="3"/>
  <c r="AE143" i="3"/>
  <c r="AE142" i="3"/>
  <c r="AE141" i="3"/>
  <c r="AE139" i="3"/>
  <c r="AE138" i="3"/>
  <c r="AE137" i="3"/>
  <c r="AE136" i="3"/>
  <c r="AE135" i="3"/>
  <c r="AE134" i="3"/>
  <c r="AE133" i="3"/>
  <c r="AE132" i="3"/>
  <c r="AE131" i="3"/>
  <c r="AE130" i="3"/>
  <c r="AE129" i="3"/>
  <c r="AE128" i="3"/>
  <c r="AE127" i="3"/>
  <c r="AE126" i="3"/>
  <c r="AJ125" i="3"/>
  <c r="AJ124" i="3"/>
  <c r="AJ123" i="3"/>
  <c r="AE125" i="3"/>
  <c r="AE124" i="3"/>
  <c r="AE123" i="3"/>
  <c r="AE122" i="3"/>
  <c r="AE119" i="3"/>
  <c r="AE118" i="3"/>
  <c r="AE117" i="3"/>
  <c r="AF115" i="3"/>
  <c r="AF114" i="3"/>
  <c r="AF113" i="3"/>
  <c r="AF112" i="3"/>
  <c r="AF111" i="3"/>
  <c r="AJ108" i="3"/>
  <c r="AJ106" i="3"/>
  <c r="AH104" i="3"/>
  <c r="AJ104" i="3" s="1"/>
  <c r="AE105" i="3"/>
  <c r="AE104" i="3"/>
  <c r="AE103" i="3"/>
  <c r="AE102" i="3"/>
  <c r="AF99" i="3"/>
  <c r="AH98" i="3"/>
  <c r="AE99" i="3"/>
  <c r="AE98" i="3"/>
  <c r="AH95" i="3"/>
  <c r="AE97" i="3"/>
  <c r="AE96" i="3"/>
  <c r="AF95" i="3" s="1"/>
  <c r="AE95" i="3"/>
  <c r="AF92" i="3"/>
  <c r="AF91" i="3"/>
  <c r="AF90" i="3"/>
  <c r="AF89" i="3"/>
  <c r="AE89" i="3"/>
  <c r="AH88" i="3" s="1"/>
  <c r="AE88" i="3"/>
  <c r="AJ82" i="3"/>
  <c r="AJ81" i="3"/>
  <c r="AJ80" i="3"/>
  <c r="AF87" i="3"/>
  <c r="AF86" i="3"/>
  <c r="AF85" i="3"/>
  <c r="AG83" i="3"/>
  <c r="AF84" i="3"/>
  <c r="AF83" i="3"/>
  <c r="AE82" i="3"/>
  <c r="AE81" i="3"/>
  <c r="AE80" i="3"/>
  <c r="AE79" i="3"/>
  <c r="AJ77" i="3"/>
  <c r="AJ76" i="3"/>
  <c r="AJ74" i="3"/>
  <c r="AF77" i="3"/>
  <c r="AF76" i="3"/>
  <c r="AF74" i="3"/>
  <c r="AE76" i="3"/>
  <c r="AE75" i="3"/>
  <c r="AE74" i="3"/>
  <c r="AH74" i="3" s="1"/>
  <c r="AF71" i="3"/>
  <c r="AF68" i="3"/>
  <c r="AJ68" i="3" s="1"/>
  <c r="AE68" i="3"/>
  <c r="AG72" i="3"/>
  <c r="AF72" i="3"/>
  <c r="AF70" i="3"/>
  <c r="AF69" i="3"/>
  <c r="AJ69" i="3" s="1"/>
  <c r="AE69" i="3"/>
  <c r="AE67" i="3"/>
  <c r="AF66" i="3"/>
  <c r="AE66" i="3"/>
  <c r="AH66" i="3" s="1"/>
  <c r="AF65" i="3"/>
  <c r="AH65" i="3" s="1"/>
  <c r="AE65" i="3"/>
  <c r="AE64" i="3"/>
  <c r="AE63" i="3"/>
  <c r="AE62" i="3"/>
  <c r="AF59" i="3"/>
  <c r="AF58" i="3"/>
  <c r="AF57" i="3"/>
  <c r="AF56" i="3"/>
  <c r="AE57" i="3"/>
  <c r="AE56" i="3"/>
  <c r="AH56" i="3" s="1"/>
  <c r="AE51" i="3"/>
  <c r="AE50" i="3"/>
  <c r="AH50" i="3" s="1"/>
  <c r="AE49" i="3"/>
  <c r="AE48" i="3"/>
  <c r="AE47" i="3"/>
  <c r="AH46" i="3" s="1"/>
  <c r="AE46" i="3"/>
  <c r="AE45" i="3"/>
  <c r="AE44" i="3"/>
  <c r="AE42" i="3"/>
  <c r="AE41" i="3"/>
  <c r="AH41" i="3" s="1"/>
  <c r="AE40" i="3"/>
  <c r="AE39" i="3"/>
  <c r="AH39" i="3" s="1"/>
  <c r="AH36" i="3"/>
  <c r="AE37" i="3"/>
  <c r="AE36" i="3"/>
  <c r="AE35" i="3"/>
  <c r="AE34" i="3"/>
  <c r="AE33" i="3"/>
  <c r="AE32" i="3"/>
  <c r="AH32" i="3" s="1"/>
  <c r="AE30" i="3"/>
  <c r="AE29" i="3"/>
  <c r="AE28" i="3"/>
  <c r="AE27" i="3"/>
  <c r="AH27" i="3" s="1"/>
  <c r="AE26" i="3"/>
  <c r="AE25" i="3"/>
  <c r="AE24" i="3"/>
  <c r="AE23" i="3"/>
  <c r="AH23" i="3" s="1"/>
  <c r="AE21" i="3"/>
  <c r="AE20" i="3"/>
  <c r="AE19" i="3"/>
  <c r="AE18" i="3"/>
  <c r="AE16" i="3"/>
  <c r="AE15" i="3"/>
  <c r="AH15" i="3" s="1"/>
  <c r="AE13" i="3"/>
  <c r="AE12" i="3"/>
  <c r="AH12" i="3" s="1"/>
  <c r="AF100" i="3"/>
  <c r="AF97" i="3"/>
  <c r="AF96" i="3"/>
  <c r="AF64" i="3"/>
  <c r="AF63" i="3"/>
  <c r="AF346" i="3"/>
  <c r="AF342" i="3"/>
  <c r="AJ70" i="3"/>
  <c r="AE344" i="3"/>
  <c r="AE343" i="3"/>
  <c r="AE341" i="3"/>
  <c r="AE340" i="3"/>
  <c r="AE339" i="3"/>
  <c r="AF314" i="3"/>
  <c r="AJ295" i="3"/>
  <c r="AE249" i="3"/>
  <c r="AE248" i="3"/>
  <c r="AE246" i="3"/>
  <c r="AE245" i="3"/>
  <c r="AE244" i="3"/>
  <c r="AE243" i="3"/>
  <c r="AE242" i="3"/>
  <c r="AE241" i="3"/>
  <c r="AE237" i="3"/>
  <c r="AE238" i="3"/>
  <c r="AE239" i="3"/>
  <c r="AE236" i="3"/>
  <c r="AF34" i="4"/>
  <c r="AF33" i="4"/>
  <c r="AJ342" i="3"/>
  <c r="AJ341" i="3"/>
  <c r="AF341" i="3"/>
  <c r="AJ339" i="3"/>
  <c r="AF339" i="3"/>
  <c r="AF334" i="3"/>
  <c r="AJ336" i="3" s="1"/>
  <c r="AF330" i="3"/>
  <c r="AJ332" i="3" s="1"/>
  <c r="AJ305" i="3"/>
  <c r="AJ304" i="3"/>
  <c r="AJ300" i="3"/>
  <c r="Y299" i="3"/>
  <c r="AJ299" i="3" s="1"/>
  <c r="AJ298" i="3"/>
  <c r="AJ296" i="3"/>
  <c r="AJ294" i="3"/>
  <c r="AJ293" i="3"/>
  <c r="AJ289" i="3"/>
  <c r="AJ288" i="3"/>
  <c r="AJ287" i="3"/>
  <c r="AJ244" i="3"/>
  <c r="Y243" i="3"/>
  <c r="AJ243" i="3" s="1"/>
  <c r="AJ242" i="3"/>
  <c r="AJ234" i="3"/>
  <c r="AJ233" i="3"/>
  <c r="AJ232" i="3"/>
  <c r="AJ231" i="3"/>
  <c r="AJ230" i="3"/>
  <c r="AJ208" i="3"/>
  <c r="Y207" i="3"/>
  <c r="AJ207" i="3" s="1"/>
  <c r="AJ206" i="3"/>
  <c r="AJ182" i="3"/>
  <c r="AE174" i="3"/>
  <c r="AE173" i="3"/>
  <c r="AJ172" i="3"/>
  <c r="AE172" i="3"/>
  <c r="AF158" i="3"/>
  <c r="AF157" i="3"/>
  <c r="AF156" i="3"/>
  <c r="Y107" i="3"/>
  <c r="AJ107" i="3" s="1"/>
  <c r="AG86" i="3"/>
  <c r="AH85" i="3"/>
  <c r="AG85" i="3"/>
  <c r="AJ84" i="3"/>
  <c r="AI84" i="3"/>
  <c r="AG84" i="3"/>
  <c r="AJ83" i="3"/>
  <c r="AF27" i="3"/>
  <c r="AJ29" i="3" s="1"/>
  <c r="AF23" i="3"/>
  <c r="AJ25" i="3" s="1"/>
  <c r="AH184" i="3" l="1"/>
  <c r="AJ156" i="3"/>
  <c r="AH20" i="3"/>
  <c r="AH132" i="3"/>
  <c r="AH292" i="3"/>
  <c r="AH313" i="3"/>
  <c r="AH126" i="3"/>
  <c r="AH34" i="3"/>
  <c r="AH122" i="3"/>
  <c r="AH175" i="3"/>
  <c r="AH210" i="3"/>
  <c r="AF98" i="3"/>
  <c r="AJ99" i="3" s="1"/>
  <c r="AH311" i="3"/>
  <c r="AF345" i="3"/>
  <c r="AJ346" i="3" s="1"/>
  <c r="AH190" i="3"/>
  <c r="AH214" i="3"/>
  <c r="AH165" i="3"/>
  <c r="AH178" i="3"/>
  <c r="AH226" i="3"/>
  <c r="AH315" i="3"/>
  <c r="AH102" i="3"/>
  <c r="AH332" i="3"/>
  <c r="AI21" i="4"/>
  <c r="AH29" i="3"/>
  <c r="AJ111" i="3"/>
  <c r="AH295" i="3"/>
  <c r="AH336" i="3"/>
  <c r="AI35" i="4"/>
  <c r="AH44" i="3"/>
  <c r="AF62" i="3"/>
  <c r="AJ63" i="3" s="1"/>
  <c r="AH141" i="3"/>
  <c r="AJ165" i="3"/>
  <c r="AH203" i="3"/>
  <c r="AH286" i="3"/>
  <c r="AI14" i="4"/>
  <c r="AH25" i="3"/>
  <c r="AH79" i="3"/>
  <c r="AH199" i="3"/>
  <c r="AH343" i="3"/>
  <c r="AI49" i="4"/>
  <c r="AH18" i="3"/>
  <c r="AG56" i="3"/>
  <c r="AJ56" i="3" s="1"/>
  <c r="AH129" i="3"/>
  <c r="AH136" i="3"/>
  <c r="AH192" i="3"/>
  <c r="AF260" i="3"/>
  <c r="AJ262" i="3" s="1"/>
  <c r="AH323" i="3"/>
  <c r="AI51" i="4"/>
  <c r="AH48" i="3"/>
  <c r="AH117" i="3"/>
  <c r="AH187" i="3"/>
  <c r="AJ97" i="3"/>
  <c r="AJ96" i="3"/>
  <c r="AH326" i="3"/>
  <c r="AH345" i="3"/>
  <c r="AH62" i="3"/>
  <c r="AH318" i="3"/>
  <c r="AH320" i="3"/>
  <c r="AH248" i="3"/>
  <c r="AJ71" i="3"/>
  <c r="AH339" i="3"/>
  <c r="AG89" i="3"/>
  <c r="AJ89" i="3" s="1"/>
  <c r="AF313" i="3"/>
  <c r="AJ314" i="3" s="1"/>
  <c r="AH274" i="3"/>
  <c r="AJ147" i="3"/>
  <c r="AH268" i="3"/>
  <c r="AH147" i="3"/>
  <c r="AH241" i="3"/>
  <c r="AJ64" i="3"/>
  <c r="AH263" i="3"/>
  <c r="AH236" i="3"/>
  <c r="AH245" i="3"/>
  <c r="AH67" i="3"/>
  <c r="AH172" i="3"/>
  <c r="AH277" i="3"/>
  <c r="AH271" i="3"/>
  <c r="AJ100" i="3" l="1"/>
</calcChain>
</file>

<file path=xl/sharedStrings.xml><?xml version="1.0" encoding="utf-8"?>
<sst xmlns="http://schemas.openxmlformats.org/spreadsheetml/2006/main" count="2332" uniqueCount="488">
  <si>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</si>
  <si>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</si>
  <si>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</si>
  <si>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</si>
  <si>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</si>
  <si>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</si>
  <si>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</si>
  <si>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</si>
  <si>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</si>
  <si>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</si>
  <si>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</si>
  <si>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</si>
  <si>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</si>
  <si>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</si>
  <si>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</si>
  <si>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</si>
  <si>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</si>
  <si>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</si>
  <si>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</si>
  <si>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④  居室の部分の床のうち次に掲げる基準に適合するものとその他の部分の床の300㎜以上450㎜以下の段差</t>
  </si>
  <si>
    <t>ａ  180㎜（踏み段を設ける場合にあっては、360㎜）以下の単純段差としたもの</t>
  </si>
  <si>
    <t>ｂ  250㎜以下の単純段差とし、かつ、手すりを設置できるようにしたもの</t>
  </si>
  <si>
    <t>ロ  日常生活空間外の床が、段差のない構造であること。ただし、次に掲げるものにあっては、この限りでない。</t>
  </si>
  <si>
    <t>①  玄関の出入口の段差</t>
  </si>
  <si>
    <t>④  バルコニーの出入口の段差</t>
  </si>
  <si>
    <t>⑤  浴室の出入口の段差</t>
  </si>
  <si>
    <t>イ  日常生活空間内の通路の有効な幅員が780㎜（柱等の箇所にあっては750㎜）以上であること。</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</si>
  <si>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</si>
  <si>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</si>
  <si>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</si>
  <si>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</si>
  <si>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</si>
  <si>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</si>
  <si>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②  腰壁等の高さが650㎜未満の場合にあっては、腰壁等から800㎜以上の高さに達するように設けられていること。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</si>
  <si>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</si>
  <si>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</si>
  <si>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</si>
  <si>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</si>
  <si>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</si>
  <si>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</si>
  <si>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</si>
  <si>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</si>
  <si>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</si>
  <si>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</si>
  <si>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</si>
  <si>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</si>
  <si>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</si>
  <si>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</si>
  <si>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</si>
  <si>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</si>
  <si>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</si>
  <si>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</si>
  <si>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</si>
  <si>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</si>
  <si>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</si>
  <si>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</si>
  <si>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</si>
  <si>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</si>
  <si>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</si>
  <si>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</si>
  <si>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</si>
  <si>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</si>
  <si>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</si>
  <si>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</si>
  <si>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</si>
  <si>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</si>
  <si>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</si>
  <si>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</si>
  <si>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</si>
  <si>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</si>
  <si>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</si>
  <si>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</si>
  <si>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</si>
  <si>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</si>
  <si>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</si>
  <si>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</si>
  <si>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</si>
  <si>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</si>
  <si>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</si>
  <si>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</si>
  <si>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</si>
  <si>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</si>
  <si>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</si>
  <si>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</si>
  <si>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</si>
  <si>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</si>
  <si>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</si>
  <si>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</si>
  <si>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</si>
  <si>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</si>
  <si>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</si>
  <si>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</si>
  <si>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</si>
  <si>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</si>
  <si>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</si>
  <si>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</si>
  <si>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</si>
  <si>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</si>
  <si>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</si>
  <si>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</si>
  <si>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</si>
  <si>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</si>
  <si>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</si>
  <si>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</si>
  <si>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</si>
  <si>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</si>
  <si>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</si>
  <si>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</si>
  <si>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</si>
  <si>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</si>
  <si>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</si>
  <si>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</si>
  <si>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</si>
  <si>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</si>
  <si>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</si>
  <si>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</si>
  <si>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</si>
  <si>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</si>
  <si>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</si>
  <si>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</si>
  <si>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</si>
  <si>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</si>
  <si>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</si>
  <si>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</si>
  <si>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</si>
  <si>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</si>
  <si>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</si>
  <si>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</si>
  <si>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</si>
  <si>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</si>
  <si>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</si>
  <si>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</si>
  <si>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</si>
  <si>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</si>
  <si>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</si>
  <si>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</si>
  <si>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</si>
  <si>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</si>
  <si>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</si>
  <si>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</si>
  <si>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</si>
  <si>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</si>
  <si>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</si>
  <si>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</si>
  <si>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</si>
  <si>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</si>
  <si>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</si>
  <si>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</si>
  <si>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</si>
  <si>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</si>
  <si>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</si>
  <si>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</si>
  <si>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</si>
  <si>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</si>
  <si>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</si>
  <si>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</si>
  <si>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</si>
  <si>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</si>
  <si>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</si>
  <si>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</si>
  <si>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</si>
  <si>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</si>
  <si>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</si>
  <si>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</si>
  <si>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</si>
  <si>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</si>
  <si>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</si>
  <si>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</si>
  <si>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</si>
  <si>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</si>
  <si>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</si>
  <si>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</si>
  <si>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</si>
  <si>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</si>
  <si>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</si>
  <si>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</si>
  <si>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</si>
  <si>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</si>
  <si>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</si>
  <si>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</si>
  <si>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</si>
  <si>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</si>
  <si>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</si>
  <si>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</si>
  <si>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</si>
  <si>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</si>
  <si>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</si>
  <si>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</si>
  <si>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</si>
  <si>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</si>
  <si>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</si>
  <si>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</si>
  <si>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</si>
  <si>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</si>
  <si>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</si>
  <si>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</si>
  <si>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</si>
  <si>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</si>
  <si>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</si>
  <si>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</si>
  <si>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</si>
  <si>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</si>
  <si>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</si>
  <si>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</si>
  <si>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</si>
  <si>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</si>
  <si>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</si>
  <si>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</si>
  <si>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</si>
  <si>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</si>
  <si>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</si>
  <si>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</si>
  <si>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</si>
  <si>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</si>
  <si>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</si>
  <si>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</si>
  <si>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</si>
  <si>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</si>
  <si>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</si>
  <si>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</si>
  <si>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</si>
  <si>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</si>
  <si>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</si>
  <si>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</si>
  <si>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</si>
  <si>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</si>
  <si>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</si>
  <si>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</si>
  <si>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</si>
  <si>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</si>
  <si>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</si>
  <si>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</si>
  <si>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</si>
  <si>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</si>
  <si>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</si>
  <si>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</si>
  <si>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</si>
  <si>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</si>
  <si>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</si>
  <si>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</si>
  <si>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</si>
  <si>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</si>
  <si>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</si>
  <si>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</si>
  <si>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</si>
  <si>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</si>
  <si>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</si>
  <si>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</si>
  <si>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</si>
  <si>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</si>
  <si>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</si>
  <si>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</si>
  <si>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</si>
  <si>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</si>
  <si>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</si>
  <si>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</si>
  <si>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</si>
  <si>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</si>
  <si>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</si>
  <si>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</si>
  <si>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</si>
  <si>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</si>
  <si>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</si>
  <si>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</si>
  <si>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</si>
  <si>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</si>
  <si>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</si>
  <si>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</si>
  <si>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</si>
  <si>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</si>
  <si>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</si>
  <si>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</si>
  <si>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</si>
  <si>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</si>
  <si>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</si>
  <si>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</si>
  <si>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</si>
  <si>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</si>
  <si>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</si>
  <si>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</si>
  <si>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</si>
  <si>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</si>
  <si>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</si>
  <si>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</si>
  <si>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</si>
  <si>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</si>
  <si>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</si>
  <si>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</si>
  <si>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</si>
  <si>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</si>
  <si>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</si>
  <si>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</si>
  <si>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</si>
  <si>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</si>
  <si>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</si>
  <si>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</si>
  <si>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①～④に適合</t>
    <rPh sb="4" eb="6">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</si>
  <si>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</si>
  <si>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</si>
  <si>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</si>
  <si>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</si>
  <si>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該当部位なし(１)全住戸が出入口階</t>
    <rPh sb="0" eb="2">
      <t>ガイトウ</t>
    </rPh>
    <rPh sb="2" eb="4">
      <t>ブイ</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</si>
  <si>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</si>
  <si>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</si>
  <si>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</si>
  <si>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</si>
  <si>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</si>
  <si>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</si>
  <si>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</si>
  <si>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</si>
  <si>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</si>
  <si>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</si>
  <si>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</si>
  <si>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</si>
  <si>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</si>
  <si>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</si>
  <si>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</si>
  <si>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</si>
  <si>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</si>
  <si>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</si>
  <si>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</si>
  <si>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</si>
  <si>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</si>
  <si>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</si>
  <si>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</si>
  <si>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</si>
  <si>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</si>
  <si>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</si>
  <si>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</si>
  <si>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</si>
  <si>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</si>
  <si>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</si>
  <si>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</si>
  <si>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</si>
  <si>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</si>
  <si>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</si>
  <si>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</si>
  <si>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</si>
  <si>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</si>
  <si>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</si>
  <si>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</si>
  <si>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</si>
  <si>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</si>
  <si>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</si>
  <si>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</si>
  <si>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</si>
  <si>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</si>
  <si>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</si>
  <si>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</si>
  <si>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</si>
  <si>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</si>
  <si>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</si>
  <si>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</si>
  <si>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</si>
  <si>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</si>
  <si>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</si>
  <si>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</si>
  <si>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</si>
  <si>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</si>
  <si>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</si>
  <si>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</si>
  <si>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</si>
  <si>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</si>
  <si>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</si>
  <si>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</si>
  <si>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</si>
  <si>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</si>
  <si>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</si>
  <si>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</si>
  <si>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</si>
  <si>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</si>
  <si>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</si>
  <si>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</si>
  <si>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</si>
  <si>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</si>
  <si>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</si>
  <si>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</si>
  <si>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</si>
  <si>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</si>
  <si>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</si>
  <si>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</si>
  <si>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</si>
  <si>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</si>
  <si>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</si>
  <si>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</si>
  <si>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</si>
  <si>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</si>
  <si>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</si>
  <si>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</si>
  <si>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</si>
  <si>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</si>
  <si>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</si>
  <si>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</si>
  <si>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</si>
  <si>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</si>
  <si>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</si>
  <si>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</si>
  <si>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</si>
  <si>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</si>
  <si>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</si>
  <si>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</si>
  <si>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</si>
  <si>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</si>
  <si>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設置済みで適合</t>
    <phoneticPr fontId="19"/>
  </si>
  <si>
    <t>左欄をみたさず非適合</t>
    <rPh sb="0" eb="2">
      <t>サラン</t>
    </rPh>
    <rPh sb="7" eb="8">
      <t>ヒ</t>
    </rPh>
    <rPh sb="8" eb="10">
      <t>テキゴウ</t>
    </rPh>
    <phoneticPr fontId="19"/>
  </si>
  <si>
    <t>ニ　浴室の出入口の幅（開き戸にあっては建具の厚み、引き戸にあっては引き残しを勘案した通行上有効な幅員とする）が600mm以上であること。</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</si>
  <si>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</si>
  <si>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</si>
  <si>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</si>
  <si>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</si>
  <si>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</si>
  <si>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</si>
  <si>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</si>
  <si>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</si>
  <si>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</si>
  <si>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</si>
  <si>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</si>
  <si>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</si>
  <si>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</si>
  <si>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</si>
  <si>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</si>
  <si>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</si>
  <si>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</si>
  <si>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</si>
  <si>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</si>
  <si>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</si>
  <si>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</si>
  <si>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</si>
  <si>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</si>
  <si>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</si>
  <si>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</si>
  <si>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</si>
  <si>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</si>
  <si>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</si>
  <si>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</si>
  <si>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</si>
  <si>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</si>
  <si>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</si>
  <si>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</si>
  <si>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</si>
  <si>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</si>
  <si>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4" eb="6">
      <t>ジギョウ</t>
    </rPh>
    <rPh sb="7" eb="8">
      <t>ヨウ</t>
    </rPh>
    <rPh sb="9" eb="10">
      <t>キョウ</t>
    </rPh>
    <rPh sb="12" eb="14">
      <t>チンタイ</t>
    </rPh>
    <rPh sb="14" eb="16">
      <t>ジュウタク</t>
    </rPh>
    <rPh sb="22" eb="24">
      <t>カレイ</t>
    </rPh>
    <rPh sb="24" eb="26">
      <t>タイオウ</t>
    </rPh>
    <rPh sb="26" eb="28">
      <t>コウゾウ</t>
    </rPh>
    <rPh sb="28" eb="29">
      <t>トウ</t>
    </rPh>
    <rPh sb="39" eb="42">
      <t>コウレイシャ</t>
    </rPh>
    <rPh sb="43" eb="45">
      <t>キョジュウ</t>
    </rPh>
    <rPh sb="46" eb="48">
      <t>アンテイ</t>
    </rPh>
    <rPh sb="48" eb="50">
      <t>カクホ</t>
    </rPh>
    <rPh sb="51" eb="52">
      <t>カン</t>
    </rPh>
    <rPh sb="54" eb="56">
      <t>ホウリツ</t>
    </rPh>
    <rPh sb="56" eb="58">
      <t>シコウ</t>
    </rPh>
    <rPh sb="58" eb="60">
      <t>キソク</t>
    </rPh>
    <rPh sb="61" eb="63">
      <t>ホンブン</t>
    </rPh>
    <rPh sb="63" eb="64">
      <t>ダイ</t>
    </rPh>
    <rPh sb="65" eb="66">
      <t>ゴウ</t>
    </rPh>
    <rPh sb="67" eb="69">
      <t>キテイキジュン</t>
    </rPh>
    <phoneticPr fontId="19"/>
  </si>
  <si>
    <t>　住宅の規模、構造および設備に関する基準</t>
    <rPh sb="1" eb="3">
      <t>ジュウタク</t>
    </rPh>
    <rPh sb="4" eb="6">
      <t>キボ</t>
    </rPh>
    <rPh sb="7" eb="9">
      <t>コウゾウ</t>
    </rPh>
    <rPh sb="12" eb="14">
      <t>セツビ</t>
    </rPh>
    <rPh sb="15" eb="16">
      <t>カン</t>
    </rPh>
    <rPh sb="18" eb="20">
      <t>キジュン</t>
    </rPh>
    <phoneticPr fontId="19"/>
  </si>
  <si>
    <t>③  勝手口その他屋外に面する開口部（玄関を除く。以下「勝手口等」という。）の出入口および上がりかまちの段差</t>
  </si>
  <si>
    <t>ｃ  屋内側および屋外側の高さが180㎜以下のまたぎ段差（踏み段を設ける場合にあっては、屋内側の高さが180㎜以下で屋外側の高さが360㎜以下のまたぎ段差）とし、かつ、手すりを設置できるようにしたもの</t>
  </si>
  <si>
    <t>③  勝手口等の出入口および上がりかまちの段差</t>
  </si>
  <si>
    <t>ロ  日常生活空間内の出入口（バルコニーの出入口および勝手口等の出入口を除く。）の幅員（玄関および浴室の出入口については、開き戸にあっては建具の厚み、引き戸にあっては引き残しを勘案した通行上有効な幅員とし、玄関および浴室以外の出入口については、軽微な改造により確保できる部分の長さを含む。）が750㎜（浴室の出入口にあっては600㎜）以上であること。</t>
  </si>
  <si>
    <t>③　180度屈曲部分が４段で構成され、かつ、その踏面の狭い方の形状が下から60度、30度、30度および60度の順となる回り階段の部分</t>
  </si>
  <si>
    <t>イ  手すりが、次の表の（い）項に掲げる空間ごとに、（ろ）項に掲げる基準に適合していること。ただし、便所、浴室、玄関および脱衣室にあっては、日常生活空間内に存するものに限る。</t>
  </si>
  <si>
    <t>廊下および階段（開放されている側に限る）</t>
  </si>
  <si>
    <t>③ 最上段の通路等への食い込み部分および最下段の通路等への突出部分が設けられていないこと。</t>
  </si>
  <si>
    <t>ハ  手すりが共用廊下（次の①および②に掲げる部分を除く。）の少なくとも片側に、かつ、床面からの高さが700㎜から900㎜の位置に設けられていること。</t>
  </si>
  <si>
    <t>②  転落防止のための手すりの手すり子で床面および腰壁等（腰壁等の高さが650㎜未満の場合に限る。）からの高さが800㎜以内の部分に存するものの相互の間隔が、内法寸法で110㎜以下であること。</t>
  </si>
  <si>
    <t>イ  次の①から④まで（住戸のある階においてエレベーターを利用できる場合にあっては、③および④）に掲げる基準に適合していること。</t>
  </si>
  <si>
    <t>住戸階はエレベータ利用あり③および④に適合</t>
    <rPh sb="0" eb="2">
      <t>ジュウコ</t>
    </rPh>
    <rPh sb="2" eb="3">
      <t>カイ</t>
    </rPh>
    <rPh sb="9" eb="11">
      <t>リヨウ</t>
    </rPh>
    <rPh sb="19" eb="21">
      <t>テキゴウ</t>
    </rPh>
    <phoneticPr fontId="19"/>
  </si>
  <si>
    <t>②  転落防止のための手すりの手すり子で踏面の先端および腰壁等（腰壁等の高さが650㎜未満の場合に限る。）からの高さが800㎜以内の部分に存するものの相互の間隔が、内法寸法で110㎜以下であること。</t>
  </si>
  <si>
    <t>←以下およびイ～ハ記入なしで可</t>
    <rPh sb="1" eb="3">
      <t>イカ</t>
    </rPh>
    <rPh sb="9" eb="11">
      <t>キニュウ</t>
    </rPh>
    <rPh sb="14" eb="15">
      <t>カ</t>
    </rPh>
    <phoneticPr fontId="19"/>
  </si>
  <si>
    <t>イ  エレベーターおよびエレベーターホールの寸法が、次に掲げる基準に適合していること。</t>
  </si>
  <si>
    <t>共同居住型賃貸住宅（シェアハウス）※において終身賃貸事業を行う場合は、以下の（４）についてもご回答ください。該当しない場合は回答は不要です。
※賃借人（賃貸人が当該賃貸住宅に居住する場合にあっては、賃借人および賃貸人）が共同して利用する居間、食堂、台所その他の居住の用に供する部分を有する賃貸住宅</t>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</si>
  <si>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t>（４）
便所および浴室</t>
    <rPh sb="4" eb="6">
      <t>ベンジョ</t>
    </rPh>
    <rPh sb="9" eb="11">
      <t>ヨクシツ</t>
    </rPh>
    <phoneticPr fontId="19"/>
  </si>
  <si>
    <t>共同居住型賃貸住宅にあっては、共用部分に存する便所および浴室が前項に掲げる基準に適合していること。</t>
  </si>
  <si>
    <t>便所、浴室および住戸内の階段には、手すりを設けること。</t>
    <rPh sb="8" eb="10">
      <t>ジュウコ</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</si>
  <si>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およ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</si>
  <si>
    <t>共同居住型賃貸住宅（シェアハウス）※において終身建物賃貸借事業を行う場合は、以下の2についてもご回答ください。該当しない場合は回答は不要です。
※賃借人（賃貸人が当該賃貸住宅に居住する場合にあっては、賃借人および賃貸人）が共同して利用する居間、食堂、台所その他の居住の用に供する部分を有する賃貸住宅</t>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</si>
  <si>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⑤  浴室の出入口の段差で、20㎜以下の単純段差（立ち上がりの部分が一の段差をいう。以下同じ。）としたものまたは浴室内外の高低差を120㎜以下、またぎ高さを180㎜以下とし、かつ、手すりを設置したもの</t>
  </si>
  <si>
    <t>⑥  室内または室の部分の床とその他の部分の床の90㎜以上の段差</t>
  </si>
  <si>
    <t>ロ  転落防止のための手すりが、次の表の（い）項に掲げる空間ごとに、（ろ）項に掲げる基準に適合していること。ただし、外部の地面、床等からの高さが１ｍ以下の範囲または開閉できない窓その他転落のおそれのないものについては、この限りでない。</t>
  </si>
  <si>
    <t>ハ  転落防止のための手すりの手すり子で床面（階段にあっては踏面の先端）および腰壁等または窓台等（腰壁等または窓台等の高さが650㎜未満の場合に限る。）からの高さが800㎜以内の部分に存するものの相互の間隔が、内法寸法で110㎜以下であること。</t>
  </si>
  <si>
    <t>②　便器の前方または側方について、便器と壁の距離（ドアの開放により確保できる部分または軽微な改造により確保できる部分の長さを含む。）が500㎜以上であること。</t>
  </si>
  <si>
    <t>②　便器の前方または側方について、便器と壁の距離（ドアの開放により確保できる部分または軽微な改造により確保できる部分の長さを含む。）が500㎜以上であること。</t>
    <rPh sb="2" eb="4">
      <t>ベンキ</t>
    </rPh>
    <rPh sb="5" eb="7">
      <t>ゼンポウ</t>
    </rPh>
    <rPh sb="10" eb="12">
      <t>ソクホウ</t>
    </rPh>
    <rPh sb="17" eb="19">
      <t>ベンキ</t>
    </rPh>
    <rPh sb="20" eb="21">
      <t>カベ</t>
    </rPh>
    <rPh sb="22" eb="24">
      <t>キョリ</t>
    </rPh>
    <rPh sb="28" eb="30">
      <t>カイホウ</t>
    </rPh>
    <rPh sb="33" eb="35">
      <t>カクホ</t>
    </rPh>
    <rPh sb="38" eb="40">
      <t>ブブン</t>
    </rPh>
    <rPh sb="43" eb="45">
      <t>ケイビ</t>
    </rPh>
    <rPh sb="46" eb="48">
      <t>カイゾウ</t>
    </rPh>
    <rPh sb="51" eb="53">
      <t>カクホ</t>
    </rPh>
    <rPh sb="56" eb="58">
      <t>ブブン</t>
    </rPh>
    <rPh sb="59" eb="60">
      <t>ナガ</t>
    </rPh>
    <rPh sb="62" eb="63">
      <t>フク</t>
    </rPh>
    <rPh sb="71" eb="73">
      <t>イジョウ</t>
    </rPh>
    <phoneticPr fontId="19"/>
  </si>
  <si>
    <t>①  勾配が1/12以下（高低差が80㎜以下の場合にあっては1/8以下）の傾斜路が設けられているか、または、当該傾斜路および段が併設されていること。</t>
  </si>
  <si>
    <t>ハ 住戸のある階においてエレベーターを利用できない場合にあっては、当該階から建物出入口のある階またはエレベーター停止階に至る主たる共用の階段の有効幅員が900㎜以上であること。</t>
  </si>
  <si>
    <t>住戸が建物出入口の存する階にある場合を除き、
住戸からエレベーターまたは共用の階段（１階分の移動に限る。）を利用し、建物出入口の存する階まで到達でき、…①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およびエレベーターホールが、次に掲げる基準に適合していること。…②</t>
  </si>
  <si>
    <t>ロ　 浴室の出入口の段差で、20㎜以下の単純段差としたものまたは浴室内外の高低差を120㎜以下、またぎ高さを180㎜以下とし、かつ、手すりを設置したもの以外に、段差のない構造であること。</t>
    <rPh sb="6" eb="9">
      <t>デイリグチ</t>
    </rPh>
    <rPh sb="76" eb="78">
      <t>イガイ</t>
    </rPh>
    <rPh sb="80" eb="82">
      <t>ダンサ</t>
    </rPh>
    <rPh sb="85" eb="87">
      <t>コウゾウ</t>
    </rPh>
    <phoneticPr fontId="19"/>
  </si>
  <si>
    <t>１．新築または改修の別</t>
    <rPh sb="2" eb="4">
      <t>シンチク</t>
    </rPh>
    <rPh sb="7" eb="9">
      <t>カイシュウ</t>
    </rPh>
    <rPh sb="10" eb="11">
      <t>ベツ</t>
    </rPh>
    <phoneticPr fontId="19"/>
  </si>
  <si>
    <t>浴槽出入りのためのものまたは浴室内での姿勢保持のためのものが設けられていること。</t>
    <rPh sb="14" eb="16">
      <t>ヨクシツ</t>
    </rPh>
    <rPh sb="16" eb="17">
      <t>ナイ</t>
    </rPh>
    <rPh sb="19" eb="21">
      <t>シセイ</t>
    </rPh>
    <rPh sb="21" eb="23">
      <t>ホジ</t>
    </rPh>
    <phoneticPr fontId="19"/>
  </si>
  <si>
    <t>イ  日常生活空間（高齢者の利用を想定する一の主たる玄関、便所、浴室、脱衣室、洗面所、寝室（以下「特定寝室」という。）、食事室および特定寝室の存する階（接地階（地上階のうち最も低い位置に存する階をいう。以下同じ。）を除く。）にあるバルコニー、特定寝室の存する階にあるすべての居室ならびにこれらを結ぶ一の主たる経路をいう。以下同じ。）内の床が、段差のない構造（５㎜以下の段差が生じるものを含む。以下同じ。）であること。
ただし、次に掲げるものにあっては、この限りでない。</t>
  </si>
  <si>
    <t>⑥  バルコニーの出入口の段差。ただし、接地階を有しない住戸にあっては、次に掲げるものならびにバルコニーと踏み段（奥行きが300㎜以上で幅が600㎜以上であり、当該踏み段とバルコニーの端との距離が1,200㎜以上であり、かつ、１段であるものに限る。以下同じ。）との段差および踏み段とかまちとの段差で180㎜以下の単純段差としたものに限る。</t>
  </si>
  <si>
    <t>手すりが、次の表の(い)項に掲げる空間ごとに、それぞれ(ろ)項に掲げる基準に適合していること。ただし、便所および浴室にあっては、日常生活空間（高齢者の利用を想定する一の主たる玄関、便所、浴室、脱衣室、洗面所、寝室（以下「特定寝室」という。）、食事室および特定寝室の存する階（接地階（地上階のうち最も低い位置に存する階をいう。以下同じ。）を除く。）にあるバルコニー、特定寝室の存する階にあるすべての居室ならびにこれらを結ぶ一の主たる経路をいう。以下同じ。）内に存するものに限る。</t>
    <rPh sb="12" eb="13">
      <t>コウ</t>
    </rPh>
    <rPh sb="17" eb="19">
      <t>クウカン</t>
    </rPh>
    <rPh sb="30" eb="31">
      <t>コウ</t>
    </rPh>
    <rPh sb="56" eb="58">
      <t>ヨクシツ</t>
    </rPh>
    <phoneticPr fontId="19"/>
  </si>
  <si>
    <t>①  勾配が1/12以下の傾斜路および段が併設されており、かつ、それぞれの有効な幅員が900㎜以上であるか、または、高低差が80㎜以下で勾配が1/8以下の傾斜路もしくは勾配が1/15以下の傾斜路が設けられており、かつ、その有効な幅員が1,200㎜以上であること。</t>
  </si>
  <si>
    <r>
      <t xml:space="preserve">(２)
通路および出入口の幅員
</t>
    </r>
    <r>
      <rPr>
        <sz val="9"/>
        <rFont val="ＭＳ Ｐゴシック"/>
        <family val="3"/>
        <charset val="128"/>
      </rPr>
      <t>※専用住戸
　　内部</t>
    </r>
    <phoneticPr fontId="19"/>
  </si>
  <si>
    <r>
      <t xml:space="preserve">（６）
便所および寝室
</t>
    </r>
    <r>
      <rPr>
        <sz val="9"/>
        <rFont val="ＭＳ Ｐゴシック"/>
        <family val="3"/>
        <charset val="128"/>
      </rPr>
      <t>※専用住戸
　 内部</t>
    </r>
    <rPh sb="4" eb="6">
      <t>ベンジョ</t>
    </rPh>
    <rPh sb="9" eb="11">
      <t>シンシツ</t>
    </rPh>
    <phoneticPr fontId="19"/>
  </si>
  <si>
    <r>
      <t xml:space="preserve">(３)
階　段
</t>
    </r>
    <r>
      <rPr>
        <sz val="9"/>
        <rFont val="ＭＳ Ｐゴシック"/>
        <family val="3"/>
        <charset val="128"/>
      </rPr>
      <t xml:space="preserve">
※専用住戸
 　内部</t>
    </r>
    <rPh sb="4" eb="5">
      <t>カイ</t>
    </rPh>
    <rPh sb="6" eb="7">
      <t>ダン</t>
    </rPh>
    <phoneticPr fontId="19"/>
  </si>
  <si>
    <t>○　既存の建物の改良（用途の変更を伴うものを含む。）により整備されるサービス付き高齢者向け住宅に係る法第５条第１項の登録が行われる場合において、建築
　材料または構造方法により、法第57条第１項第２号に規定する基準をそのまま適用することが適当でないと認められる加齢対応構造等については、別紙２②の基準
　が適用されることがあります。この判断は登録時に登録主体によって行われますので、ご留意ください。
○　終身賃貸事業の用に供する賃貸住宅が既存住宅（建設工事の完了の日から起算して１年を経過した住宅または人の居住の用に供したことのある住宅をいう。）で
　ある場合の加齢対応構造等については、別紙２③の基準が適用されます。</t>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6" eb="78">
      <t>ザイリョウ</t>
    </rPh>
    <rPh sb="81" eb="83">
      <t>コウゾウ</t>
    </rPh>
    <rPh sb="83" eb="85">
      <t>ホウホウ</t>
    </rPh>
    <rPh sb="89" eb="90">
      <t>ホウ</t>
    </rPh>
    <rPh sb="90" eb="91">
      <t>ダイ</t>
    </rPh>
    <rPh sb="93" eb="94">
      <t>ジョウ</t>
    </rPh>
    <rPh sb="94" eb="95">
      <t>ダイ</t>
    </rPh>
    <rPh sb="96" eb="97">
      <t>コウ</t>
    </rPh>
    <rPh sb="97" eb="98">
      <t>ダイ</t>
    </rPh>
    <rPh sb="99" eb="100">
      <t>ゴウ</t>
    </rPh>
    <rPh sb="101" eb="103">
      <t>キテイ</t>
    </rPh>
    <rPh sb="105" eb="107">
      <t>キジュン</t>
    </rPh>
    <rPh sb="112" eb="114">
      <t>テキヨウ</t>
    </rPh>
    <rPh sb="119" eb="121">
      <t>テキトウ</t>
    </rPh>
    <rPh sb="125" eb="126">
      <t>ミト</t>
    </rPh>
    <rPh sb="130" eb="132">
      <t>カレイ</t>
    </rPh>
    <rPh sb="132" eb="134">
      <t>タイオウ</t>
    </rPh>
    <rPh sb="134" eb="136">
      <t>コウゾウ</t>
    </rPh>
    <rPh sb="136" eb="137">
      <t>トウ</t>
    </rPh>
    <rPh sb="143" eb="145">
      <t>ベッシ</t>
    </rPh>
    <rPh sb="148" eb="150">
      <t>キジュン</t>
    </rPh>
    <rPh sb="153" eb="155">
      <t>テキヨウ</t>
    </rPh>
    <rPh sb="168" eb="170">
      <t>ハンダン</t>
    </rPh>
    <rPh sb="171" eb="174">
      <t>トウロクジ</t>
    </rPh>
    <rPh sb="175" eb="177">
      <t>トウロク</t>
    </rPh>
    <rPh sb="177" eb="179">
      <t>シュタイ</t>
    </rPh>
    <rPh sb="183" eb="184">
      <t>オコナ</t>
    </rPh>
    <rPh sb="192" eb="194">
      <t>リュウイ</t>
    </rPh>
    <phoneticPr fontId="19"/>
  </si>
  <si>
    <t>　</t>
    <phoneticPr fontId="19"/>
  </si>
  <si>
    <t>※終身賃貸事業の用に供する賃貸住宅が既存住宅（建設工事の完了の日から起算して１年を経過した住宅または人の居住の用に供したことのある住宅をいう。）である場合に適用されます。
　 なお、建築材料または構造方法により、基準により難い部分のある加齢対応構造等である構造および設備であって、基準に適合する加齢対応構造等と同等以上の性能を有すると認められるものについて
 　は、都道府県知事等の判断で、この基準に適合するものとすることができます。</t>
    <phoneticPr fontId="19"/>
  </si>
  <si>
    <r>
      <t xml:space="preserve">(４)
手すり
</t>
    </r>
    <r>
      <rPr>
        <sz val="9"/>
        <rFont val="ＭＳ Ｐゴシック"/>
        <family val="3"/>
        <charset val="128"/>
      </rPr>
      <t xml:space="preserve">
※専用住戸
　 内部</t>
    </r>
    <phoneticPr fontId="19"/>
  </si>
  <si>
    <r>
      <t xml:space="preserve">(４)
手すり
</t>
    </r>
    <r>
      <rPr>
        <sz val="9"/>
        <rFont val="ＭＳ Ｐゴシック"/>
        <family val="3"/>
        <charset val="128"/>
      </rPr>
      <t xml:space="preserve">
※専用住戸
　 内部</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</si>
</sst>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8"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9"/>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6" fillId="0" borderId="0">
      <alignment vertical="center"/>
    </xf>
    <xf numFmtId="0" fontId="17" fillId="0" borderId="0">
      <alignment vertical="center"/>
    </xf>
    <xf numFmtId="0" fontId="18" fillId="4" borderId="0" applyNumberFormat="0" applyBorder="0" applyAlignment="0" applyProtection="0">
      <alignment vertical="center"/>
    </xf>
  </cellStyleXfs>
  <cellXfs count="954">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3"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5" fillId="0" borderId="0" xfId="42" applyFont="1" applyFill="1">
      <alignment vertical="center"/>
    </xf>
    <xf numFmtId="0" fontId="35"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6"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6" fillId="0" borderId="0" xfId="42" applyFont="1" applyBorder="1" applyAlignment="1">
      <alignment horizontal="left" vertical="center" wrapText="1" indent="1"/>
    </xf>
    <xf numFmtId="0" fontId="38"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3"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0"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7" fillId="0" borderId="0" xfId="42" applyFont="1" applyBorder="1" applyAlignment="1">
      <alignment horizontal="left" vertical="center"/>
    </xf>
    <xf numFmtId="0" fontId="47" fillId="0" borderId="0" xfId="42" applyFont="1" applyBorder="1" applyAlignment="1">
      <alignment horizontal="center" vertical="center"/>
    </xf>
    <xf numFmtId="0" fontId="47" fillId="0" borderId="13" xfId="42" applyFont="1" applyFill="1" applyBorder="1" applyAlignment="1">
      <alignment horizontal="left" vertical="center"/>
    </xf>
    <xf numFmtId="0" fontId="47" fillId="0" borderId="13" xfId="42" applyFont="1" applyFill="1" applyBorder="1" applyAlignment="1">
      <alignment horizontal="right" vertical="center"/>
    </xf>
    <xf numFmtId="0" fontId="47"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46" fillId="0" borderId="0" xfId="41">
      <alignment vertical="center"/>
    </xf>
    <xf numFmtId="0" fontId="39" fillId="0" borderId="0" xfId="41" applyFont="1">
      <alignment vertical="center"/>
    </xf>
    <xf numFmtId="0" fontId="17" fillId="0" borderId="10" xfId="42" applyBorder="1">
      <alignment vertical="center"/>
    </xf>
    <xf numFmtId="0" fontId="41"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38" fillId="0" borderId="0" xfId="42" applyFont="1" applyAlignment="1">
      <alignment horizontal="center" vertical="center"/>
    </xf>
    <xf numFmtId="0" fontId="29" fillId="0" borderId="0" xfId="42" applyFont="1" applyAlignment="1">
      <alignment horizontal="center"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0"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0" fillId="30" borderId="11" xfId="42" applyFont="1" applyFill="1" applyBorder="1" applyAlignment="1">
      <alignment vertical="center"/>
    </xf>
    <xf numFmtId="0" fontId="48" fillId="30" borderId="13" xfId="42" applyFont="1" applyFill="1" applyBorder="1" applyAlignment="1">
      <alignment vertical="center"/>
    </xf>
    <xf numFmtId="0" fontId="48" fillId="30" borderId="13" xfId="42" applyFont="1" applyFill="1" applyBorder="1" applyAlignment="1">
      <alignment vertical="top"/>
    </xf>
    <xf numFmtId="0" fontId="49" fillId="30" borderId="13" xfId="42" applyFont="1" applyFill="1" applyBorder="1">
      <alignment vertical="center"/>
    </xf>
    <xf numFmtId="0" fontId="49" fillId="30" borderId="13" xfId="42" applyFont="1" applyFill="1" applyBorder="1" applyAlignment="1">
      <alignment vertical="center"/>
    </xf>
    <xf numFmtId="0" fontId="49"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7"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0"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3" fillId="30" borderId="11" xfId="42" applyFont="1" applyFill="1" applyBorder="1">
      <alignment vertical="center"/>
    </xf>
    <xf numFmtId="0" fontId="30" fillId="0" borderId="0" xfId="42" applyFont="1" applyBorder="1" applyAlignment="1">
      <alignment horizontal="right" vertical="top" shrinkToFit="1"/>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6"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7"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2" fillId="0" borderId="0" xfId="42" applyFont="1" applyFill="1" applyBorder="1" applyAlignment="1">
      <alignment horizontal="left" vertical="center"/>
    </xf>
    <xf numFmtId="0" fontId="52" fillId="0" borderId="21" xfId="42" applyFont="1" applyFill="1" applyBorder="1" applyAlignment="1">
      <alignment horizontal="left" vertical="center"/>
    </xf>
    <xf numFmtId="0" fontId="52" fillId="0" borderId="0" xfId="42" applyFont="1" applyFill="1" applyBorder="1" applyAlignment="1">
      <alignment horizontal="right" vertical="center" shrinkToFit="1"/>
    </xf>
    <xf numFmtId="0" fontId="5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3" fillId="0" borderId="19" xfId="42" applyFont="1" applyFill="1" applyBorder="1" applyAlignment="1">
      <alignment horizontal="right" vertical="center"/>
    </xf>
    <xf numFmtId="0" fontId="53" fillId="0" borderId="0" xfId="42" applyFont="1" applyFill="1" applyBorder="1" applyAlignment="1">
      <alignment vertical="center" shrinkToFit="1"/>
    </xf>
    <xf numFmtId="0" fontId="53"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0" xfId="42" applyBorder="1" applyAlignment="1">
      <alignment horizontal="center"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39" xfId="42" applyFont="1" applyBorder="1" applyAlignment="1">
      <alignment vertical="center" wrapText="1"/>
    </xf>
    <xf numFmtId="0" fontId="28" fillId="0" borderId="21" xfId="42" applyFont="1" applyBorder="1" applyAlignment="1">
      <alignmen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3" xfId="42" applyFont="1" applyBorder="1" applyAlignment="1">
      <alignment horizontal="center"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10" xfId="42" applyFont="1" applyFill="1" applyBorder="1" applyAlignment="1">
      <alignment horizontal="right" vertical="center"/>
    </xf>
    <xf numFmtId="0" fontId="17" fillId="0" borderId="25" xfId="42" applyFont="1" applyBorder="1" applyAlignment="1">
      <alignment horizontal="left" vertical="center"/>
    </xf>
    <xf numFmtId="0" fontId="17" fillId="0" borderId="41" xfId="42" applyFont="1" applyBorder="1" applyAlignment="1">
      <alignment horizontal="left" vertical="center"/>
    </xf>
    <xf numFmtId="0" fontId="17" fillId="0" borderId="29" xfId="42" applyFont="1" applyBorder="1" applyAlignment="1">
      <alignment horizontal="left" vertical="center"/>
    </xf>
    <xf numFmtId="0" fontId="17" fillId="0" borderId="23" xfId="42" applyFont="1" applyBorder="1" applyAlignment="1">
      <alignment horizontal="center"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0" borderId="51" xfId="42" applyFont="1" applyBorder="1" applyAlignment="1">
      <alignment vertical="center" wrapText="1"/>
    </xf>
    <xf numFmtId="0" fontId="28" fillId="0" borderId="0" xfId="42" applyFont="1" applyBorder="1" applyAlignment="1">
      <alignment horizontal="right" vertical="center"/>
    </xf>
    <xf numFmtId="0" fontId="29" fillId="0" borderId="0" xfId="42" applyFont="1" applyBorder="1">
      <alignment vertical="center"/>
    </xf>
    <xf numFmtId="0" fontId="29" fillId="0" borderId="0" xfId="42" applyFont="1" applyFill="1" applyBorder="1">
      <alignment vertical="center"/>
    </xf>
    <xf numFmtId="0" fontId="28" fillId="0" borderId="53" xfId="42" applyFont="1" applyBorder="1" applyAlignment="1">
      <alignment vertical="center" wrapText="1"/>
    </xf>
    <xf numFmtId="0" fontId="17" fillId="0" borderId="53" xfId="42" applyFont="1" applyBorder="1">
      <alignment vertical="center"/>
    </xf>
    <xf numFmtId="0" fontId="29" fillId="24" borderId="0" xfId="42" applyFont="1" applyFill="1" applyBorder="1" applyAlignment="1">
      <alignment vertical="center"/>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24" borderId="28" xfId="42" applyFont="1" applyFill="1" applyBorder="1" applyAlignment="1">
      <alignmen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4" fillId="0" borderId="0" xfId="42" applyFont="1" applyFill="1" applyAlignment="1">
      <alignment horizontal="center" vertical="center" wrapText="1"/>
    </xf>
    <xf numFmtId="0" fontId="45"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6" fillId="0" borderId="10" xfId="42" applyFont="1" applyBorder="1" applyAlignment="1">
      <alignment horizont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27" fillId="0" borderId="0" xfId="42" applyFont="1" applyBorder="1" applyAlignment="1">
      <alignment horizontal="left" vertical="center" shrinkToFi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27" fillId="0" borderId="21" xfId="42" applyFont="1" applyBorder="1" applyAlignment="1">
      <alignment horizontal="left" vertical="center" shrinkToFi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8" fillId="0" borderId="0" xfId="42" applyFont="1" applyBorder="1" applyAlignment="1">
      <alignment vertical="center"/>
    </xf>
    <xf numFmtId="0" fontId="28" fillId="24" borderId="0" xfId="42" applyFont="1" applyFill="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4"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8" fillId="0" borderId="0" xfId="42" applyFont="1" applyFill="1" applyBorder="1" applyAlignment="1">
      <alignment horizontal="right" vertical="center"/>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7" fillId="24" borderId="23" xfId="42" applyFont="1" applyFill="1" applyBorder="1" applyAlignment="1">
      <alignment horizontal="left" vertical="center"/>
    </xf>
    <xf numFmtId="0" fontId="37"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6" fillId="0" borderId="0" xfId="42" applyFont="1" applyBorder="1" applyAlignment="1">
      <alignment horizontal="left" vertical="center" wrapText="1" indent="1"/>
    </xf>
    <xf numFmtId="49" fontId="37" fillId="0" borderId="0" xfId="42" applyNumberFormat="1" applyFont="1" applyBorder="1" applyAlignment="1">
      <alignment horizontal="center" vertical="center" wrapText="1"/>
    </xf>
    <xf numFmtId="49" fontId="37" fillId="0" borderId="21" xfId="42" applyNumberFormat="1" applyFont="1" applyBorder="1" applyAlignment="1">
      <alignment horizontal="center" vertical="center" wrapText="1"/>
    </xf>
    <xf numFmtId="49" fontId="37" fillId="0" borderId="10" xfId="42" applyNumberFormat="1" applyFont="1" applyBorder="1" applyAlignment="1">
      <alignment horizontal="center" vertical="center" wrapText="1"/>
    </xf>
    <xf numFmtId="49" fontId="37"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6" fillId="0" borderId="0" xfId="42" applyNumberFormat="1" applyFont="1" applyBorder="1" applyAlignment="1">
      <alignment horizontal="left" vertical="center" wrapText="1" indent="1"/>
    </xf>
    <xf numFmtId="49" fontId="37" fillId="24" borderId="48" xfId="42" applyNumberFormat="1" applyFont="1" applyFill="1" applyBorder="1" applyAlignment="1">
      <alignment horizontal="left" vertical="center"/>
    </xf>
    <xf numFmtId="49" fontId="37"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7" fillId="0" borderId="47" xfId="42" applyFont="1" applyBorder="1" applyAlignment="1">
      <alignment horizontal="center" vertical="center" wrapText="1"/>
    </xf>
    <xf numFmtId="0" fontId="22" fillId="24" borderId="47" xfId="0" applyFont="1" applyFill="1" applyBorder="1">
      <alignment vertical="center"/>
    </xf>
    <xf numFmtId="0" fontId="37" fillId="0" borderId="47" xfId="42" applyFont="1" applyBorder="1" applyAlignment="1">
      <alignment horizontal="left" vertical="center"/>
    </xf>
    <xf numFmtId="0" fontId="37" fillId="0" borderId="63" xfId="42" applyFont="1" applyBorder="1" applyAlignment="1">
      <alignment horizontal="left" vertical="center"/>
    </xf>
    <xf numFmtId="0" fontId="36" fillId="0" borderId="20" xfId="42" applyFont="1" applyBorder="1" applyAlignment="1">
      <alignment horizontal="left" vertical="center" wrapText="1" indent="1"/>
    </xf>
    <xf numFmtId="0" fontId="37" fillId="0" borderId="24" xfId="42" applyFont="1" applyBorder="1" applyAlignment="1">
      <alignment horizontal="center" vertical="center" wrapText="1"/>
    </xf>
    <xf numFmtId="0" fontId="37" fillId="0" borderId="25" xfId="42" applyFont="1" applyBorder="1" applyAlignment="1">
      <alignment horizontal="center" vertical="center" wrapText="1"/>
    </xf>
    <xf numFmtId="0" fontId="37" fillId="0" borderId="0" xfId="42" applyFont="1" applyBorder="1" applyAlignment="1">
      <alignment horizontal="center" vertical="center" wrapText="1"/>
    </xf>
    <xf numFmtId="0" fontId="37"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3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7" fillId="0" borderId="0" xfId="42" applyFont="1" applyAlignment="1">
      <alignment horizontal="left" vertical="center" shrinkToFit="1"/>
    </xf>
    <xf numFmtId="0" fontId="17" fillId="0" borderId="0" xfId="42" applyFont="1" applyFill="1" applyAlignment="1">
      <alignment horizontal="left" vertical="center" wrapText="1"/>
    </xf>
    <xf numFmtId="0" fontId="28" fillId="0" borderId="0" xfId="42" applyFont="1">
      <alignment vertical="center"/>
    </xf>
    <xf numFmtId="0" fontId="29" fillId="24" borderId="24" xfId="42" applyFont="1" applyFill="1" applyBorder="1">
      <alignment vertical="center"/>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40" xfId="42" applyFont="1" applyFill="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27" fillId="0" borderId="19" xfId="42" applyFont="1" applyBorder="1" applyAlignment="1">
      <alignment horizontal="center" vertical="center"/>
    </xf>
    <xf numFmtId="0" fontId="27" fillId="0" borderId="0" xfId="42" applyFont="1"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0" fillId="29" borderId="11" xfId="0" applyFont="1" applyFill="1" applyBorder="1" applyAlignment="1">
      <alignment horizontal="left" vertical="center" wrapText="1"/>
    </xf>
    <xf numFmtId="0" fontId="50" fillId="29" borderId="13" xfId="0" applyFont="1" applyFill="1" applyBorder="1" applyAlignment="1">
      <alignment horizontal="left" vertical="center"/>
    </xf>
    <xf numFmtId="0" fontId="50" fillId="29" borderId="14" xfId="0" applyFont="1" applyFill="1" applyBorder="1" applyAlignment="1">
      <alignment horizontal="left" vertical="center"/>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28" fillId="0" borderId="0" xfId="42" applyFont="1" applyBorder="1" applyAlignment="1">
      <alignment horizontal="center" vertical="center"/>
    </xf>
    <xf numFmtId="0" fontId="46" fillId="24" borderId="0" xfId="41" applyFill="1" applyBorder="1">
      <alignment vertical="center"/>
    </xf>
    <xf numFmtId="0" fontId="46" fillId="24" borderId="0" xfId="41" applyFill="1" applyBorder="1" applyAlignment="1">
      <alignment horizontal="left" vertical="center"/>
    </xf>
    <xf numFmtId="0" fontId="17" fillId="0" borderId="40" xfId="42" applyFont="1" applyBorder="1" applyAlignment="1">
      <alignment horizontal="left" vertical="center" wrapText="1"/>
    </xf>
    <xf numFmtId="0" fontId="37" fillId="24" borderId="0" xfId="42" applyFont="1" applyFill="1" applyBorder="1" applyAlignment="1">
      <alignment horizontal="left" vertical="center"/>
    </xf>
    <xf numFmtId="49" fontId="37"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7" fillId="0" borderId="0" xfId="42" applyFont="1" applyBorder="1" applyAlignment="1">
      <alignment horizontal="left" vertical="center"/>
    </xf>
    <xf numFmtId="0" fontId="46" fillId="24" borderId="0" xfId="41" applyFill="1" applyBorder="1" applyAlignment="1">
      <alignment horizontal="center" vertical="center"/>
    </xf>
    <xf numFmtId="0" fontId="57" fillId="0" borderId="0"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4" fillId="0" borderId="0" xfId="42" applyFont="1" applyAlignment="1">
      <alignment horizontal="center" vertical="center" wrapText="1"/>
    </xf>
    <xf numFmtId="0" fontId="45" fillId="0" borderId="0" xfId="41" applyFont="1" applyAlignment="1">
      <alignment horizontal="center" vertical="center"/>
    </xf>
    <xf numFmtId="0" fontId="17" fillId="0" borderId="0" xfId="42">
      <alignment vertical="center"/>
    </xf>
    <xf numFmtId="0" fontId="46" fillId="0" borderId="0" xfId="41">
      <alignment vertical="center"/>
    </xf>
    <xf numFmtId="0" fontId="46" fillId="0" borderId="13" xfId="41" applyBorder="1">
      <alignment vertical="center"/>
    </xf>
    <xf numFmtId="0" fontId="17" fillId="0" borderId="13" xfId="42" applyFill="1" applyBorder="1" applyAlignment="1">
      <alignment horizontal="center" vertical="center"/>
    </xf>
    <xf numFmtId="0" fontId="46" fillId="0" borderId="14" xfId="41" applyFill="1" applyBorder="1" applyAlignment="1">
      <alignment horizontal="center" vertical="center"/>
    </xf>
    <xf numFmtId="0" fontId="28" fillId="0" borderId="0" xfId="42" applyFont="1" applyBorder="1" applyAlignment="1">
      <alignment horizontal="right" vertical="center"/>
    </xf>
    <xf numFmtId="0" fontId="28" fillId="0" borderId="0" xfId="42" applyFont="1" applyBorder="1">
      <alignment vertical="center"/>
    </xf>
    <xf numFmtId="0" fontId="29" fillId="24" borderId="0" xfId="42" applyFont="1" applyFill="1" applyBorder="1">
      <alignment vertical="center"/>
    </xf>
    <xf numFmtId="0" fontId="17" fillId="0" borderId="44" xfId="42" applyFont="1" applyBorder="1" applyAlignment="1">
      <alignment vertical="center" wrapText="1"/>
    </xf>
    <xf numFmtId="0" fontId="17" fillId="0" borderId="43" xfId="42"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6</xdr:row>
      <xdr:rowOff>114300</xdr:rowOff>
    </xdr:from>
    <xdr:to>
      <xdr:col>7</xdr:col>
      <xdr:colOff>0</xdr:colOff>
      <xdr:row>7</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4167" y="1986902"/>
          <a:ext cx="700833" cy="309854"/>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xdr:row>
      <xdr:rowOff>74580</xdr:rowOff>
    </xdr:from>
    <xdr:to>
      <xdr:col>28</xdr:col>
      <xdr:colOff>635128</xdr:colOff>
      <xdr:row>2</xdr:row>
      <xdr:rowOff>103738</xdr:rowOff>
    </xdr:to>
    <xdr:sp macro="" textlink="">
      <xdr:nvSpPr>
        <xdr:cNvPr id="2" name="テキスト ボックス 1">
          <a:extLst>
            <a:ext uri="{FF2B5EF4-FFF2-40B4-BE49-F238E27FC236}">
              <a16:creationId xmlns:a16="http://schemas.microsoft.com/office/drawing/2014/main" id="{E5CFEE35-B8F5-4560-A7CD-3CE8BF957616}"/>
            </a:ext>
          </a:extLst>
        </xdr:cNvPr>
        <xdr:cNvSpPr txBox="1"/>
      </xdr:nvSpPr>
      <xdr:spPr>
        <a:xfrm>
          <a:off x="6400800" y="226980"/>
          <a:ext cx="2692528" cy="276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別記様式第</a:t>
          </a:r>
          <a:r>
            <a:rPr kumimoji="1" lang="en-US" altLang="ja-JP" sz="1000">
              <a:latin typeface="+mj-ea"/>
              <a:ea typeface="+mj-ea"/>
            </a:rPr>
            <a:t>10</a:t>
          </a:r>
          <a:r>
            <a:rPr kumimoji="1" lang="ja-JP" altLang="en-US" sz="1000"/>
            <a:t>－１号（要綱第６条第２項関係）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201706</xdr:colOff>
      <xdr:row>1</xdr:row>
      <xdr:rowOff>44824</xdr:rowOff>
    </xdr:from>
    <xdr:to>
      <xdr:col>29</xdr:col>
      <xdr:colOff>678676</xdr:colOff>
      <xdr:row>1</xdr:row>
      <xdr:rowOff>323317</xdr:rowOff>
    </xdr:to>
    <xdr:sp macro="" textlink="">
      <xdr:nvSpPr>
        <xdr:cNvPr id="4" name="テキスト ボックス 3">
          <a:extLst>
            <a:ext uri="{FF2B5EF4-FFF2-40B4-BE49-F238E27FC236}">
              <a16:creationId xmlns:a16="http://schemas.microsoft.com/office/drawing/2014/main" id="{22957090-96CC-4AD4-BE46-066DE6DDB875}"/>
            </a:ext>
          </a:extLst>
        </xdr:cNvPr>
        <xdr:cNvSpPr txBox="1"/>
      </xdr:nvSpPr>
      <xdr:spPr>
        <a:xfrm>
          <a:off x="6432177" y="201706"/>
          <a:ext cx="2718146" cy="278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j-ea"/>
              <a:ea typeface="+mj-ea"/>
            </a:rPr>
            <a:t>別記様式第</a:t>
          </a:r>
          <a:r>
            <a:rPr kumimoji="1" lang="en-US" altLang="ja-JP" sz="1000">
              <a:latin typeface="+mj-ea"/>
              <a:ea typeface="+mj-ea"/>
            </a:rPr>
            <a:t>10</a:t>
          </a:r>
          <a:r>
            <a:rPr kumimoji="1" lang="ja-JP" altLang="en-US" sz="1000"/>
            <a:t>－２号（要綱第６条第２項関係）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59"/>
  <sheetViews>
    <sheetView tabSelected="1" view="pageBreakPreview" topLeftCell="B341" zoomScaleNormal="70" zoomScaleSheetLayoutView="100" workbookViewId="0">
      <selection activeCell="B236" sqref="B236:C26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886"/>
      <c r="C2" s="887"/>
      <c r="D2" s="887"/>
      <c r="E2" s="887"/>
      <c r="F2" s="887"/>
      <c r="G2" s="887"/>
      <c r="H2" s="3"/>
      <c r="I2" s="4"/>
      <c r="J2" s="4"/>
      <c r="K2" s="4"/>
      <c r="L2" s="4"/>
      <c r="M2" s="4"/>
      <c r="N2" s="4"/>
      <c r="O2" s="4"/>
      <c r="P2" s="4"/>
      <c r="Q2" s="4"/>
      <c r="AB2" s="9"/>
      <c r="AC2" s="438"/>
    </row>
    <row r="3" spans="2:83" ht="58" customHeight="1" x14ac:dyDescent="0.2">
      <c r="B3" s="488" t="s">
        <v>441</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row>
    <row r="4" spans="2:83" ht="9.75" customHeight="1" x14ac:dyDescent="0.2">
      <c r="B4" s="5"/>
      <c r="C4" s="5"/>
      <c r="D4" s="490"/>
      <c r="E4" s="491"/>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50</v>
      </c>
      <c r="C5" s="11"/>
      <c r="D5" s="12"/>
      <c r="E5" s="12"/>
      <c r="H5" s="13"/>
      <c r="AC5" s="14"/>
      <c r="AM5" s="15" t="s">
        <v>51</v>
      </c>
      <c r="AN5" s="15" t="s">
        <v>52</v>
      </c>
      <c r="AO5" s="15" t="s">
        <v>53</v>
      </c>
      <c r="AP5" s="15" t="s">
        <v>54</v>
      </c>
      <c r="AQ5" s="16" t="s">
        <v>55</v>
      </c>
    </row>
    <row r="6" spans="2:83" s="192" customFormat="1" ht="19.5" customHeight="1" thickBot="1" x14ac:dyDescent="0.25">
      <c r="B6" s="197"/>
      <c r="C6" s="196"/>
      <c r="D6" s="196"/>
      <c r="E6" s="196"/>
      <c r="F6" s="196"/>
      <c r="G6" s="196"/>
      <c r="H6" s="194"/>
      <c r="I6" s="198"/>
      <c r="J6" s="198"/>
      <c r="K6" s="195"/>
      <c r="L6" s="195"/>
      <c r="M6" s="195"/>
      <c r="N6" s="195"/>
      <c r="O6" s="195"/>
      <c r="P6" s="195"/>
      <c r="Q6" s="195"/>
      <c r="R6" s="193"/>
      <c r="S6" s="193"/>
      <c r="T6" s="191"/>
      <c r="U6" s="191"/>
      <c r="V6" s="191"/>
      <c r="W6" s="191"/>
      <c r="X6" s="191"/>
      <c r="Y6" s="191"/>
      <c r="Z6" s="191"/>
      <c r="AA6" s="191"/>
      <c r="AB6" s="191"/>
      <c r="AC6" s="191"/>
    </row>
    <row r="7" spans="2:83" ht="20.149999999999999" customHeight="1" thickBot="1" x14ac:dyDescent="0.25">
      <c r="B7" s="236" t="s">
        <v>56</v>
      </c>
      <c r="C7" s="492" t="s">
        <v>57</v>
      </c>
      <c r="D7" s="493"/>
      <c r="E7" s="236" t="s">
        <v>56</v>
      </c>
      <c r="F7" s="494" t="s">
        <v>402</v>
      </c>
      <c r="G7" s="495"/>
      <c r="H7" s="178"/>
      <c r="I7" s="275"/>
      <c r="J7" s="275"/>
      <c r="K7" s="275"/>
      <c r="L7" s="275"/>
      <c r="M7" s="275"/>
      <c r="N7" s="275"/>
      <c r="O7" s="275"/>
      <c r="P7" s="275"/>
      <c r="Q7" s="275"/>
      <c r="R7" s="101"/>
      <c r="S7" s="101"/>
      <c r="T7" s="101"/>
      <c r="U7" s="101"/>
      <c r="V7" s="101"/>
      <c r="W7" s="101"/>
      <c r="X7" s="101"/>
      <c r="Y7" s="101"/>
      <c r="Z7" s="101"/>
      <c r="AA7" s="101"/>
      <c r="AB7" s="101"/>
      <c r="AC7" s="101"/>
      <c r="AD7" s="9"/>
      <c r="AE7" s="9"/>
      <c r="AF7" s="9"/>
      <c r="AG7" s="9"/>
      <c r="AH7" s="6"/>
      <c r="AI7" s="6"/>
      <c r="AJ7" s="6"/>
      <c r="AK7" s="6"/>
      <c r="AL7" s="6"/>
      <c r="AM7" s="6"/>
      <c r="AN7" s="6"/>
      <c r="AO7" s="6"/>
      <c r="AP7" s="6"/>
      <c r="AQ7" s="9"/>
      <c r="AR7" s="9"/>
      <c r="AS7" s="9"/>
      <c r="AT7" s="9"/>
      <c r="AU7" s="9"/>
      <c r="AV7" s="9"/>
      <c r="AW7" s="9"/>
      <c r="AX7" s="9"/>
      <c r="AY7" s="9"/>
      <c r="AZ7" s="9"/>
      <c r="BA7" s="9"/>
      <c r="BB7" s="6"/>
      <c r="BC7" s="6"/>
      <c r="BD7" s="6"/>
      <c r="BE7" s="6"/>
      <c r="BF7" s="6"/>
      <c r="BG7" s="6"/>
      <c r="BH7" s="6"/>
      <c r="BI7" s="6"/>
      <c r="BJ7" s="9"/>
      <c r="BK7" s="9"/>
      <c r="BL7" s="9"/>
      <c r="BM7" s="9"/>
      <c r="BN7" s="9"/>
      <c r="BO7" s="9"/>
      <c r="BP7" s="9"/>
      <c r="BQ7" s="9"/>
      <c r="BR7" s="9"/>
      <c r="BS7" s="9"/>
      <c r="BT7" s="9"/>
      <c r="BU7" s="9"/>
      <c r="BV7" s="9"/>
      <c r="BW7" s="9"/>
      <c r="BX7" s="9"/>
      <c r="BY7" s="9"/>
      <c r="BZ7" s="9"/>
      <c r="CA7" s="9"/>
      <c r="CB7" s="9"/>
      <c r="CC7" s="9"/>
      <c r="CD7" s="9"/>
      <c r="CE7" s="9"/>
    </row>
    <row r="8" spans="2:83" ht="63" customHeight="1" x14ac:dyDescent="0.2">
      <c r="D8" s="17"/>
      <c r="F8" s="101"/>
      <c r="G8" s="101"/>
      <c r="H8" s="496" t="s">
        <v>483</v>
      </c>
      <c r="I8" s="496"/>
      <c r="J8" s="496"/>
      <c r="K8" s="496"/>
      <c r="L8" s="496"/>
      <c r="M8" s="496"/>
      <c r="N8" s="496"/>
      <c r="O8" s="496"/>
      <c r="P8" s="496"/>
      <c r="Q8" s="496"/>
      <c r="R8" s="496"/>
      <c r="S8" s="496"/>
      <c r="T8" s="496"/>
      <c r="U8" s="496"/>
      <c r="V8" s="496"/>
      <c r="W8" s="496"/>
      <c r="X8" s="496"/>
      <c r="Y8" s="496"/>
      <c r="Z8" s="496"/>
      <c r="AA8" s="496"/>
      <c r="AB8" s="496"/>
      <c r="AC8" s="496"/>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24" customHeight="1" thickBot="1" x14ac:dyDescent="0.25">
      <c r="B9" s="18" t="s">
        <v>58</v>
      </c>
      <c r="C9" s="17"/>
      <c r="D9" s="17"/>
      <c r="I9" s="497" t="s">
        <v>59</v>
      </c>
      <c r="J9" s="497"/>
      <c r="K9" s="497"/>
      <c r="L9" s="497"/>
      <c r="M9" s="497"/>
      <c r="N9" s="497"/>
      <c r="O9" s="497"/>
      <c r="P9" s="497"/>
      <c r="Q9" s="497"/>
      <c r="R9" s="497" t="s">
        <v>322</v>
      </c>
      <c r="S9" s="497"/>
      <c r="T9" s="497"/>
      <c r="U9" s="497"/>
      <c r="V9" s="497"/>
      <c r="W9" s="497"/>
      <c r="X9" s="497"/>
      <c r="Y9" s="497"/>
      <c r="Z9" s="497"/>
      <c r="AA9" s="497"/>
      <c r="AB9" s="497"/>
      <c r="AC9" s="19" t="s">
        <v>60</v>
      </c>
      <c r="AH9" s="480" t="s">
        <v>318</v>
      </c>
      <c r="AI9" s="481"/>
      <c r="AJ9" s="481"/>
    </row>
    <row r="10" spans="2:83" ht="32.15" customHeight="1" thickBot="1" x14ac:dyDescent="0.25">
      <c r="B10" s="482" t="s">
        <v>417</v>
      </c>
      <c r="C10" s="483"/>
      <c r="D10" s="484"/>
      <c r="E10" s="484"/>
      <c r="F10" s="484"/>
      <c r="G10" s="484"/>
      <c r="H10" s="484"/>
      <c r="I10" s="485" t="s">
        <v>61</v>
      </c>
      <c r="J10" s="486"/>
      <c r="K10" s="486"/>
      <c r="L10" s="486"/>
      <c r="M10" s="486"/>
      <c r="N10" s="486"/>
      <c r="O10" s="486"/>
      <c r="P10" s="486"/>
      <c r="Q10" s="487"/>
      <c r="R10" s="485" t="s">
        <v>364</v>
      </c>
      <c r="S10" s="486"/>
      <c r="T10" s="486"/>
      <c r="U10" s="486"/>
      <c r="V10" s="486"/>
      <c r="W10" s="486"/>
      <c r="X10" s="486"/>
      <c r="Y10" s="486"/>
      <c r="Z10" s="486"/>
      <c r="AA10" s="486"/>
      <c r="AB10" s="487"/>
      <c r="AC10" s="256" t="s">
        <v>63</v>
      </c>
      <c r="AH10" s="20" t="s">
        <v>64</v>
      </c>
      <c r="AI10" s="20"/>
      <c r="AJ10" s="20" t="s">
        <v>65</v>
      </c>
    </row>
    <row r="11" spans="2:83" ht="22.5" customHeight="1" thickBot="1" x14ac:dyDescent="0.25">
      <c r="B11" s="243" t="s">
        <v>418</v>
      </c>
      <c r="C11" s="244"/>
      <c r="D11" s="245"/>
      <c r="E11" s="245"/>
      <c r="F11" s="245"/>
      <c r="G11" s="245"/>
      <c r="H11" s="245"/>
      <c r="I11" s="246"/>
      <c r="J11" s="246"/>
      <c r="K11" s="246"/>
      <c r="L11" s="246"/>
      <c r="M11" s="246"/>
      <c r="N11" s="246"/>
      <c r="O11" s="246"/>
      <c r="P11" s="246"/>
      <c r="Q11" s="246"/>
      <c r="R11" s="247"/>
      <c r="S11" s="247"/>
      <c r="T11" s="247"/>
      <c r="U11" s="247"/>
      <c r="V11" s="247"/>
      <c r="W11" s="247"/>
      <c r="X11" s="247"/>
      <c r="Y11" s="247"/>
      <c r="Z11" s="247"/>
      <c r="AA11" s="247"/>
      <c r="AB11" s="247"/>
      <c r="AC11" s="248"/>
      <c r="AH11" s="20"/>
      <c r="AI11" s="20"/>
      <c r="AJ11" s="20"/>
    </row>
    <row r="12" spans="2:83" ht="30" customHeight="1" x14ac:dyDescent="0.2">
      <c r="B12" s="521" t="s">
        <v>350</v>
      </c>
      <c r="C12" s="522"/>
      <c r="D12" s="522"/>
      <c r="E12" s="522"/>
      <c r="F12" s="522"/>
      <c r="G12" s="522"/>
      <c r="H12" s="523"/>
      <c r="I12" s="526" t="s">
        <v>56</v>
      </c>
      <c r="J12" s="527" t="s">
        <v>246</v>
      </c>
      <c r="K12" s="527"/>
      <c r="L12" s="398"/>
      <c r="M12" s="399"/>
      <c r="N12" s="528" t="s">
        <v>67</v>
      </c>
      <c r="O12" s="529" t="s">
        <v>247</v>
      </c>
      <c r="P12" s="522"/>
      <c r="Q12" s="400"/>
      <c r="R12" s="530" t="s">
        <v>415</v>
      </c>
      <c r="S12" s="531"/>
      <c r="T12" s="531"/>
      <c r="U12" s="531"/>
      <c r="V12" s="531"/>
      <c r="W12" s="531"/>
      <c r="X12" s="531"/>
      <c r="Y12" s="531"/>
      <c r="Z12" s="531"/>
      <c r="AA12" s="531"/>
      <c r="AB12" s="532"/>
      <c r="AC12" s="498"/>
      <c r="AE12" s="31" t="str">
        <f>I12</f>
        <v>□</v>
      </c>
      <c r="AH12" s="32" t="str">
        <f>IF(AE12&amp;AE13="■□","●適合",IF(AE12&amp;AE13="□■","◆未達",IF(AE12&amp;AE13="□□","■未答","▼矛盾")))</f>
        <v>■未答</v>
      </c>
      <c r="AI12" s="20"/>
      <c r="AJ12" s="20"/>
      <c r="AL12" s="28" t="s">
        <v>69</v>
      </c>
      <c r="AM12" s="35" t="s">
        <v>70</v>
      </c>
      <c r="AN12" s="35" t="s">
        <v>71</v>
      </c>
      <c r="AO12" s="35" t="s">
        <v>72</v>
      </c>
      <c r="AP12" s="35" t="s">
        <v>73</v>
      </c>
    </row>
    <row r="13" spans="2:83" ht="30" customHeight="1" x14ac:dyDescent="0.2">
      <c r="B13" s="513"/>
      <c r="C13" s="524"/>
      <c r="D13" s="524"/>
      <c r="E13" s="524"/>
      <c r="F13" s="524"/>
      <c r="G13" s="524"/>
      <c r="H13" s="525"/>
      <c r="I13" s="516"/>
      <c r="J13" s="518"/>
      <c r="K13" s="518"/>
      <c r="L13" s="72"/>
      <c r="M13" s="401"/>
      <c r="N13" s="520"/>
      <c r="O13" s="524"/>
      <c r="P13" s="524"/>
      <c r="Q13" s="383"/>
      <c r="R13" s="533"/>
      <c r="S13" s="534"/>
      <c r="T13" s="534"/>
      <c r="U13" s="534"/>
      <c r="V13" s="534"/>
      <c r="W13" s="534"/>
      <c r="X13" s="534"/>
      <c r="Y13" s="534"/>
      <c r="Z13" s="534"/>
      <c r="AA13" s="534"/>
      <c r="AB13" s="535"/>
      <c r="AC13" s="499"/>
      <c r="AE13" s="9" t="str">
        <f>N12</f>
        <v>□</v>
      </c>
      <c r="AH13" s="20"/>
      <c r="AI13" s="20"/>
      <c r="AJ13" s="20"/>
      <c r="AM13" s="32" t="s">
        <v>52</v>
      </c>
      <c r="AN13" s="32" t="s">
        <v>53</v>
      </c>
      <c r="AO13" s="34" t="s">
        <v>74</v>
      </c>
      <c r="AP13" s="34" t="s">
        <v>54</v>
      </c>
    </row>
    <row r="14" spans="2:83" ht="32.25" customHeight="1" x14ac:dyDescent="0.2">
      <c r="B14" s="402" t="s">
        <v>351</v>
      </c>
      <c r="C14" s="339"/>
      <c r="D14" s="339"/>
      <c r="E14" s="339"/>
      <c r="F14" s="339"/>
      <c r="G14" s="339"/>
      <c r="H14" s="403"/>
      <c r="I14" s="404"/>
      <c r="J14" s="500"/>
      <c r="K14" s="500"/>
      <c r="L14" s="404"/>
      <c r="M14" s="500"/>
      <c r="N14" s="500"/>
      <c r="O14" s="500"/>
      <c r="P14" s="405"/>
      <c r="Q14" s="405"/>
      <c r="R14" s="501" t="s">
        <v>344</v>
      </c>
      <c r="S14" s="502"/>
      <c r="T14" s="502"/>
      <c r="U14" s="502"/>
      <c r="V14" s="502"/>
      <c r="W14" s="502"/>
      <c r="X14" s="502"/>
      <c r="Y14" s="502"/>
      <c r="Z14" s="502"/>
      <c r="AA14" s="502"/>
      <c r="AB14" s="503"/>
      <c r="AC14" s="510"/>
      <c r="AH14" s="20"/>
      <c r="AI14" s="20"/>
      <c r="AJ14" s="20"/>
    </row>
    <row r="15" spans="2:83" ht="15.75" customHeight="1" x14ac:dyDescent="0.2">
      <c r="B15" s="512"/>
      <c r="C15" s="514" t="s">
        <v>416</v>
      </c>
      <c r="D15" s="502"/>
      <c r="E15" s="502"/>
      <c r="F15" s="502"/>
      <c r="G15" s="502"/>
      <c r="H15" s="503"/>
      <c r="I15" s="515" t="s">
        <v>56</v>
      </c>
      <c r="J15" s="517" t="s">
        <v>246</v>
      </c>
      <c r="K15" s="517"/>
      <c r="L15" s="76"/>
      <c r="M15" s="406"/>
      <c r="N15" s="519" t="s">
        <v>67</v>
      </c>
      <c r="O15" s="540" t="s">
        <v>247</v>
      </c>
      <c r="P15" s="541"/>
      <c r="Q15" s="375"/>
      <c r="R15" s="504"/>
      <c r="S15" s="505"/>
      <c r="T15" s="505"/>
      <c r="U15" s="505"/>
      <c r="V15" s="505"/>
      <c r="W15" s="505"/>
      <c r="X15" s="505"/>
      <c r="Y15" s="505"/>
      <c r="Z15" s="505"/>
      <c r="AA15" s="505"/>
      <c r="AB15" s="506"/>
      <c r="AC15" s="511"/>
      <c r="AE15" s="31" t="str">
        <f>I15</f>
        <v>□</v>
      </c>
      <c r="AH15" s="32" t="str">
        <f>IF(AE15&amp;AE16="■□","●適合",IF(AE15&amp;AE16="□■","◆未達",IF(AE15&amp;AE16="□□","■未答","▼矛盾")))</f>
        <v>■未答</v>
      </c>
      <c r="AI15" s="20"/>
      <c r="AJ15" s="20"/>
      <c r="AL15" s="28" t="s">
        <v>69</v>
      </c>
      <c r="AM15" s="35" t="s">
        <v>70</v>
      </c>
      <c r="AN15" s="35" t="s">
        <v>71</v>
      </c>
      <c r="AO15" s="35" t="s">
        <v>72</v>
      </c>
      <c r="AP15" s="35" t="s">
        <v>73</v>
      </c>
    </row>
    <row r="16" spans="2:83" ht="15.75" customHeight="1" x14ac:dyDescent="0.2">
      <c r="B16" s="513"/>
      <c r="C16" s="507"/>
      <c r="D16" s="508"/>
      <c r="E16" s="508"/>
      <c r="F16" s="508"/>
      <c r="G16" s="508"/>
      <c r="H16" s="509"/>
      <c r="I16" s="516"/>
      <c r="J16" s="518"/>
      <c r="K16" s="518"/>
      <c r="L16" s="72"/>
      <c r="M16" s="401"/>
      <c r="N16" s="520"/>
      <c r="O16" s="524"/>
      <c r="P16" s="524"/>
      <c r="Q16" s="383"/>
      <c r="R16" s="507"/>
      <c r="S16" s="508"/>
      <c r="T16" s="508"/>
      <c r="U16" s="508"/>
      <c r="V16" s="508"/>
      <c r="W16" s="508"/>
      <c r="X16" s="508"/>
      <c r="Y16" s="508"/>
      <c r="Z16" s="508"/>
      <c r="AA16" s="508"/>
      <c r="AB16" s="509"/>
      <c r="AC16" s="499"/>
      <c r="AE16" s="9" t="str">
        <f>N15</f>
        <v>□</v>
      </c>
      <c r="AH16" s="20"/>
      <c r="AI16" s="20"/>
      <c r="AJ16" s="20"/>
      <c r="AM16" s="32" t="s">
        <v>52</v>
      </c>
      <c r="AN16" s="32" t="s">
        <v>53</v>
      </c>
      <c r="AO16" s="34" t="s">
        <v>74</v>
      </c>
      <c r="AP16" s="34" t="s">
        <v>54</v>
      </c>
    </row>
    <row r="17" spans="2:42" ht="32.25" customHeight="1" x14ac:dyDescent="0.2">
      <c r="B17" s="402" t="s">
        <v>352</v>
      </c>
      <c r="C17" s="339"/>
      <c r="D17" s="339"/>
      <c r="E17" s="339"/>
      <c r="F17" s="339"/>
      <c r="G17" s="339"/>
      <c r="H17" s="403"/>
      <c r="I17" s="407"/>
      <c r="J17" s="408"/>
      <c r="K17" s="408"/>
      <c r="L17" s="405"/>
      <c r="M17" s="405"/>
      <c r="N17" s="408"/>
      <c r="O17" s="408"/>
      <c r="P17" s="408"/>
      <c r="Q17" s="408"/>
      <c r="R17" s="501" t="s">
        <v>344</v>
      </c>
      <c r="S17" s="502"/>
      <c r="T17" s="502"/>
      <c r="U17" s="502"/>
      <c r="V17" s="502"/>
      <c r="W17" s="502"/>
      <c r="X17" s="502"/>
      <c r="Y17" s="502"/>
      <c r="Z17" s="502"/>
      <c r="AA17" s="502"/>
      <c r="AB17" s="503"/>
      <c r="AC17" s="303"/>
      <c r="AH17" s="20"/>
      <c r="AI17" s="20"/>
      <c r="AJ17" s="20"/>
    </row>
    <row r="18" spans="2:42" ht="16.5" customHeight="1" x14ac:dyDescent="0.2">
      <c r="B18" s="402"/>
      <c r="C18" s="542" t="s">
        <v>419</v>
      </c>
      <c r="D18" s="541"/>
      <c r="E18" s="541"/>
      <c r="F18" s="541"/>
      <c r="G18" s="541"/>
      <c r="H18" s="543"/>
      <c r="I18" s="515" t="s">
        <v>56</v>
      </c>
      <c r="J18" s="517" t="s">
        <v>246</v>
      </c>
      <c r="K18" s="517"/>
      <c r="L18" s="76"/>
      <c r="M18" s="406"/>
      <c r="N18" s="519" t="s">
        <v>67</v>
      </c>
      <c r="O18" s="540" t="s">
        <v>247</v>
      </c>
      <c r="P18" s="541"/>
      <c r="Q18" s="375"/>
      <c r="R18" s="504"/>
      <c r="S18" s="505"/>
      <c r="T18" s="505"/>
      <c r="U18" s="505"/>
      <c r="V18" s="505"/>
      <c r="W18" s="505"/>
      <c r="X18" s="505"/>
      <c r="Y18" s="505"/>
      <c r="Z18" s="505"/>
      <c r="AA18" s="505"/>
      <c r="AB18" s="506"/>
      <c r="AC18" s="510"/>
      <c r="AE18" s="31" t="str">
        <f>I18</f>
        <v>□</v>
      </c>
      <c r="AH18" s="32" t="str">
        <f>IF(AE18&amp;AE19="■□","●適合",IF(AE18&amp;AE19="□■","◆未達",IF(AE18&amp;AE19="□□","■未答","▼矛盾")))</f>
        <v>■未答</v>
      </c>
      <c r="AI18" s="20"/>
      <c r="AJ18" s="20"/>
      <c r="AL18" s="28" t="s">
        <v>69</v>
      </c>
      <c r="AM18" s="35" t="s">
        <v>70</v>
      </c>
      <c r="AN18" s="35" t="s">
        <v>71</v>
      </c>
      <c r="AO18" s="35" t="s">
        <v>72</v>
      </c>
      <c r="AP18" s="35" t="s">
        <v>73</v>
      </c>
    </row>
    <row r="19" spans="2:42" ht="16.5" customHeight="1" x14ac:dyDescent="0.2">
      <c r="B19" s="402"/>
      <c r="C19" s="544"/>
      <c r="D19" s="524"/>
      <c r="E19" s="524"/>
      <c r="F19" s="524"/>
      <c r="G19" s="524"/>
      <c r="H19" s="525"/>
      <c r="I19" s="516"/>
      <c r="J19" s="518"/>
      <c r="K19" s="518"/>
      <c r="L19" s="72"/>
      <c r="M19" s="401"/>
      <c r="N19" s="520"/>
      <c r="O19" s="524"/>
      <c r="P19" s="524"/>
      <c r="Q19" s="409"/>
      <c r="R19" s="504"/>
      <c r="S19" s="505"/>
      <c r="T19" s="505"/>
      <c r="U19" s="505"/>
      <c r="V19" s="505"/>
      <c r="W19" s="505"/>
      <c r="X19" s="505"/>
      <c r="Y19" s="505"/>
      <c r="Z19" s="505"/>
      <c r="AA19" s="505"/>
      <c r="AB19" s="506"/>
      <c r="AC19" s="499"/>
      <c r="AE19" s="9" t="str">
        <f>N18</f>
        <v>□</v>
      </c>
      <c r="AH19" s="20"/>
      <c r="AI19" s="20"/>
      <c r="AJ19" s="20"/>
      <c r="AM19" s="32" t="s">
        <v>52</v>
      </c>
      <c r="AN19" s="32" t="s">
        <v>53</v>
      </c>
      <c r="AO19" s="34" t="s">
        <v>74</v>
      </c>
      <c r="AP19" s="34" t="s">
        <v>54</v>
      </c>
    </row>
    <row r="20" spans="2:42" ht="16.5" customHeight="1" x14ac:dyDescent="0.2">
      <c r="B20" s="402"/>
      <c r="C20" s="536" t="s">
        <v>420</v>
      </c>
      <c r="D20" s="537"/>
      <c r="E20" s="537"/>
      <c r="F20" s="537"/>
      <c r="G20" s="537"/>
      <c r="H20" s="538"/>
      <c r="I20" s="515" t="s">
        <v>56</v>
      </c>
      <c r="J20" s="517" t="s">
        <v>246</v>
      </c>
      <c r="K20" s="517"/>
      <c r="L20" s="76"/>
      <c r="M20" s="406"/>
      <c r="N20" s="519" t="s">
        <v>67</v>
      </c>
      <c r="O20" s="540" t="s">
        <v>247</v>
      </c>
      <c r="P20" s="541"/>
      <c r="Q20" s="375"/>
      <c r="R20" s="504"/>
      <c r="S20" s="505"/>
      <c r="T20" s="505"/>
      <c r="U20" s="505"/>
      <c r="V20" s="505"/>
      <c r="W20" s="505"/>
      <c r="X20" s="505"/>
      <c r="Y20" s="505"/>
      <c r="Z20" s="505"/>
      <c r="AA20" s="505"/>
      <c r="AB20" s="506"/>
      <c r="AC20" s="510"/>
      <c r="AE20" s="31" t="str">
        <f>I20</f>
        <v>□</v>
      </c>
      <c r="AH20" s="32" t="str">
        <f>IF(AE20&amp;AE21="■□","●適合",IF(AE20&amp;AE21="□■","◆未達",IF(AE20&amp;AE21="□□","■未答","▼矛盾")))</f>
        <v>■未答</v>
      </c>
      <c r="AI20" s="20"/>
      <c r="AJ20" s="20"/>
      <c r="AL20" s="28" t="s">
        <v>69</v>
      </c>
      <c r="AM20" s="35" t="s">
        <v>70</v>
      </c>
      <c r="AN20" s="35" t="s">
        <v>71</v>
      </c>
      <c r="AO20" s="35" t="s">
        <v>72</v>
      </c>
      <c r="AP20" s="35" t="s">
        <v>73</v>
      </c>
    </row>
    <row r="21" spans="2:42" ht="16.5" customHeight="1" x14ac:dyDescent="0.2">
      <c r="B21" s="410"/>
      <c r="C21" s="539"/>
      <c r="D21" s="537"/>
      <c r="E21" s="537"/>
      <c r="F21" s="537"/>
      <c r="G21" s="537"/>
      <c r="H21" s="538"/>
      <c r="I21" s="516"/>
      <c r="J21" s="518"/>
      <c r="K21" s="518"/>
      <c r="L21" s="72"/>
      <c r="M21" s="401"/>
      <c r="N21" s="520"/>
      <c r="O21" s="524"/>
      <c r="P21" s="524"/>
      <c r="Q21" s="383"/>
      <c r="R21" s="507"/>
      <c r="S21" s="508"/>
      <c r="T21" s="508"/>
      <c r="U21" s="508"/>
      <c r="V21" s="508"/>
      <c r="W21" s="508"/>
      <c r="X21" s="508"/>
      <c r="Y21" s="508"/>
      <c r="Z21" s="508"/>
      <c r="AA21" s="508"/>
      <c r="AB21" s="509"/>
      <c r="AC21" s="499"/>
      <c r="AE21" s="9" t="str">
        <f>N20</f>
        <v>□</v>
      </c>
      <c r="AH21" s="20"/>
      <c r="AI21" s="20"/>
      <c r="AJ21" s="20"/>
      <c r="AM21" s="32" t="s">
        <v>52</v>
      </c>
      <c r="AN21" s="32" t="s">
        <v>53</v>
      </c>
      <c r="AO21" s="34" t="s">
        <v>74</v>
      </c>
      <c r="AP21" s="34" t="s">
        <v>54</v>
      </c>
    </row>
    <row r="22" spans="2:42" ht="32.25" customHeight="1" x14ac:dyDescent="0.2">
      <c r="B22" s="402" t="s">
        <v>353</v>
      </c>
      <c r="C22" s="339"/>
      <c r="D22" s="339"/>
      <c r="E22" s="339"/>
      <c r="F22" s="339"/>
      <c r="G22" s="339"/>
      <c r="H22" s="403"/>
      <c r="I22" s="407"/>
      <c r="J22" s="408"/>
      <c r="K22" s="408"/>
      <c r="L22" s="405"/>
      <c r="M22" s="405"/>
      <c r="N22" s="408"/>
      <c r="O22" s="408"/>
      <c r="P22" s="408"/>
      <c r="Q22" s="408"/>
      <c r="R22" s="407"/>
      <c r="S22" s="408"/>
      <c r="T22" s="408"/>
      <c r="U22" s="408"/>
      <c r="V22" s="408"/>
      <c r="W22" s="408"/>
      <c r="X22" s="408"/>
      <c r="Y22" s="408"/>
      <c r="Z22" s="408"/>
      <c r="AA22" s="408"/>
      <c r="AB22" s="411"/>
      <c r="AC22" s="303"/>
      <c r="AH22" s="20"/>
      <c r="AI22" s="20"/>
      <c r="AJ22" s="20"/>
    </row>
    <row r="23" spans="2:42" ht="15" customHeight="1" x14ac:dyDescent="0.2">
      <c r="B23" s="402"/>
      <c r="C23" s="514" t="s">
        <v>421</v>
      </c>
      <c r="D23" s="502"/>
      <c r="E23" s="502"/>
      <c r="F23" s="502"/>
      <c r="G23" s="502"/>
      <c r="H23" s="503"/>
      <c r="I23" s="515" t="s">
        <v>56</v>
      </c>
      <c r="J23" s="517" t="s">
        <v>340</v>
      </c>
      <c r="K23" s="517"/>
      <c r="L23" s="76"/>
      <c r="M23" s="555" t="s">
        <v>56</v>
      </c>
      <c r="N23" s="517" t="s">
        <v>341</v>
      </c>
      <c r="O23" s="517"/>
      <c r="P23" s="517"/>
      <c r="Q23" s="375"/>
      <c r="R23" s="557" t="s">
        <v>354</v>
      </c>
      <c r="S23" s="563"/>
      <c r="T23" s="563"/>
      <c r="U23" s="563"/>
      <c r="V23" s="563"/>
      <c r="W23" s="563"/>
      <c r="X23" s="563"/>
      <c r="Y23" s="563"/>
      <c r="Z23" s="563"/>
      <c r="AA23" s="563"/>
      <c r="AB23" s="564"/>
      <c r="AC23" s="510"/>
      <c r="AE23" s="31" t="str">
        <f>I23</f>
        <v>□</v>
      </c>
      <c r="AF23" s="1">
        <f>IF(I23="■",1,IF(M23="■",1,0))</f>
        <v>0</v>
      </c>
      <c r="AH23" s="32" t="str">
        <f>IF(AE23&amp;AE24="■□","●適合",IF(AE23&amp;AE24="□■","●適合",IF(AE23&amp;AE24="□□","■未答","▼矛盾")))</f>
        <v>■未答</v>
      </c>
      <c r="AI23" s="20"/>
      <c r="AJ23" s="20"/>
      <c r="AL23" s="28" t="s">
        <v>69</v>
      </c>
      <c r="AM23" s="35" t="s">
        <v>70</v>
      </c>
      <c r="AN23" s="35" t="s">
        <v>71</v>
      </c>
      <c r="AO23" s="35" t="s">
        <v>72</v>
      </c>
      <c r="AP23" s="35" t="s">
        <v>73</v>
      </c>
    </row>
    <row r="24" spans="2:42" ht="15" customHeight="1" x14ac:dyDescent="0.2">
      <c r="B24" s="402"/>
      <c r="C24" s="549"/>
      <c r="D24" s="505"/>
      <c r="E24" s="505"/>
      <c r="F24" s="505"/>
      <c r="G24" s="505"/>
      <c r="H24" s="506"/>
      <c r="I24" s="553"/>
      <c r="J24" s="554"/>
      <c r="K24" s="554"/>
      <c r="L24" s="69"/>
      <c r="M24" s="556"/>
      <c r="N24" s="554"/>
      <c r="O24" s="554"/>
      <c r="P24" s="554"/>
      <c r="Q24" s="412"/>
      <c r="R24" s="376"/>
      <c r="S24" s="413"/>
      <c r="T24" s="413"/>
      <c r="U24" s="413"/>
      <c r="V24" s="413"/>
      <c r="W24" s="413"/>
      <c r="X24" s="413"/>
      <c r="Y24" s="413"/>
      <c r="Z24" s="413"/>
      <c r="AA24" s="413"/>
      <c r="AB24" s="378"/>
      <c r="AC24" s="545"/>
      <c r="AE24" s="1" t="str">
        <f>M23</f>
        <v>□</v>
      </c>
      <c r="AH24" s="20"/>
      <c r="AI24" s="20"/>
      <c r="AJ24" s="20"/>
      <c r="AM24" s="32" t="s">
        <v>52</v>
      </c>
      <c r="AN24" s="32" t="s">
        <v>52</v>
      </c>
      <c r="AO24" s="34" t="s">
        <v>74</v>
      </c>
      <c r="AP24" s="34" t="s">
        <v>54</v>
      </c>
    </row>
    <row r="25" spans="2:42" ht="21.75" customHeight="1" x14ac:dyDescent="0.2">
      <c r="B25" s="402"/>
      <c r="C25" s="504"/>
      <c r="D25" s="505"/>
      <c r="E25" s="505"/>
      <c r="F25" s="505"/>
      <c r="G25" s="505"/>
      <c r="H25" s="506"/>
      <c r="I25" s="414" t="s">
        <v>56</v>
      </c>
      <c r="J25" s="547" t="s">
        <v>337</v>
      </c>
      <c r="K25" s="547"/>
      <c r="L25" s="69"/>
      <c r="M25" s="415"/>
      <c r="N25" s="69"/>
      <c r="O25" s="416"/>
      <c r="P25" s="416"/>
      <c r="Q25" s="412"/>
      <c r="R25" s="184"/>
      <c r="S25" s="339"/>
      <c r="T25" s="339"/>
      <c r="U25" s="339"/>
      <c r="V25" s="339"/>
      <c r="W25" s="339"/>
      <c r="X25" s="339"/>
      <c r="Y25" s="339"/>
      <c r="Z25" s="339"/>
      <c r="AA25" s="339"/>
      <c r="AB25" s="403"/>
      <c r="AC25" s="545"/>
      <c r="AE25" s="31" t="str">
        <f>I25</f>
        <v>□</v>
      </c>
      <c r="AH25" s="32" t="str">
        <f>IF(AE25&amp;AE26="■□","●適合",IF(AE25&amp;AE26="□■","◆未達",IF(AE25&amp;AE26="□□","■未答","▼矛盾")))</f>
        <v>■未答</v>
      </c>
      <c r="AI25" s="20"/>
      <c r="AJ25" s="183" t="str">
        <f>IF(AF23=1,IF(AND(I23&amp;M23="■□",X26&gt;=130),"●適合",IF(AND(I23&amp;M23="□■",X26&gt;=120),"●適合","◆未達")),"■未答")</f>
        <v>■未答</v>
      </c>
      <c r="AL25" s="28" t="s">
        <v>69</v>
      </c>
      <c r="AM25" s="35" t="s">
        <v>70</v>
      </c>
      <c r="AN25" s="35" t="s">
        <v>71</v>
      </c>
      <c r="AO25" s="35" t="s">
        <v>72</v>
      </c>
      <c r="AP25" s="35" t="s">
        <v>73</v>
      </c>
    </row>
    <row r="26" spans="2:42" ht="21.75" customHeight="1" x14ac:dyDescent="0.2">
      <c r="B26" s="402"/>
      <c r="C26" s="550"/>
      <c r="D26" s="551"/>
      <c r="E26" s="551"/>
      <c r="F26" s="551"/>
      <c r="G26" s="551"/>
      <c r="H26" s="552"/>
      <c r="I26" s="49" t="s">
        <v>67</v>
      </c>
      <c r="J26" s="417" t="s">
        <v>338</v>
      </c>
      <c r="K26" s="417"/>
      <c r="L26" s="72"/>
      <c r="M26" s="401"/>
      <c r="N26" s="72"/>
      <c r="O26" s="417"/>
      <c r="P26" s="417"/>
      <c r="Q26" s="383"/>
      <c r="R26" s="418" t="s">
        <v>339</v>
      </c>
      <c r="S26" s="186"/>
      <c r="T26" s="186"/>
      <c r="U26" s="186"/>
      <c r="V26" s="186"/>
      <c r="W26" s="186"/>
      <c r="X26" s="548"/>
      <c r="Y26" s="548"/>
      <c r="Z26" s="548"/>
      <c r="AA26" s="186" t="s">
        <v>355</v>
      </c>
      <c r="AB26" s="419"/>
      <c r="AC26" s="546"/>
      <c r="AE26" s="9" t="str">
        <f>I26</f>
        <v>□</v>
      </c>
      <c r="AH26" s="20"/>
      <c r="AI26" s="20"/>
      <c r="AJ26" s="20"/>
      <c r="AM26" s="32" t="s">
        <v>52</v>
      </c>
      <c r="AN26" s="32" t="s">
        <v>53</v>
      </c>
      <c r="AO26" s="34" t="s">
        <v>74</v>
      </c>
      <c r="AP26" s="34" t="s">
        <v>54</v>
      </c>
    </row>
    <row r="27" spans="2:42" ht="14.25" customHeight="1" x14ac:dyDescent="0.2">
      <c r="B27" s="402"/>
      <c r="C27" s="514" t="s">
        <v>422</v>
      </c>
      <c r="D27" s="502"/>
      <c r="E27" s="502"/>
      <c r="F27" s="502"/>
      <c r="G27" s="502"/>
      <c r="H27" s="503"/>
      <c r="I27" s="515" t="s">
        <v>56</v>
      </c>
      <c r="J27" s="517" t="s">
        <v>340</v>
      </c>
      <c r="K27" s="517"/>
      <c r="L27" s="76"/>
      <c r="M27" s="555" t="s">
        <v>56</v>
      </c>
      <c r="N27" s="517" t="s">
        <v>341</v>
      </c>
      <c r="O27" s="517"/>
      <c r="P27" s="517"/>
      <c r="Q27" s="375"/>
      <c r="R27" s="557" t="s">
        <v>354</v>
      </c>
      <c r="S27" s="558"/>
      <c r="T27" s="558"/>
      <c r="U27" s="558"/>
      <c r="V27" s="558"/>
      <c r="W27" s="558"/>
      <c r="X27" s="558"/>
      <c r="Y27" s="558"/>
      <c r="Z27" s="558"/>
      <c r="AA27" s="558"/>
      <c r="AB27" s="559"/>
      <c r="AC27" s="560"/>
      <c r="AE27" s="31" t="str">
        <f>I27</f>
        <v>□</v>
      </c>
      <c r="AF27" s="1">
        <f>IF(I27="■",1,IF(M27="■",1,0))</f>
        <v>0</v>
      </c>
      <c r="AH27" s="32" t="str">
        <f>IF(AE27&amp;AE28="■□","●適合",IF(AE27&amp;AE28="□■","●適合",IF(AE27&amp;AE28="□□","■未答","▼矛盾")))</f>
        <v>■未答</v>
      </c>
      <c r="AI27" s="20"/>
      <c r="AJ27" s="20"/>
      <c r="AL27" s="28" t="s">
        <v>69</v>
      </c>
      <c r="AM27" s="35" t="s">
        <v>70</v>
      </c>
      <c r="AN27" s="35" t="s">
        <v>71</v>
      </c>
      <c r="AO27" s="35" t="s">
        <v>72</v>
      </c>
      <c r="AP27" s="35" t="s">
        <v>73</v>
      </c>
    </row>
    <row r="28" spans="2:42" ht="14.25" customHeight="1" x14ac:dyDescent="0.2">
      <c r="B28" s="402"/>
      <c r="C28" s="549"/>
      <c r="D28" s="505"/>
      <c r="E28" s="505"/>
      <c r="F28" s="505"/>
      <c r="G28" s="505"/>
      <c r="H28" s="506"/>
      <c r="I28" s="553"/>
      <c r="J28" s="554"/>
      <c r="K28" s="554"/>
      <c r="L28" s="69"/>
      <c r="M28" s="556"/>
      <c r="N28" s="554"/>
      <c r="O28" s="554"/>
      <c r="P28" s="554"/>
      <c r="Q28" s="412"/>
      <c r="R28" s="376"/>
      <c r="S28" s="420"/>
      <c r="T28" s="420"/>
      <c r="U28" s="420"/>
      <c r="V28" s="420"/>
      <c r="W28" s="420"/>
      <c r="X28" s="420"/>
      <c r="Y28" s="420"/>
      <c r="Z28" s="420"/>
      <c r="AA28" s="420"/>
      <c r="AB28" s="388"/>
      <c r="AC28" s="561"/>
      <c r="AE28" s="1" t="str">
        <f>M27</f>
        <v>□</v>
      </c>
      <c r="AH28" s="20"/>
      <c r="AI28" s="20"/>
      <c r="AJ28" s="20"/>
      <c r="AM28" s="32" t="s">
        <v>52</v>
      </c>
      <c r="AN28" s="32" t="s">
        <v>52</v>
      </c>
      <c r="AO28" s="34" t="s">
        <v>74</v>
      </c>
      <c r="AP28" s="34" t="s">
        <v>54</v>
      </c>
    </row>
    <row r="29" spans="2:42" ht="23.25" customHeight="1" x14ac:dyDescent="0.2">
      <c r="B29" s="402"/>
      <c r="C29" s="549"/>
      <c r="D29" s="505"/>
      <c r="E29" s="505"/>
      <c r="F29" s="505"/>
      <c r="G29" s="505"/>
      <c r="H29" s="506"/>
      <c r="I29" s="414" t="s">
        <v>56</v>
      </c>
      <c r="J29" s="547" t="s">
        <v>337</v>
      </c>
      <c r="K29" s="547"/>
      <c r="L29" s="69"/>
      <c r="M29" s="415"/>
      <c r="N29" s="69"/>
      <c r="O29" s="416"/>
      <c r="P29" s="416"/>
      <c r="Q29" s="412"/>
      <c r="R29" s="184"/>
      <c r="S29" s="339"/>
      <c r="T29" s="339"/>
      <c r="U29" s="339"/>
      <c r="V29" s="339"/>
      <c r="W29" s="339"/>
      <c r="X29" s="339"/>
      <c r="Y29" s="339"/>
      <c r="Z29" s="339"/>
      <c r="AA29" s="339"/>
      <c r="AB29" s="403"/>
      <c r="AC29" s="561"/>
      <c r="AE29" s="31" t="str">
        <f>I29</f>
        <v>□</v>
      </c>
      <c r="AH29" s="32" t="str">
        <f>IF(AE29&amp;AE30="■□","●適合",IF(AE29&amp;AE30="□■","◆未達",IF(AE29&amp;AE30="□□","■未答","▼矛盾")))</f>
        <v>■未答</v>
      </c>
      <c r="AI29" s="20"/>
      <c r="AJ29" s="183" t="str">
        <f>IF(AF27=1,IF(AND(I27&amp;M27="■□",X30&gt;=2),"●適合",IF(AND(I27&amp;M27="□■",X30&gt;=1.8),"●適合","◆未達")),"■未答")</f>
        <v>■未答</v>
      </c>
      <c r="AL29" s="28" t="s">
        <v>69</v>
      </c>
      <c r="AM29" s="35" t="s">
        <v>70</v>
      </c>
      <c r="AN29" s="35" t="s">
        <v>71</v>
      </c>
      <c r="AO29" s="35" t="s">
        <v>72</v>
      </c>
      <c r="AP29" s="35" t="s">
        <v>73</v>
      </c>
    </row>
    <row r="30" spans="2:42" ht="23.25" customHeight="1" x14ac:dyDescent="0.2">
      <c r="B30" s="410"/>
      <c r="C30" s="550"/>
      <c r="D30" s="551"/>
      <c r="E30" s="551"/>
      <c r="F30" s="551"/>
      <c r="G30" s="551"/>
      <c r="H30" s="552"/>
      <c r="I30" s="49" t="s">
        <v>67</v>
      </c>
      <c r="J30" s="417" t="s">
        <v>338</v>
      </c>
      <c r="K30" s="417"/>
      <c r="L30" s="72"/>
      <c r="M30" s="401"/>
      <c r="N30" s="72"/>
      <c r="O30" s="417"/>
      <c r="P30" s="417"/>
      <c r="Q30" s="383"/>
      <c r="R30" s="418" t="s">
        <v>342</v>
      </c>
      <c r="S30" s="186"/>
      <c r="T30" s="186"/>
      <c r="U30" s="186"/>
      <c r="V30" s="186"/>
      <c r="W30" s="186"/>
      <c r="X30" s="548"/>
      <c r="Y30" s="548"/>
      <c r="Z30" s="548"/>
      <c r="AA30" s="186" t="s">
        <v>437</v>
      </c>
      <c r="AB30" s="419"/>
      <c r="AC30" s="562"/>
      <c r="AE30" s="9" t="str">
        <f>I30</f>
        <v>□</v>
      </c>
      <c r="AH30" s="20"/>
      <c r="AI30" s="20"/>
      <c r="AJ30" s="20"/>
      <c r="AM30" s="32" t="s">
        <v>52</v>
      </c>
      <c r="AN30" s="32" t="s">
        <v>53</v>
      </c>
      <c r="AO30" s="34" t="s">
        <v>74</v>
      </c>
      <c r="AP30" s="34" t="s">
        <v>54</v>
      </c>
    </row>
    <row r="31" spans="2:42" ht="32.25" customHeight="1" x14ac:dyDescent="0.2">
      <c r="B31" s="566" t="s">
        <v>356</v>
      </c>
      <c r="C31" s="567"/>
      <c r="D31" s="567"/>
      <c r="E31" s="567"/>
      <c r="F31" s="567"/>
      <c r="G31" s="567"/>
      <c r="H31" s="568"/>
      <c r="I31" s="407"/>
      <c r="J31" s="408"/>
      <c r="K31" s="408"/>
      <c r="L31" s="405"/>
      <c r="M31" s="405"/>
      <c r="N31" s="408"/>
      <c r="O31" s="408"/>
      <c r="P31" s="408"/>
      <c r="Q31" s="408"/>
      <c r="R31" s="501" t="s">
        <v>345</v>
      </c>
      <c r="S31" s="502"/>
      <c r="T31" s="502"/>
      <c r="U31" s="502"/>
      <c r="V31" s="502"/>
      <c r="W31" s="502"/>
      <c r="X31" s="502"/>
      <c r="Y31" s="502"/>
      <c r="Z31" s="502"/>
      <c r="AA31" s="502"/>
      <c r="AB31" s="503"/>
      <c r="AC31" s="182"/>
      <c r="AH31" s="20"/>
      <c r="AI31" s="20"/>
      <c r="AJ31" s="20"/>
    </row>
    <row r="32" spans="2:42" ht="14.25" customHeight="1" x14ac:dyDescent="0.2">
      <c r="B32" s="402"/>
      <c r="C32" s="542" t="s">
        <v>423</v>
      </c>
      <c r="D32" s="541"/>
      <c r="E32" s="541"/>
      <c r="F32" s="541"/>
      <c r="G32" s="541"/>
      <c r="H32" s="543"/>
      <c r="I32" s="515" t="s">
        <v>56</v>
      </c>
      <c r="J32" s="517" t="s">
        <v>246</v>
      </c>
      <c r="K32" s="517"/>
      <c r="L32" s="76"/>
      <c r="M32" s="406"/>
      <c r="N32" s="519" t="s">
        <v>67</v>
      </c>
      <c r="O32" s="540" t="s">
        <v>247</v>
      </c>
      <c r="P32" s="541"/>
      <c r="Q32" s="375"/>
      <c r="R32" s="504"/>
      <c r="S32" s="505"/>
      <c r="T32" s="505"/>
      <c r="U32" s="505"/>
      <c r="V32" s="505"/>
      <c r="W32" s="505"/>
      <c r="X32" s="505"/>
      <c r="Y32" s="505"/>
      <c r="Z32" s="505"/>
      <c r="AA32" s="505"/>
      <c r="AB32" s="506"/>
      <c r="AC32" s="560"/>
      <c r="AE32" s="31" t="str">
        <f>I32</f>
        <v>□</v>
      </c>
      <c r="AH32" s="32" t="str">
        <f>IF(AE32&amp;AE33="■□","●適合",IF(AE32&amp;AE33="□■","◆未達",IF(AE32&amp;AE33="□□","■未答","▼矛盾")))</f>
        <v>■未答</v>
      </c>
      <c r="AI32" s="20"/>
      <c r="AJ32" s="20"/>
      <c r="AL32" s="28" t="s">
        <v>69</v>
      </c>
      <c r="AM32" s="35" t="s">
        <v>70</v>
      </c>
      <c r="AN32" s="35" t="s">
        <v>71</v>
      </c>
      <c r="AO32" s="35" t="s">
        <v>72</v>
      </c>
      <c r="AP32" s="35" t="s">
        <v>73</v>
      </c>
    </row>
    <row r="33" spans="2:42" ht="14.25" customHeight="1" x14ac:dyDescent="0.2">
      <c r="B33" s="402"/>
      <c r="C33" s="544"/>
      <c r="D33" s="524"/>
      <c r="E33" s="524"/>
      <c r="F33" s="524"/>
      <c r="G33" s="524"/>
      <c r="H33" s="525"/>
      <c r="I33" s="516"/>
      <c r="J33" s="518"/>
      <c r="K33" s="518"/>
      <c r="L33" s="72"/>
      <c r="M33" s="401"/>
      <c r="N33" s="520"/>
      <c r="O33" s="524"/>
      <c r="P33" s="524"/>
      <c r="Q33" s="409"/>
      <c r="R33" s="504"/>
      <c r="S33" s="505"/>
      <c r="T33" s="505"/>
      <c r="U33" s="505"/>
      <c r="V33" s="505"/>
      <c r="W33" s="505"/>
      <c r="X33" s="505"/>
      <c r="Y33" s="505"/>
      <c r="Z33" s="505"/>
      <c r="AA33" s="505"/>
      <c r="AB33" s="506"/>
      <c r="AC33" s="565"/>
      <c r="AE33" s="9" t="str">
        <f>N32</f>
        <v>□</v>
      </c>
      <c r="AH33" s="20"/>
      <c r="AI33" s="20"/>
      <c r="AJ33" s="20"/>
      <c r="AM33" s="32" t="s">
        <v>52</v>
      </c>
      <c r="AN33" s="32" t="s">
        <v>53</v>
      </c>
      <c r="AO33" s="34" t="s">
        <v>74</v>
      </c>
      <c r="AP33" s="34" t="s">
        <v>54</v>
      </c>
    </row>
    <row r="34" spans="2:42" ht="15.75" customHeight="1" x14ac:dyDescent="0.2">
      <c r="B34" s="402"/>
      <c r="C34" s="542" t="s">
        <v>424</v>
      </c>
      <c r="D34" s="541"/>
      <c r="E34" s="541"/>
      <c r="F34" s="541"/>
      <c r="G34" s="541"/>
      <c r="H34" s="543"/>
      <c r="I34" s="515" t="s">
        <v>56</v>
      </c>
      <c r="J34" s="517" t="s">
        <v>246</v>
      </c>
      <c r="K34" s="517"/>
      <c r="L34" s="76"/>
      <c r="M34" s="406"/>
      <c r="N34" s="519" t="s">
        <v>67</v>
      </c>
      <c r="O34" s="540" t="s">
        <v>247</v>
      </c>
      <c r="P34" s="541"/>
      <c r="Q34" s="375"/>
      <c r="R34" s="504"/>
      <c r="S34" s="505"/>
      <c r="T34" s="505"/>
      <c r="U34" s="505"/>
      <c r="V34" s="505"/>
      <c r="W34" s="505"/>
      <c r="X34" s="505"/>
      <c r="Y34" s="505"/>
      <c r="Z34" s="505"/>
      <c r="AA34" s="505"/>
      <c r="AB34" s="506"/>
      <c r="AC34" s="560"/>
      <c r="AE34" s="31" t="str">
        <f>I34</f>
        <v>□</v>
      </c>
      <c r="AH34" s="32" t="str">
        <f>IF(AE34&amp;AE35="■□","●適合",IF(AE34&amp;AE35="□■","◆未達",IF(AE34&amp;AE35="□□","■未答","▼矛盾")))</f>
        <v>■未答</v>
      </c>
      <c r="AI34" s="20"/>
      <c r="AJ34" s="20"/>
      <c r="AL34" s="28" t="s">
        <v>69</v>
      </c>
      <c r="AM34" s="35" t="s">
        <v>70</v>
      </c>
      <c r="AN34" s="35" t="s">
        <v>71</v>
      </c>
      <c r="AO34" s="35" t="s">
        <v>72</v>
      </c>
      <c r="AP34" s="35" t="s">
        <v>73</v>
      </c>
    </row>
    <row r="35" spans="2:42" ht="15.75" customHeight="1" x14ac:dyDescent="0.2">
      <c r="B35" s="402"/>
      <c r="C35" s="544"/>
      <c r="D35" s="524"/>
      <c r="E35" s="524"/>
      <c r="F35" s="524"/>
      <c r="G35" s="524"/>
      <c r="H35" s="525"/>
      <c r="I35" s="516"/>
      <c r="J35" s="518"/>
      <c r="K35" s="518"/>
      <c r="L35" s="72"/>
      <c r="M35" s="401"/>
      <c r="N35" s="520"/>
      <c r="O35" s="524"/>
      <c r="P35" s="524"/>
      <c r="Q35" s="409"/>
      <c r="R35" s="504"/>
      <c r="S35" s="505"/>
      <c r="T35" s="505"/>
      <c r="U35" s="505"/>
      <c r="V35" s="505"/>
      <c r="W35" s="505"/>
      <c r="X35" s="505"/>
      <c r="Y35" s="505"/>
      <c r="Z35" s="505"/>
      <c r="AA35" s="505"/>
      <c r="AB35" s="506"/>
      <c r="AC35" s="565"/>
      <c r="AE35" s="9" t="str">
        <f>N34</f>
        <v>□</v>
      </c>
      <c r="AH35" s="20"/>
      <c r="AI35" s="20"/>
      <c r="AJ35" s="20"/>
      <c r="AM35" s="32" t="s">
        <v>52</v>
      </c>
      <c r="AN35" s="32" t="s">
        <v>53</v>
      </c>
      <c r="AO35" s="34" t="s">
        <v>74</v>
      </c>
      <c r="AP35" s="34" t="s">
        <v>54</v>
      </c>
    </row>
    <row r="36" spans="2:42" ht="15" customHeight="1" x14ac:dyDescent="0.2">
      <c r="B36" s="421"/>
      <c r="C36" s="542" t="s">
        <v>425</v>
      </c>
      <c r="D36" s="541"/>
      <c r="E36" s="541"/>
      <c r="F36" s="541"/>
      <c r="G36" s="541"/>
      <c r="H36" s="543"/>
      <c r="I36" s="515" t="s">
        <v>56</v>
      </c>
      <c r="J36" s="517" t="s">
        <v>246</v>
      </c>
      <c r="K36" s="517"/>
      <c r="L36" s="76"/>
      <c r="M36" s="406"/>
      <c r="N36" s="519" t="s">
        <v>67</v>
      </c>
      <c r="O36" s="540" t="s">
        <v>247</v>
      </c>
      <c r="P36" s="541"/>
      <c r="Q36" s="375"/>
      <c r="R36" s="504"/>
      <c r="S36" s="505"/>
      <c r="T36" s="505"/>
      <c r="U36" s="505"/>
      <c r="V36" s="505"/>
      <c r="W36" s="505"/>
      <c r="X36" s="505"/>
      <c r="Y36" s="505"/>
      <c r="Z36" s="505"/>
      <c r="AA36" s="505"/>
      <c r="AB36" s="506"/>
      <c r="AC36" s="560"/>
      <c r="AE36" s="31" t="str">
        <f>I36</f>
        <v>□</v>
      </c>
      <c r="AH36" s="32" t="str">
        <f>IF(AE36&amp;AE37="■□","●適合",IF(AE36&amp;AE37="□■","◆未達",IF(AE36&amp;AE37="□□","■未答","▼矛盾")))</f>
        <v>■未答</v>
      </c>
      <c r="AI36" s="20"/>
      <c r="AJ36" s="20"/>
      <c r="AL36" s="28" t="s">
        <v>69</v>
      </c>
      <c r="AM36" s="35" t="s">
        <v>70</v>
      </c>
      <c r="AN36" s="35" t="s">
        <v>71</v>
      </c>
      <c r="AO36" s="35" t="s">
        <v>72</v>
      </c>
      <c r="AP36" s="35" t="s">
        <v>73</v>
      </c>
    </row>
    <row r="37" spans="2:42" ht="15" customHeight="1" x14ac:dyDescent="0.2">
      <c r="B37" s="422"/>
      <c r="C37" s="544"/>
      <c r="D37" s="524"/>
      <c r="E37" s="524"/>
      <c r="F37" s="524"/>
      <c r="G37" s="524"/>
      <c r="H37" s="525"/>
      <c r="I37" s="516"/>
      <c r="J37" s="518"/>
      <c r="K37" s="518"/>
      <c r="L37" s="72"/>
      <c r="M37" s="401"/>
      <c r="N37" s="520"/>
      <c r="O37" s="524"/>
      <c r="P37" s="524"/>
      <c r="Q37" s="409"/>
      <c r="R37" s="507"/>
      <c r="S37" s="508"/>
      <c r="T37" s="508"/>
      <c r="U37" s="508"/>
      <c r="V37" s="508"/>
      <c r="W37" s="508"/>
      <c r="X37" s="508"/>
      <c r="Y37" s="508"/>
      <c r="Z37" s="508"/>
      <c r="AA37" s="508"/>
      <c r="AB37" s="509"/>
      <c r="AC37" s="565"/>
      <c r="AE37" s="9" t="str">
        <f>N36</f>
        <v>□</v>
      </c>
      <c r="AH37" s="20"/>
      <c r="AI37" s="20"/>
      <c r="AJ37" s="20"/>
      <c r="AM37" s="32" t="s">
        <v>52</v>
      </c>
      <c r="AN37" s="32" t="s">
        <v>53</v>
      </c>
      <c r="AO37" s="34" t="s">
        <v>74</v>
      </c>
      <c r="AP37" s="34" t="s">
        <v>54</v>
      </c>
    </row>
    <row r="38" spans="2:42" ht="32.25" customHeight="1" x14ac:dyDescent="0.2">
      <c r="B38" s="566" t="s">
        <v>357</v>
      </c>
      <c r="C38" s="567"/>
      <c r="D38" s="567"/>
      <c r="E38" s="567"/>
      <c r="F38" s="567"/>
      <c r="G38" s="567"/>
      <c r="H38" s="568"/>
      <c r="I38" s="407"/>
      <c r="J38" s="408"/>
      <c r="K38" s="408"/>
      <c r="L38" s="405"/>
      <c r="M38" s="405"/>
      <c r="N38" s="408"/>
      <c r="O38" s="408"/>
      <c r="P38" s="408"/>
      <c r="Q38" s="408"/>
      <c r="R38" s="501" t="s">
        <v>346</v>
      </c>
      <c r="S38" s="502"/>
      <c r="T38" s="502"/>
      <c r="U38" s="502"/>
      <c r="V38" s="502"/>
      <c r="W38" s="502"/>
      <c r="X38" s="502"/>
      <c r="Y38" s="502"/>
      <c r="Z38" s="502"/>
      <c r="AA38" s="502"/>
      <c r="AB38" s="503"/>
      <c r="AC38" s="182"/>
      <c r="AH38" s="20"/>
      <c r="AI38" s="20"/>
      <c r="AJ38" s="20"/>
    </row>
    <row r="39" spans="2:42" ht="14.25" customHeight="1" x14ac:dyDescent="0.2">
      <c r="B39" s="402"/>
      <c r="C39" s="542" t="s">
        <v>426</v>
      </c>
      <c r="D39" s="541"/>
      <c r="E39" s="541"/>
      <c r="F39" s="541"/>
      <c r="G39" s="541"/>
      <c r="H39" s="543"/>
      <c r="I39" s="515" t="s">
        <v>56</v>
      </c>
      <c r="J39" s="517" t="s">
        <v>246</v>
      </c>
      <c r="K39" s="517"/>
      <c r="L39" s="76"/>
      <c r="M39" s="406"/>
      <c r="N39" s="519" t="s">
        <v>67</v>
      </c>
      <c r="O39" s="540" t="s">
        <v>247</v>
      </c>
      <c r="P39" s="541"/>
      <c r="Q39" s="375"/>
      <c r="R39" s="504"/>
      <c r="S39" s="505"/>
      <c r="T39" s="505"/>
      <c r="U39" s="505"/>
      <c r="V39" s="505"/>
      <c r="W39" s="505"/>
      <c r="X39" s="505"/>
      <c r="Y39" s="505"/>
      <c r="Z39" s="505"/>
      <c r="AA39" s="505"/>
      <c r="AB39" s="506"/>
      <c r="AC39" s="560"/>
      <c r="AE39" s="31" t="str">
        <f>I39</f>
        <v>□</v>
      </c>
      <c r="AH39" s="32" t="str">
        <f>IF(AE39&amp;AE40="■□","●適合",IF(AE39&amp;AE40="□■","◆未達",IF(AE39&amp;AE40="□□","■未答","▼矛盾")))</f>
        <v>■未答</v>
      </c>
      <c r="AI39" s="20"/>
      <c r="AJ39" s="20"/>
      <c r="AL39" s="28" t="s">
        <v>69</v>
      </c>
      <c r="AM39" s="35" t="s">
        <v>70</v>
      </c>
      <c r="AN39" s="35" t="s">
        <v>71</v>
      </c>
      <c r="AO39" s="35" t="s">
        <v>72</v>
      </c>
      <c r="AP39" s="35" t="s">
        <v>73</v>
      </c>
    </row>
    <row r="40" spans="2:42" ht="14.25" customHeight="1" x14ac:dyDescent="0.2">
      <c r="B40" s="402"/>
      <c r="C40" s="544"/>
      <c r="D40" s="524"/>
      <c r="E40" s="524"/>
      <c r="F40" s="524"/>
      <c r="G40" s="524"/>
      <c r="H40" s="525"/>
      <c r="I40" s="516"/>
      <c r="J40" s="518"/>
      <c r="K40" s="518"/>
      <c r="L40" s="72"/>
      <c r="M40" s="401"/>
      <c r="N40" s="520"/>
      <c r="O40" s="524"/>
      <c r="P40" s="524"/>
      <c r="Q40" s="409"/>
      <c r="R40" s="504"/>
      <c r="S40" s="505"/>
      <c r="T40" s="505"/>
      <c r="U40" s="505"/>
      <c r="V40" s="505"/>
      <c r="W40" s="505"/>
      <c r="X40" s="505"/>
      <c r="Y40" s="505"/>
      <c r="Z40" s="505"/>
      <c r="AA40" s="505"/>
      <c r="AB40" s="506"/>
      <c r="AC40" s="565"/>
      <c r="AE40" s="9" t="str">
        <f>N39</f>
        <v>□</v>
      </c>
      <c r="AH40" s="20"/>
      <c r="AI40" s="20"/>
      <c r="AJ40" s="20"/>
      <c r="AM40" s="32" t="s">
        <v>52</v>
      </c>
      <c r="AN40" s="32" t="s">
        <v>53</v>
      </c>
      <c r="AO40" s="34" t="s">
        <v>74</v>
      </c>
      <c r="AP40" s="34" t="s">
        <v>54</v>
      </c>
    </row>
    <row r="41" spans="2:42" ht="14.25" customHeight="1" x14ac:dyDescent="0.2">
      <c r="B41" s="421"/>
      <c r="C41" s="542" t="s">
        <v>427</v>
      </c>
      <c r="D41" s="541"/>
      <c r="E41" s="541"/>
      <c r="F41" s="541"/>
      <c r="G41" s="541"/>
      <c r="H41" s="543"/>
      <c r="I41" s="515" t="s">
        <v>56</v>
      </c>
      <c r="J41" s="517" t="s">
        <v>246</v>
      </c>
      <c r="K41" s="517"/>
      <c r="L41" s="76"/>
      <c r="M41" s="406"/>
      <c r="N41" s="519" t="s">
        <v>67</v>
      </c>
      <c r="O41" s="570" t="s">
        <v>247</v>
      </c>
      <c r="P41" s="570"/>
      <c r="Q41" s="375"/>
      <c r="R41" s="504"/>
      <c r="S41" s="505"/>
      <c r="T41" s="505"/>
      <c r="U41" s="505"/>
      <c r="V41" s="505"/>
      <c r="W41" s="505"/>
      <c r="X41" s="505"/>
      <c r="Y41" s="505"/>
      <c r="Z41" s="505"/>
      <c r="AA41" s="505"/>
      <c r="AB41" s="506"/>
      <c r="AC41" s="560"/>
      <c r="AE41" s="31" t="str">
        <f>I41</f>
        <v>□</v>
      </c>
      <c r="AH41" s="32" t="str">
        <f>IF(AE41&amp;AE42="■□","●適合",IF(AE41&amp;AE42="□■","◆未達",IF(AE41&amp;AE42="□□","■未答","▼矛盾")))</f>
        <v>■未答</v>
      </c>
      <c r="AI41" s="20"/>
      <c r="AJ41" s="20"/>
      <c r="AL41" s="28" t="s">
        <v>69</v>
      </c>
      <c r="AM41" s="35" t="s">
        <v>70</v>
      </c>
      <c r="AN41" s="35" t="s">
        <v>71</v>
      </c>
      <c r="AO41" s="35" t="s">
        <v>72</v>
      </c>
      <c r="AP41" s="35" t="s">
        <v>73</v>
      </c>
    </row>
    <row r="42" spans="2:42" ht="14.25" customHeight="1" x14ac:dyDescent="0.2">
      <c r="B42" s="422"/>
      <c r="C42" s="544"/>
      <c r="D42" s="524"/>
      <c r="E42" s="524"/>
      <c r="F42" s="524"/>
      <c r="G42" s="524"/>
      <c r="H42" s="525"/>
      <c r="I42" s="516"/>
      <c r="J42" s="518"/>
      <c r="K42" s="518"/>
      <c r="L42" s="72"/>
      <c r="M42" s="401"/>
      <c r="N42" s="569"/>
      <c r="O42" s="571"/>
      <c r="P42" s="571"/>
      <c r="Q42" s="409"/>
      <c r="R42" s="550"/>
      <c r="S42" s="551"/>
      <c r="T42" s="551"/>
      <c r="U42" s="551"/>
      <c r="V42" s="551"/>
      <c r="W42" s="551"/>
      <c r="X42" s="551"/>
      <c r="Y42" s="551"/>
      <c r="Z42" s="551"/>
      <c r="AA42" s="551"/>
      <c r="AB42" s="552"/>
      <c r="AC42" s="562"/>
      <c r="AE42" s="9" t="str">
        <f>N41</f>
        <v>□</v>
      </c>
      <c r="AH42" s="20"/>
      <c r="AI42" s="20"/>
      <c r="AJ42" s="20"/>
      <c r="AM42" s="32" t="s">
        <v>52</v>
      </c>
      <c r="AN42" s="32" t="s">
        <v>53</v>
      </c>
      <c r="AO42" s="34" t="s">
        <v>74</v>
      </c>
      <c r="AP42" s="34" t="s">
        <v>54</v>
      </c>
    </row>
    <row r="43" spans="2:42" ht="32.25" customHeight="1" x14ac:dyDescent="0.2">
      <c r="B43" s="402" t="s">
        <v>358</v>
      </c>
      <c r="C43" s="339"/>
      <c r="D43" s="339"/>
      <c r="E43" s="339"/>
      <c r="F43" s="339"/>
      <c r="G43" s="339"/>
      <c r="H43" s="403"/>
      <c r="I43" s="407"/>
      <c r="J43" s="408"/>
      <c r="K43" s="408"/>
      <c r="L43" s="405"/>
      <c r="M43" s="405"/>
      <c r="N43" s="408"/>
      <c r="O43" s="408"/>
      <c r="P43" s="408"/>
      <c r="Q43" s="408"/>
      <c r="R43" s="501" t="s">
        <v>359</v>
      </c>
      <c r="S43" s="502"/>
      <c r="T43" s="502"/>
      <c r="U43" s="502"/>
      <c r="V43" s="502"/>
      <c r="W43" s="502"/>
      <c r="X43" s="502"/>
      <c r="Y43" s="502"/>
      <c r="Z43" s="502"/>
      <c r="AA43" s="502"/>
      <c r="AB43" s="503"/>
      <c r="AC43" s="182"/>
      <c r="AH43" s="20"/>
      <c r="AI43" s="20"/>
      <c r="AJ43" s="20"/>
    </row>
    <row r="44" spans="2:42" ht="14.25" customHeight="1" x14ac:dyDescent="0.2">
      <c r="B44" s="402"/>
      <c r="C44" s="501" t="s">
        <v>333</v>
      </c>
      <c r="D44" s="502"/>
      <c r="E44" s="502"/>
      <c r="F44" s="502"/>
      <c r="G44" s="502"/>
      <c r="H44" s="503"/>
      <c r="I44" s="515" t="s">
        <v>56</v>
      </c>
      <c r="J44" s="517" t="s">
        <v>246</v>
      </c>
      <c r="K44" s="517"/>
      <c r="L44" s="76"/>
      <c r="M44" s="406"/>
      <c r="N44" s="519" t="s">
        <v>67</v>
      </c>
      <c r="O44" s="570" t="s">
        <v>247</v>
      </c>
      <c r="P44" s="570"/>
      <c r="Q44" s="375"/>
      <c r="R44" s="504"/>
      <c r="S44" s="505"/>
      <c r="T44" s="505"/>
      <c r="U44" s="505"/>
      <c r="V44" s="505"/>
      <c r="W44" s="505"/>
      <c r="X44" s="505"/>
      <c r="Y44" s="505"/>
      <c r="Z44" s="505"/>
      <c r="AA44" s="505"/>
      <c r="AB44" s="506"/>
      <c r="AC44" s="560"/>
      <c r="AE44" s="31" t="str">
        <f>I44</f>
        <v>□</v>
      </c>
      <c r="AH44" s="32" t="str">
        <f>IF(AE44&amp;AE45="■□","●適合",IF(AE44&amp;AE45="□■","◆未達",IF(AE44&amp;AE45="□□","■未答","▼矛盾")))</f>
        <v>■未答</v>
      </c>
      <c r="AI44" s="20"/>
      <c r="AJ44" s="20"/>
      <c r="AL44" s="28" t="s">
        <v>69</v>
      </c>
      <c r="AM44" s="35" t="s">
        <v>70</v>
      </c>
      <c r="AN44" s="35" t="s">
        <v>71</v>
      </c>
      <c r="AO44" s="35" t="s">
        <v>72</v>
      </c>
      <c r="AP44" s="35" t="s">
        <v>73</v>
      </c>
    </row>
    <row r="45" spans="2:42" ht="14.25" customHeight="1" x14ac:dyDescent="0.2">
      <c r="B45" s="402"/>
      <c r="C45" s="550"/>
      <c r="D45" s="551"/>
      <c r="E45" s="551"/>
      <c r="F45" s="551"/>
      <c r="G45" s="551"/>
      <c r="H45" s="552"/>
      <c r="I45" s="572"/>
      <c r="J45" s="573"/>
      <c r="K45" s="573"/>
      <c r="L45" s="72"/>
      <c r="M45" s="401"/>
      <c r="N45" s="569"/>
      <c r="O45" s="571"/>
      <c r="P45" s="571"/>
      <c r="Q45" s="409"/>
      <c r="R45" s="504"/>
      <c r="S45" s="505"/>
      <c r="T45" s="505"/>
      <c r="U45" s="505"/>
      <c r="V45" s="505"/>
      <c r="W45" s="505"/>
      <c r="X45" s="505"/>
      <c r="Y45" s="505"/>
      <c r="Z45" s="505"/>
      <c r="AA45" s="505"/>
      <c r="AB45" s="506"/>
      <c r="AC45" s="562"/>
      <c r="AE45" s="9" t="str">
        <f>N44</f>
        <v>□</v>
      </c>
      <c r="AH45" s="20"/>
      <c r="AI45" s="20"/>
      <c r="AJ45" s="20"/>
      <c r="AM45" s="32" t="s">
        <v>52</v>
      </c>
      <c r="AN45" s="32" t="s">
        <v>53</v>
      </c>
      <c r="AO45" s="34" t="s">
        <v>74</v>
      </c>
      <c r="AP45" s="34" t="s">
        <v>54</v>
      </c>
    </row>
    <row r="46" spans="2:42" ht="14.25" customHeight="1" x14ac:dyDescent="0.2">
      <c r="B46" s="402"/>
      <c r="C46" s="501" t="s">
        <v>334</v>
      </c>
      <c r="D46" s="502"/>
      <c r="E46" s="502"/>
      <c r="F46" s="502"/>
      <c r="G46" s="502"/>
      <c r="H46" s="503"/>
      <c r="I46" s="515" t="s">
        <v>56</v>
      </c>
      <c r="J46" s="517" t="s">
        <v>246</v>
      </c>
      <c r="K46" s="517"/>
      <c r="L46" s="76"/>
      <c r="M46" s="406"/>
      <c r="N46" s="519" t="s">
        <v>67</v>
      </c>
      <c r="O46" s="570" t="s">
        <v>247</v>
      </c>
      <c r="P46" s="570"/>
      <c r="Q46" s="375"/>
      <c r="R46" s="504"/>
      <c r="S46" s="505"/>
      <c r="T46" s="505"/>
      <c r="U46" s="505"/>
      <c r="V46" s="505"/>
      <c r="W46" s="505"/>
      <c r="X46" s="505"/>
      <c r="Y46" s="505"/>
      <c r="Z46" s="505"/>
      <c r="AA46" s="505"/>
      <c r="AB46" s="506"/>
      <c r="AC46" s="560"/>
      <c r="AE46" s="31" t="str">
        <f>I46</f>
        <v>□</v>
      </c>
      <c r="AH46" s="32" t="str">
        <f>IF(AE46&amp;AE47="■□","●適合",IF(AE46&amp;AE47="□■","◆未達",IF(AE46&amp;AE47="□□","■未答","▼矛盾")))</f>
        <v>■未答</v>
      </c>
      <c r="AI46" s="20"/>
      <c r="AJ46" s="20"/>
      <c r="AL46" s="28" t="s">
        <v>69</v>
      </c>
      <c r="AM46" s="35" t="s">
        <v>70</v>
      </c>
      <c r="AN46" s="35" t="s">
        <v>71</v>
      </c>
      <c r="AO46" s="35" t="s">
        <v>72</v>
      </c>
      <c r="AP46" s="35" t="s">
        <v>73</v>
      </c>
    </row>
    <row r="47" spans="2:42" ht="14.25" customHeight="1" x14ac:dyDescent="0.2">
      <c r="B47" s="402"/>
      <c r="C47" s="550"/>
      <c r="D47" s="551"/>
      <c r="E47" s="551"/>
      <c r="F47" s="551"/>
      <c r="G47" s="551"/>
      <c r="H47" s="552"/>
      <c r="I47" s="572"/>
      <c r="J47" s="573"/>
      <c r="K47" s="573"/>
      <c r="L47" s="72"/>
      <c r="M47" s="401"/>
      <c r="N47" s="569"/>
      <c r="O47" s="571"/>
      <c r="P47" s="571"/>
      <c r="Q47" s="409"/>
      <c r="R47" s="504"/>
      <c r="S47" s="505"/>
      <c r="T47" s="505"/>
      <c r="U47" s="505"/>
      <c r="V47" s="505"/>
      <c r="W47" s="505"/>
      <c r="X47" s="505"/>
      <c r="Y47" s="505"/>
      <c r="Z47" s="505"/>
      <c r="AA47" s="505"/>
      <c r="AB47" s="506"/>
      <c r="AC47" s="562"/>
      <c r="AE47" s="9" t="str">
        <f>N46</f>
        <v>□</v>
      </c>
      <c r="AH47" s="20"/>
      <c r="AI47" s="20"/>
      <c r="AJ47" s="20"/>
      <c r="AM47" s="32" t="s">
        <v>52</v>
      </c>
      <c r="AN47" s="32" t="s">
        <v>53</v>
      </c>
      <c r="AO47" s="34" t="s">
        <v>74</v>
      </c>
      <c r="AP47" s="34" t="s">
        <v>54</v>
      </c>
    </row>
    <row r="48" spans="2:42" ht="14.25" customHeight="1" x14ac:dyDescent="0.2">
      <c r="B48" s="421"/>
      <c r="C48" s="501" t="s">
        <v>360</v>
      </c>
      <c r="D48" s="502"/>
      <c r="E48" s="502"/>
      <c r="F48" s="502"/>
      <c r="G48" s="502"/>
      <c r="H48" s="503"/>
      <c r="I48" s="515" t="s">
        <v>56</v>
      </c>
      <c r="J48" s="517" t="s">
        <v>246</v>
      </c>
      <c r="K48" s="517"/>
      <c r="L48" s="76"/>
      <c r="M48" s="406"/>
      <c r="N48" s="519" t="s">
        <v>67</v>
      </c>
      <c r="O48" s="570" t="s">
        <v>247</v>
      </c>
      <c r="P48" s="570"/>
      <c r="Q48" s="375"/>
      <c r="R48" s="504"/>
      <c r="S48" s="505"/>
      <c r="T48" s="505"/>
      <c r="U48" s="505"/>
      <c r="V48" s="505"/>
      <c r="W48" s="505"/>
      <c r="X48" s="505"/>
      <c r="Y48" s="505"/>
      <c r="Z48" s="505"/>
      <c r="AA48" s="505"/>
      <c r="AB48" s="506"/>
      <c r="AC48" s="560"/>
      <c r="AE48" s="31" t="str">
        <f>I48</f>
        <v>□</v>
      </c>
      <c r="AH48" s="32" t="str">
        <f>IF(AE48&amp;AE49="■□","●適合",IF(AE48&amp;AE49="□■","◆未達",IF(AE48&amp;AE49="□□","■未答","▼矛盾")))</f>
        <v>■未答</v>
      </c>
      <c r="AI48" s="20"/>
      <c r="AJ48" s="20"/>
      <c r="AL48" s="28" t="s">
        <v>69</v>
      </c>
      <c r="AM48" s="35" t="s">
        <v>70</v>
      </c>
      <c r="AN48" s="35" t="s">
        <v>71</v>
      </c>
      <c r="AO48" s="35" t="s">
        <v>72</v>
      </c>
      <c r="AP48" s="35" t="s">
        <v>73</v>
      </c>
    </row>
    <row r="49" spans="1:83" ht="14.25" customHeight="1" x14ac:dyDescent="0.2">
      <c r="B49" s="422"/>
      <c r="C49" s="550"/>
      <c r="D49" s="551"/>
      <c r="E49" s="551"/>
      <c r="F49" s="551"/>
      <c r="G49" s="551"/>
      <c r="H49" s="552"/>
      <c r="I49" s="572"/>
      <c r="J49" s="573"/>
      <c r="K49" s="573"/>
      <c r="L49" s="72"/>
      <c r="M49" s="401"/>
      <c r="N49" s="569"/>
      <c r="O49" s="571"/>
      <c r="P49" s="571"/>
      <c r="Q49" s="409"/>
      <c r="R49" s="507"/>
      <c r="S49" s="508"/>
      <c r="T49" s="508"/>
      <c r="U49" s="508"/>
      <c r="V49" s="508"/>
      <c r="W49" s="508"/>
      <c r="X49" s="508"/>
      <c r="Y49" s="508"/>
      <c r="Z49" s="508"/>
      <c r="AA49" s="508"/>
      <c r="AB49" s="509"/>
      <c r="AC49" s="562"/>
      <c r="AE49" s="9" t="str">
        <f>N48</f>
        <v>□</v>
      </c>
      <c r="AH49" s="20"/>
      <c r="AI49" s="20"/>
      <c r="AJ49" s="20"/>
      <c r="AM49" s="32" t="s">
        <v>52</v>
      </c>
      <c r="AN49" s="32" t="s">
        <v>53</v>
      </c>
      <c r="AO49" s="34" t="s">
        <v>74</v>
      </c>
      <c r="AP49" s="34" t="s">
        <v>54</v>
      </c>
    </row>
    <row r="50" spans="1:83" s="2" customFormat="1" ht="30.75" customHeight="1" x14ac:dyDescent="0.2">
      <c r="A50" s="1"/>
      <c r="B50" s="574" t="s">
        <v>428</v>
      </c>
      <c r="C50" s="575"/>
      <c r="D50" s="575"/>
      <c r="E50" s="575"/>
      <c r="F50" s="575"/>
      <c r="G50" s="575"/>
      <c r="H50" s="576"/>
      <c r="I50" s="515" t="s">
        <v>56</v>
      </c>
      <c r="J50" s="517" t="s">
        <v>246</v>
      </c>
      <c r="K50" s="517"/>
      <c r="L50" s="76"/>
      <c r="M50" s="406"/>
      <c r="N50" s="519" t="s">
        <v>67</v>
      </c>
      <c r="O50" s="570" t="s">
        <v>247</v>
      </c>
      <c r="P50" s="570"/>
      <c r="Q50" s="375"/>
      <c r="R50" s="501" t="s">
        <v>361</v>
      </c>
      <c r="S50" s="502"/>
      <c r="T50" s="502"/>
      <c r="U50" s="502"/>
      <c r="V50" s="502"/>
      <c r="W50" s="502"/>
      <c r="X50" s="502"/>
      <c r="Y50" s="502"/>
      <c r="Z50" s="502"/>
      <c r="AA50" s="502"/>
      <c r="AB50" s="503"/>
      <c r="AC50" s="560"/>
      <c r="AD50" s="1"/>
      <c r="AE50" s="31" t="str">
        <f>I50</f>
        <v>□</v>
      </c>
      <c r="AF50" s="1"/>
      <c r="AG50" s="1"/>
      <c r="AH50" s="32" t="str">
        <f>IF(AE50&amp;AE51="■□","●適合",IF(AE50&amp;AE51="□■","◆未達",IF(AE50&amp;AE51="□□","■未答","▼矛盾")))</f>
        <v>■未答</v>
      </c>
      <c r="AI50" s="20"/>
      <c r="AJ50" s="20"/>
      <c r="AL50" s="28" t="s">
        <v>69</v>
      </c>
      <c r="AM50" s="35" t="s">
        <v>70</v>
      </c>
      <c r="AN50" s="35" t="s">
        <v>71</v>
      </c>
      <c r="AO50" s="35" t="s">
        <v>72</v>
      </c>
      <c r="AP50" s="35" t="s">
        <v>73</v>
      </c>
      <c r="AQ50" s="1"/>
      <c r="AR50" s="1"/>
      <c r="AS50" s="1"/>
      <c r="AT50" s="1"/>
      <c r="AU50" s="1"/>
      <c r="AV50" s="1"/>
      <c r="AW50" s="1"/>
      <c r="AX50" s="1"/>
      <c r="AY50" s="1"/>
      <c r="AZ50" s="1"/>
      <c r="BA50" s="1"/>
      <c r="BJ50" s="1"/>
      <c r="BK50" s="1"/>
      <c r="BL50" s="1"/>
      <c r="BM50" s="1"/>
      <c r="BN50" s="1"/>
      <c r="BO50" s="1"/>
      <c r="BP50" s="1"/>
      <c r="BQ50" s="1"/>
      <c r="BR50" s="1"/>
      <c r="BS50" s="1"/>
      <c r="BT50" s="1"/>
      <c r="BU50" s="1"/>
      <c r="BV50" s="1"/>
      <c r="BW50" s="1"/>
      <c r="BX50" s="1"/>
      <c r="BY50" s="1"/>
      <c r="BZ50" s="1"/>
      <c r="CA50" s="1"/>
      <c r="CB50" s="1"/>
      <c r="CC50" s="1"/>
      <c r="CD50" s="1"/>
      <c r="CE50" s="1"/>
    </row>
    <row r="51" spans="1:83" s="2" customFormat="1" ht="30.75" customHeight="1" thickBot="1" x14ac:dyDescent="0.25">
      <c r="A51" s="1"/>
      <c r="B51" s="577"/>
      <c r="C51" s="578"/>
      <c r="D51" s="578"/>
      <c r="E51" s="578"/>
      <c r="F51" s="578"/>
      <c r="G51" s="578"/>
      <c r="H51" s="579"/>
      <c r="I51" s="580"/>
      <c r="J51" s="581"/>
      <c r="K51" s="581"/>
      <c r="L51" s="110"/>
      <c r="M51" s="423"/>
      <c r="N51" s="582"/>
      <c r="O51" s="583"/>
      <c r="P51" s="583"/>
      <c r="Q51" s="424"/>
      <c r="R51" s="584"/>
      <c r="S51" s="585"/>
      <c r="T51" s="585"/>
      <c r="U51" s="585"/>
      <c r="V51" s="585"/>
      <c r="W51" s="585"/>
      <c r="X51" s="585"/>
      <c r="Y51" s="585"/>
      <c r="Z51" s="585"/>
      <c r="AA51" s="585"/>
      <c r="AB51" s="586"/>
      <c r="AC51" s="587"/>
      <c r="AD51" s="1"/>
      <c r="AE51" s="9" t="str">
        <f>N50</f>
        <v>□</v>
      </c>
      <c r="AF51" s="1"/>
      <c r="AG51" s="1"/>
      <c r="AH51" s="20"/>
      <c r="AI51" s="20"/>
      <c r="AJ51" s="20"/>
      <c r="AM51" s="32" t="s">
        <v>52</v>
      </c>
      <c r="AN51" s="32" t="s">
        <v>53</v>
      </c>
      <c r="AO51" s="34" t="s">
        <v>74</v>
      </c>
      <c r="AP51" s="34" t="s">
        <v>54</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2.15" hidden="1" customHeight="1" thickBot="1" x14ac:dyDescent="0.25">
      <c r="A52" s="1"/>
      <c r="B52" s="588" t="s">
        <v>442</v>
      </c>
      <c r="C52" s="589"/>
      <c r="D52" s="590"/>
      <c r="E52" s="590"/>
      <c r="F52" s="590"/>
      <c r="G52" s="590"/>
      <c r="H52" s="590"/>
      <c r="I52" s="591" t="s">
        <v>61</v>
      </c>
      <c r="J52" s="492"/>
      <c r="K52" s="492"/>
      <c r="L52" s="492"/>
      <c r="M52" s="492"/>
      <c r="N52" s="492"/>
      <c r="O52" s="492"/>
      <c r="P52" s="492"/>
      <c r="Q52" s="592"/>
      <c r="R52" s="591" t="s">
        <v>62</v>
      </c>
      <c r="S52" s="492"/>
      <c r="T52" s="492"/>
      <c r="U52" s="492"/>
      <c r="V52" s="492"/>
      <c r="W52" s="492"/>
      <c r="X52" s="492"/>
      <c r="Y52" s="492"/>
      <c r="Z52" s="492"/>
      <c r="AA52" s="492"/>
      <c r="AB52" s="592"/>
      <c r="AC52" s="21" t="s">
        <v>63</v>
      </c>
      <c r="AD52" s="1"/>
      <c r="AE52" s="1"/>
      <c r="AF52" s="1"/>
      <c r="AG52" s="1"/>
      <c r="AH52" s="20" t="s">
        <v>64</v>
      </c>
      <c r="AI52" s="20"/>
      <c r="AJ52" s="20" t="s">
        <v>65</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21" customHeight="1" thickBot="1" x14ac:dyDescent="0.25">
      <c r="A53" s="1"/>
      <c r="B53" s="237" t="s">
        <v>429</v>
      </c>
      <c r="C53" s="238"/>
      <c r="D53" s="239"/>
      <c r="E53" s="239"/>
      <c r="F53" s="239"/>
      <c r="G53" s="239"/>
      <c r="H53" s="239"/>
      <c r="I53" s="240"/>
      <c r="J53" s="240"/>
      <c r="K53" s="240"/>
      <c r="L53" s="240"/>
      <c r="M53" s="240"/>
      <c r="N53" s="240"/>
      <c r="O53" s="240"/>
      <c r="P53" s="240"/>
      <c r="Q53" s="240"/>
      <c r="R53" s="241"/>
      <c r="S53" s="241"/>
      <c r="T53" s="241"/>
      <c r="U53" s="241"/>
      <c r="V53" s="241"/>
      <c r="W53" s="241"/>
      <c r="X53" s="241"/>
      <c r="Y53" s="241"/>
      <c r="Z53" s="241"/>
      <c r="AA53" s="241"/>
      <c r="AB53" s="241"/>
      <c r="AC53" s="242"/>
      <c r="AD53" s="1"/>
      <c r="AE53" s="1"/>
      <c r="AF53" s="1"/>
      <c r="AG53" s="1"/>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342" t="s">
        <v>335</v>
      </c>
      <c r="C54" s="343"/>
      <c r="D54" s="249"/>
      <c r="E54" s="249"/>
      <c r="F54" s="249"/>
      <c r="G54" s="249"/>
      <c r="H54" s="249"/>
      <c r="I54" s="250"/>
      <c r="J54" s="250"/>
      <c r="K54" s="250"/>
      <c r="L54" s="250"/>
      <c r="M54" s="250"/>
      <c r="N54" s="250"/>
      <c r="O54" s="250"/>
      <c r="P54" s="250"/>
      <c r="Q54" s="250"/>
      <c r="R54" s="251"/>
      <c r="S54" s="251"/>
      <c r="T54" s="251"/>
      <c r="U54" s="251"/>
      <c r="V54" s="251"/>
      <c r="W54" s="251"/>
      <c r="X54" s="251"/>
      <c r="Y54" s="251"/>
      <c r="Z54" s="251"/>
      <c r="AA54" s="251"/>
      <c r="AB54" s="251"/>
      <c r="AC54" s="252"/>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9.75" customHeight="1" x14ac:dyDescent="0.2">
      <c r="A55" s="1"/>
      <c r="B55" s="593" t="s">
        <v>66</v>
      </c>
      <c r="C55" s="594"/>
      <c r="D55" s="599" t="s">
        <v>476</v>
      </c>
      <c r="E55" s="600"/>
      <c r="F55" s="600"/>
      <c r="G55" s="600"/>
      <c r="H55" s="601"/>
      <c r="I55" s="22"/>
      <c r="J55" s="23"/>
      <c r="K55" s="22"/>
      <c r="L55" s="22"/>
      <c r="M55" s="22"/>
      <c r="N55" s="22"/>
      <c r="O55" s="23"/>
      <c r="P55" s="23"/>
      <c r="Q55" s="24"/>
      <c r="R55" s="25"/>
      <c r="S55" s="26"/>
      <c r="T55" s="26"/>
      <c r="U55" s="26"/>
      <c r="V55" s="26"/>
      <c r="W55" s="26"/>
      <c r="X55" s="26"/>
      <c r="Y55" s="26"/>
      <c r="Z55" s="26"/>
      <c r="AA55" s="26"/>
      <c r="AB55" s="26"/>
      <c r="AC55" s="314"/>
      <c r="AD55" s="1"/>
      <c r="AE55" s="1"/>
      <c r="AF55" s="1"/>
      <c r="AG55" s="1"/>
      <c r="AP55" s="6"/>
      <c r="AQ55" s="9"/>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24" customHeight="1" x14ac:dyDescent="0.2">
      <c r="A56" s="1"/>
      <c r="B56" s="595"/>
      <c r="C56" s="596"/>
      <c r="D56" s="602"/>
      <c r="E56" s="603"/>
      <c r="F56" s="603"/>
      <c r="G56" s="603"/>
      <c r="H56" s="604"/>
      <c r="I56" s="27"/>
      <c r="J56" s="289"/>
      <c r="K56" s="29"/>
      <c r="L56" s="29"/>
      <c r="M56" s="29"/>
      <c r="N56" s="29"/>
      <c r="O56" s="289"/>
      <c r="P56" s="289"/>
      <c r="Q56" s="290"/>
      <c r="R56" s="30" t="s">
        <v>67</v>
      </c>
      <c r="S56" s="605" t="s">
        <v>68</v>
      </c>
      <c r="T56" s="605"/>
      <c r="U56" s="605"/>
      <c r="V56" s="605"/>
      <c r="W56" s="605"/>
      <c r="X56" s="605"/>
      <c r="Y56" s="605"/>
      <c r="Z56" s="605"/>
      <c r="AA56" s="605"/>
      <c r="AB56" s="606"/>
      <c r="AC56" s="313"/>
      <c r="AD56" s="1"/>
      <c r="AE56" s="31" t="str">
        <f>+I58</f>
        <v>□</v>
      </c>
      <c r="AF56" s="1" t="str">
        <f>R56</f>
        <v>□</v>
      </c>
      <c r="AG56" s="1">
        <f>IF(AF56&amp;AF57&amp;AF58&amp;AF59="□□□□",1,IF(AF56&amp;AF57&amp;AF58&amp;AF59="■□□□",1,IF(AF56&amp;AF57&amp;AF58&amp;AF59="□■□□",2,IF(AF56&amp;AF57&amp;AF58&amp;AF59="□□■□",2,IF(AF56&amp;AF57&amp;AF58&amp;AF59="□□□■",2,0)))))</f>
        <v>1</v>
      </c>
      <c r="AH56" s="32" t="str">
        <f>IF(AE56&amp;AE57="■□","●適合",IF(AE56&amp;AE57="□■","◆未達",IF(AE56&amp;AE57="□□","■未答","▼矛盾")))</f>
        <v>■未答</v>
      </c>
      <c r="AI56" s="33"/>
      <c r="AJ56" s="34" t="str">
        <f>IF(AG56=1,"■未答",IF(AG56=2,"◆未達",IF(AF56&amp;AF57&amp;AF58&amp;AF59="■■□□","◎無段",IF(AF56&amp;AF57&amp;AF58&amp;AF59="■□■□","●適合",IF(AF56&amp;AF57&amp;AF58&amp;AF59="■□□■","◆未達","▼矛盾")))))</f>
        <v>■未答</v>
      </c>
      <c r="AL56" s="28" t="s">
        <v>69</v>
      </c>
      <c r="AM56" s="35" t="s">
        <v>70</v>
      </c>
      <c r="AN56" s="35" t="s">
        <v>71</v>
      </c>
      <c r="AO56" s="35" t="s">
        <v>72</v>
      </c>
      <c r="AP56" s="35" t="s">
        <v>73</v>
      </c>
      <c r="AQ56" s="33"/>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12" customHeight="1" x14ac:dyDescent="0.2">
      <c r="A57" s="1"/>
      <c r="B57" s="595"/>
      <c r="C57" s="596"/>
      <c r="D57" s="602"/>
      <c r="E57" s="603"/>
      <c r="F57" s="603"/>
      <c r="G57" s="603"/>
      <c r="H57" s="604"/>
      <c r="I57" s="36"/>
      <c r="J57" s="289"/>
      <c r="K57" s="29"/>
      <c r="L57" s="29"/>
      <c r="M57" s="29"/>
      <c r="N57" s="29"/>
      <c r="O57" s="289"/>
      <c r="P57" s="289"/>
      <c r="Q57" s="290"/>
      <c r="R57" s="37"/>
      <c r="S57" s="311"/>
      <c r="T57" s="311"/>
      <c r="U57" s="311"/>
      <c r="V57" s="311"/>
      <c r="W57" s="311"/>
      <c r="X57" s="311"/>
      <c r="Y57" s="311"/>
      <c r="Z57" s="311"/>
      <c r="AA57" s="311"/>
      <c r="AB57" s="311"/>
      <c r="AC57" s="313"/>
      <c r="AD57" s="1"/>
      <c r="AE57" s="1" t="str">
        <f>+I59</f>
        <v>□</v>
      </c>
      <c r="AF57" s="1" t="str">
        <f>R58</f>
        <v>□</v>
      </c>
      <c r="AG57" s="1"/>
      <c r="AM57" s="32" t="s">
        <v>52</v>
      </c>
      <c r="AN57" s="32" t="s">
        <v>53</v>
      </c>
      <c r="AO57" s="34" t="s">
        <v>74</v>
      </c>
      <c r="AP57" s="34" t="s">
        <v>54</v>
      </c>
      <c r="AQ57" s="1"/>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8" customHeight="1" x14ac:dyDescent="0.2">
      <c r="A58" s="1"/>
      <c r="B58" s="595"/>
      <c r="C58" s="596"/>
      <c r="D58" s="602"/>
      <c r="E58" s="603"/>
      <c r="F58" s="603"/>
      <c r="G58" s="603"/>
      <c r="H58" s="604"/>
      <c r="I58" s="39" t="s">
        <v>56</v>
      </c>
      <c r="J58" s="547" t="s">
        <v>75</v>
      </c>
      <c r="K58" s="547"/>
      <c r="L58" s="547"/>
      <c r="M58" s="547"/>
      <c r="N58" s="547"/>
      <c r="O58" s="547"/>
      <c r="P58" s="547"/>
      <c r="Q58" s="607"/>
      <c r="R58" s="30" t="s">
        <v>67</v>
      </c>
      <c r="S58" s="311" t="s">
        <v>76</v>
      </c>
      <c r="T58" s="311"/>
      <c r="U58" s="311"/>
      <c r="V58" s="311"/>
      <c r="W58" s="311"/>
      <c r="X58" s="311"/>
      <c r="Y58" s="311"/>
      <c r="Z58" s="311"/>
      <c r="AA58" s="311"/>
      <c r="AB58" s="311"/>
      <c r="AC58" s="630"/>
      <c r="AD58" s="1"/>
      <c r="AE58" s="1"/>
      <c r="AF58" s="1" t="str">
        <f>+R59</f>
        <v>□</v>
      </c>
      <c r="AG58" s="1"/>
      <c r="AJ58" s="46"/>
      <c r="AL58" s="28" t="s">
        <v>77</v>
      </c>
      <c r="AM58" s="40" t="s">
        <v>347</v>
      </c>
      <c r="AN58" s="40" t="s">
        <v>348</v>
      </c>
      <c r="AO58" s="40" t="s">
        <v>349</v>
      </c>
      <c r="AP58" s="40" t="s">
        <v>81</v>
      </c>
      <c r="AQ58" s="40" t="s">
        <v>80</v>
      </c>
      <c r="AR58" s="40" t="s">
        <v>78</v>
      </c>
      <c r="AS58" s="40" t="s">
        <v>82</v>
      </c>
      <c r="AT58" s="35" t="s">
        <v>73</v>
      </c>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595"/>
      <c r="C59" s="596"/>
      <c r="D59" s="602"/>
      <c r="E59" s="603"/>
      <c r="F59" s="603"/>
      <c r="G59" s="603"/>
      <c r="H59" s="604"/>
      <c r="I59" s="39" t="s">
        <v>56</v>
      </c>
      <c r="J59" s="547" t="s">
        <v>83</v>
      </c>
      <c r="K59" s="547"/>
      <c r="L59" s="547"/>
      <c r="M59" s="547"/>
      <c r="N59" s="547"/>
      <c r="O59" s="547"/>
      <c r="P59" s="547"/>
      <c r="Q59" s="607"/>
      <c r="R59" s="30" t="s">
        <v>67</v>
      </c>
      <c r="S59" s="311" t="s">
        <v>84</v>
      </c>
      <c r="T59" s="311"/>
      <c r="U59" s="311"/>
      <c r="V59" s="311"/>
      <c r="W59" s="311"/>
      <c r="X59" s="311"/>
      <c r="Y59" s="311"/>
      <c r="Z59" s="311"/>
      <c r="AA59" s="311"/>
      <c r="AB59" s="311"/>
      <c r="AC59" s="630"/>
      <c r="AD59" s="1"/>
      <c r="AE59" s="1"/>
      <c r="AF59" s="1" t="str">
        <f>+R60</f>
        <v>□</v>
      </c>
      <c r="AG59" s="1"/>
      <c r="AL59" s="28"/>
      <c r="AM59" s="32" t="s">
        <v>85</v>
      </c>
      <c r="AN59" s="32" t="s">
        <v>52</v>
      </c>
      <c r="AO59" s="32" t="s">
        <v>53</v>
      </c>
      <c r="AP59" s="32" t="s">
        <v>53</v>
      </c>
      <c r="AQ59" s="32" t="s">
        <v>53</v>
      </c>
      <c r="AR59" s="32" t="s">
        <v>53</v>
      </c>
      <c r="AS59" s="34" t="s">
        <v>74</v>
      </c>
      <c r="AT59" s="34" t="s">
        <v>54</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595"/>
      <c r="C60" s="596"/>
      <c r="D60" s="602"/>
      <c r="E60" s="603"/>
      <c r="F60" s="603"/>
      <c r="G60" s="603"/>
      <c r="H60" s="604"/>
      <c r="I60" s="41"/>
      <c r="J60" s="280"/>
      <c r="K60" s="42"/>
      <c r="L60" s="280"/>
      <c r="M60" s="280"/>
      <c r="N60" s="280"/>
      <c r="O60" s="280"/>
      <c r="P60" s="280"/>
      <c r="Q60" s="281"/>
      <c r="R60" s="30" t="s">
        <v>67</v>
      </c>
      <c r="S60" s="311" t="s">
        <v>86</v>
      </c>
      <c r="T60" s="311"/>
      <c r="U60" s="311"/>
      <c r="V60" s="311"/>
      <c r="W60" s="311"/>
      <c r="X60" s="311"/>
      <c r="Y60" s="311"/>
      <c r="Z60" s="311"/>
      <c r="AA60" s="311"/>
      <c r="AB60" s="311"/>
      <c r="AC60" s="630"/>
      <c r="AD60" s="1"/>
      <c r="AE60" s="1"/>
      <c r="AF60" s="1"/>
      <c r="AG60" s="1"/>
      <c r="AQ60" s="1"/>
      <c r="AR60" s="1"/>
      <c r="AS60" s="1"/>
      <c r="AT60" s="1"/>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23.25" customHeight="1" x14ac:dyDescent="0.2">
      <c r="A61" s="1"/>
      <c r="B61" s="595"/>
      <c r="C61" s="596"/>
      <c r="D61" s="602"/>
      <c r="E61" s="603"/>
      <c r="F61" s="603"/>
      <c r="G61" s="603"/>
      <c r="H61" s="604"/>
      <c r="I61" s="29"/>
      <c r="J61" s="289"/>
      <c r="K61" s="29"/>
      <c r="L61" s="29"/>
      <c r="M61" s="29"/>
      <c r="N61" s="29"/>
      <c r="O61" s="289"/>
      <c r="P61" s="289"/>
      <c r="Q61" s="290"/>
      <c r="R61" s="310"/>
      <c r="S61" s="311"/>
      <c r="T61" s="311"/>
      <c r="U61" s="311"/>
      <c r="V61" s="311"/>
      <c r="W61" s="311"/>
      <c r="X61" s="311"/>
      <c r="Y61" s="311"/>
      <c r="Z61" s="311"/>
      <c r="AA61" s="311"/>
      <c r="AB61" s="311"/>
      <c r="AC61" s="31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14.15" customHeight="1" x14ac:dyDescent="0.2">
      <c r="A62" s="1"/>
      <c r="B62" s="595"/>
      <c r="C62" s="596"/>
      <c r="D62" s="277"/>
      <c r="E62" s="612" t="s">
        <v>17</v>
      </c>
      <c r="F62" s="616"/>
      <c r="G62" s="616"/>
      <c r="H62" s="617"/>
      <c r="I62" s="43" t="s">
        <v>56</v>
      </c>
      <c r="J62" s="44" t="s">
        <v>87</v>
      </c>
      <c r="K62" s="44"/>
      <c r="L62" s="44"/>
      <c r="M62" s="44"/>
      <c r="N62" s="44"/>
      <c r="O62" s="44"/>
      <c r="P62" s="44"/>
      <c r="Q62" s="45"/>
      <c r="R62" s="631" t="s">
        <v>88</v>
      </c>
      <c r="S62" s="632"/>
      <c r="T62" s="632"/>
      <c r="U62" s="632"/>
      <c r="V62" s="632"/>
      <c r="W62" s="632"/>
      <c r="X62" s="632"/>
      <c r="Y62" s="632"/>
      <c r="Z62" s="632"/>
      <c r="AA62" s="632"/>
      <c r="AB62" s="633"/>
      <c r="AC62" s="634"/>
      <c r="AD62" s="1"/>
      <c r="AE62" s="31" t="str">
        <f>+I62</f>
        <v>□</v>
      </c>
      <c r="AF62" s="1">
        <f>IF(AE63="■",1,IF(AE64="■",1,0))</f>
        <v>0</v>
      </c>
      <c r="AG62" s="1"/>
      <c r="AH62" s="34" t="str">
        <f>IF(AE62&amp;AE63&amp;AE64="■□□","◎無し",IF(AE62&amp;AE63&amp;AE64="□■□","●適合",IF(AE62&amp;AE63&amp;AE64="□□■","◆未達",IF(AE62&amp;AE63&amp;AE64="□□□","■未答","▼矛盾"))))</f>
        <v>■未答</v>
      </c>
      <c r="AI62" s="46"/>
      <c r="AL62" s="28" t="s">
        <v>89</v>
      </c>
      <c r="AM62" s="35" t="s">
        <v>90</v>
      </c>
      <c r="AN62" s="35" t="s">
        <v>91</v>
      </c>
      <c r="AO62" s="35" t="s">
        <v>92</v>
      </c>
      <c r="AP62" s="35" t="s">
        <v>93</v>
      </c>
      <c r="AQ62" s="35" t="s">
        <v>73</v>
      </c>
      <c r="AR62" s="1"/>
      <c r="AS62" s="1"/>
      <c r="AT62" s="1"/>
      <c r="AU62" s="1"/>
      <c r="AV62" s="1"/>
      <c r="AW62" s="1"/>
      <c r="AX62" s="1"/>
      <c r="AY62" s="1"/>
      <c r="AZ62" s="1"/>
      <c r="BA62" s="1"/>
      <c r="BE62" s="47"/>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595"/>
      <c r="C63" s="596"/>
      <c r="D63" s="277"/>
      <c r="E63" s="618"/>
      <c r="F63" s="619"/>
      <c r="G63" s="619"/>
      <c r="H63" s="620"/>
      <c r="I63" s="48" t="s">
        <v>67</v>
      </c>
      <c r="J63" s="547" t="s">
        <v>94</v>
      </c>
      <c r="K63" s="547"/>
      <c r="L63" s="547"/>
      <c r="M63" s="547"/>
      <c r="N63" s="547"/>
      <c r="O63" s="547"/>
      <c r="P63" s="547"/>
      <c r="Q63" s="607"/>
      <c r="R63" s="478" t="s">
        <v>95</v>
      </c>
      <c r="S63" s="479"/>
      <c r="T63" s="479"/>
      <c r="U63" s="479"/>
      <c r="V63" s="479"/>
      <c r="W63" s="479"/>
      <c r="X63" s="479"/>
      <c r="Y63" s="637"/>
      <c r="Z63" s="637"/>
      <c r="AA63" s="311" t="s">
        <v>96</v>
      </c>
      <c r="AB63" s="311"/>
      <c r="AC63" s="630"/>
      <c r="AD63" s="1"/>
      <c r="AE63" s="1" t="str">
        <f>+I63</f>
        <v>□</v>
      </c>
      <c r="AF63" s="1">
        <f>+Y63</f>
        <v>0</v>
      </c>
      <c r="AG63" s="1"/>
      <c r="AJ63" s="32" t="str">
        <f>IF(AF62=1,IF(AF63=0,"◎無段",IF(AF63&gt;20,"◆未達","●範囲内")),"■未答")</f>
        <v>■未答</v>
      </c>
      <c r="AL63" s="28"/>
      <c r="AM63" s="32" t="s">
        <v>51</v>
      </c>
      <c r="AN63" s="32" t="s">
        <v>52</v>
      </c>
      <c r="AO63" s="32" t="s">
        <v>53</v>
      </c>
      <c r="AP63" s="34" t="s">
        <v>74</v>
      </c>
      <c r="AQ63" s="34" t="s">
        <v>54</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595"/>
      <c r="C64" s="596"/>
      <c r="D64" s="277"/>
      <c r="E64" s="621"/>
      <c r="F64" s="622"/>
      <c r="G64" s="622"/>
      <c r="H64" s="623"/>
      <c r="I64" s="49" t="s">
        <v>67</v>
      </c>
      <c r="J64" s="573" t="s">
        <v>97</v>
      </c>
      <c r="K64" s="573"/>
      <c r="L64" s="573"/>
      <c r="M64" s="573"/>
      <c r="N64" s="573"/>
      <c r="O64" s="573"/>
      <c r="P64" s="573"/>
      <c r="Q64" s="636"/>
      <c r="R64" s="475" t="s">
        <v>98</v>
      </c>
      <c r="S64" s="476"/>
      <c r="T64" s="476"/>
      <c r="U64" s="476"/>
      <c r="V64" s="476"/>
      <c r="W64" s="476"/>
      <c r="X64" s="476"/>
      <c r="Y64" s="638"/>
      <c r="Z64" s="638"/>
      <c r="AA64" s="50" t="s">
        <v>96</v>
      </c>
      <c r="AB64" s="50"/>
      <c r="AC64" s="635"/>
      <c r="AD64" s="1"/>
      <c r="AE64" s="1" t="str">
        <f>+I64</f>
        <v>□</v>
      </c>
      <c r="AF64" s="1">
        <f>+Y64</f>
        <v>0</v>
      </c>
      <c r="AG64" s="1"/>
      <c r="AJ64" s="32" t="str">
        <f>IF(AF62=1,IF(AF64=0,"◎無段",IF(AF64&gt;5,"◆未達","●範囲内")),"■未答")</f>
        <v>■未答</v>
      </c>
      <c r="AQ64" s="1"/>
      <c r="AR64" s="1"/>
      <c r="AS64" s="1"/>
      <c r="AT64" s="1"/>
      <c r="AU64" s="1"/>
      <c r="AV64" s="1"/>
      <c r="AW64" s="1"/>
      <c r="AX64" s="1"/>
      <c r="AY64" s="1"/>
      <c r="AZ64" s="1"/>
      <c r="BA64" s="1"/>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20.149999999999999" customHeight="1" x14ac:dyDescent="0.2">
      <c r="A65" s="1"/>
      <c r="B65" s="595"/>
      <c r="C65" s="596"/>
      <c r="D65" s="297"/>
      <c r="E65" s="608" t="s">
        <v>18</v>
      </c>
      <c r="F65" s="609"/>
      <c r="G65" s="609"/>
      <c r="H65" s="610"/>
      <c r="I65" s="51" t="s">
        <v>56</v>
      </c>
      <c r="J65" s="52" t="s">
        <v>87</v>
      </c>
      <c r="K65" s="52"/>
      <c r="L65" s="52"/>
      <c r="M65" s="51" t="s">
        <v>67</v>
      </c>
      <c r="N65" s="52" t="s">
        <v>99</v>
      </c>
      <c r="O65" s="52"/>
      <c r="P65" s="52"/>
      <c r="Q65" s="53"/>
      <c r="R65" s="54"/>
      <c r="S65" s="55"/>
      <c r="T65" s="55"/>
      <c r="U65" s="55"/>
      <c r="V65" s="55"/>
      <c r="W65" s="55"/>
      <c r="X65" s="55"/>
      <c r="Y65" s="55"/>
      <c r="Z65" s="55"/>
      <c r="AA65" s="55"/>
      <c r="AB65" s="55"/>
      <c r="AC65" s="316"/>
      <c r="AD65" s="1"/>
      <c r="AE65" s="31" t="str">
        <f>+I65</f>
        <v>□</v>
      </c>
      <c r="AF65" s="1" t="str">
        <f>+M65</f>
        <v>□</v>
      </c>
      <c r="AG65" s="1"/>
      <c r="AH65" s="32" t="str">
        <f>IF(AE65&amp;AF65="■□","◎無し",IF(AE65&amp;AF65="□■","●適合",IF(AE65&amp;AF65="□□","■未答","▼矛盾")))</f>
        <v>■未答</v>
      </c>
      <c r="AI65" s="33"/>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37.5" customHeight="1" x14ac:dyDescent="0.2">
      <c r="A66" s="1"/>
      <c r="B66" s="595"/>
      <c r="C66" s="596"/>
      <c r="D66" s="297"/>
      <c r="E66" s="608" t="s">
        <v>443</v>
      </c>
      <c r="F66" s="609"/>
      <c r="G66" s="609"/>
      <c r="H66" s="610"/>
      <c r="I66" s="51" t="s">
        <v>56</v>
      </c>
      <c r="J66" s="52" t="s">
        <v>87</v>
      </c>
      <c r="K66" s="52"/>
      <c r="L66" s="52"/>
      <c r="M66" s="51" t="s">
        <v>67</v>
      </c>
      <c r="N66" s="52" t="s">
        <v>99</v>
      </c>
      <c r="O66" s="52"/>
      <c r="P66" s="52"/>
      <c r="Q66" s="53"/>
      <c r="R66" s="54"/>
      <c r="S66" s="55"/>
      <c r="T66" s="55"/>
      <c r="U66" s="55"/>
      <c r="V66" s="55"/>
      <c r="W66" s="55"/>
      <c r="X66" s="55"/>
      <c r="Y66" s="55"/>
      <c r="Z66" s="55"/>
      <c r="AA66" s="55"/>
      <c r="AB66" s="55"/>
      <c r="AC66" s="316"/>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595"/>
      <c r="C67" s="596"/>
      <c r="D67" s="297"/>
      <c r="E67" s="611" t="s">
        <v>19</v>
      </c>
      <c r="F67" s="612"/>
      <c r="G67" s="612"/>
      <c r="H67" s="613"/>
      <c r="I67" s="44"/>
      <c r="J67" s="44"/>
      <c r="K67" s="44"/>
      <c r="L67" s="44"/>
      <c r="M67" s="44"/>
      <c r="N67" s="44"/>
      <c r="O67" s="44"/>
      <c r="P67" s="44"/>
      <c r="Q67" s="45"/>
      <c r="R67" s="56"/>
      <c r="S67" s="57"/>
      <c r="T67" s="57"/>
      <c r="U67" s="57"/>
      <c r="V67" s="57"/>
      <c r="W67" s="57"/>
      <c r="X67" s="57"/>
      <c r="Y67" s="57"/>
      <c r="Z67" s="57"/>
      <c r="AA67" s="57"/>
      <c r="AB67" s="58" t="s">
        <v>88</v>
      </c>
      <c r="AC67" s="641"/>
      <c r="AD67" s="1"/>
      <c r="AE67" s="31" t="str">
        <f>+I68</f>
        <v>□</v>
      </c>
      <c r="AF67" s="1"/>
      <c r="AG67" s="1"/>
      <c r="AH67" s="34" t="str">
        <f>IF(AE67&amp;AE68&amp;AE69="■□□","◎無し",IF(AE67&amp;AE68&amp;AE69="□■□","●適合",IF(AE67&amp;AE68&amp;AE69="□□■","◆未達",IF(AE67&amp;AE68&amp;AE69="□□□","■未答","▼矛盾"))))</f>
        <v>■未答</v>
      </c>
      <c r="AI67" s="46"/>
      <c r="AL67" s="28" t="s">
        <v>89</v>
      </c>
      <c r="AM67" s="35" t="s">
        <v>90</v>
      </c>
      <c r="AN67" s="35" t="s">
        <v>91</v>
      </c>
      <c r="AO67" s="35" t="s">
        <v>92</v>
      </c>
      <c r="AP67" s="35" t="s">
        <v>93</v>
      </c>
      <c r="AQ67" s="35" t="s">
        <v>73</v>
      </c>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6" customHeight="1" x14ac:dyDescent="0.2">
      <c r="A68" s="1"/>
      <c r="B68" s="595"/>
      <c r="C68" s="596"/>
      <c r="D68" s="297"/>
      <c r="E68" s="297"/>
      <c r="F68" s="609" t="s">
        <v>100</v>
      </c>
      <c r="G68" s="614"/>
      <c r="H68" s="615"/>
      <c r="I68" s="48" t="s">
        <v>56</v>
      </c>
      <c r="J68" s="289" t="s">
        <v>87</v>
      </c>
      <c r="K68" s="289"/>
      <c r="L68" s="289"/>
      <c r="M68" s="289"/>
      <c r="N68" s="289"/>
      <c r="O68" s="289"/>
      <c r="P68" s="289"/>
      <c r="Q68" s="290"/>
      <c r="R68" s="626" t="s">
        <v>101</v>
      </c>
      <c r="S68" s="627"/>
      <c r="T68" s="627"/>
      <c r="U68" s="627"/>
      <c r="V68" s="627"/>
      <c r="W68" s="628"/>
      <c r="X68" s="628"/>
      <c r="Y68" s="628"/>
      <c r="Z68" s="628"/>
      <c r="AA68" s="311" t="s">
        <v>102</v>
      </c>
      <c r="AB68" s="59"/>
      <c r="AC68" s="641"/>
      <c r="AD68" s="1"/>
      <c r="AE68" s="1" t="str">
        <f>+I69</f>
        <v>□</v>
      </c>
      <c r="AF68" s="1">
        <f>+W68</f>
        <v>0</v>
      </c>
      <c r="AG68" s="1"/>
      <c r="AJ68" s="32" t="str">
        <f>IF(AF68=0,"■未答",IF(AF68&lt;=9,IF(AF68&gt;=3,"●適合","◆過小"),"◆過大"))</f>
        <v>■未答</v>
      </c>
      <c r="AL68" s="28"/>
      <c r="AM68" s="32" t="s">
        <v>51</v>
      </c>
      <c r="AN68" s="32" t="s">
        <v>52</v>
      </c>
      <c r="AO68" s="32" t="s">
        <v>53</v>
      </c>
      <c r="AP68" s="34" t="s">
        <v>74</v>
      </c>
      <c r="AQ68" s="34" t="s">
        <v>54</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42" customHeight="1" x14ac:dyDescent="0.2">
      <c r="A69" s="1"/>
      <c r="B69" s="595"/>
      <c r="C69" s="596"/>
      <c r="D69" s="297"/>
      <c r="E69" s="297"/>
      <c r="F69" s="609" t="s">
        <v>103</v>
      </c>
      <c r="G69" s="614"/>
      <c r="H69" s="615"/>
      <c r="I69" s="48" t="s">
        <v>67</v>
      </c>
      <c r="J69" s="289" t="s">
        <v>104</v>
      </c>
      <c r="K69" s="29"/>
      <c r="L69" s="29"/>
      <c r="M69" s="29"/>
      <c r="N69" s="29"/>
      <c r="O69" s="289"/>
      <c r="P69" s="289"/>
      <c r="Q69" s="290"/>
      <c r="R69" s="626" t="s">
        <v>105</v>
      </c>
      <c r="S69" s="627"/>
      <c r="T69" s="627"/>
      <c r="U69" s="627"/>
      <c r="V69" s="627"/>
      <c r="W69" s="628"/>
      <c r="X69" s="628"/>
      <c r="Y69" s="628"/>
      <c r="Z69" s="628"/>
      <c r="AA69" s="311" t="s">
        <v>106</v>
      </c>
      <c r="AB69" s="59"/>
      <c r="AC69" s="641"/>
      <c r="AD69" s="1"/>
      <c r="AE69" s="1" t="str">
        <f>+I70</f>
        <v>□</v>
      </c>
      <c r="AF69" s="1">
        <f>+W69</f>
        <v>0</v>
      </c>
      <c r="AG69" s="1"/>
      <c r="AJ69" s="32" t="str">
        <f>IF(AF69=0,"◆母数なし",IF(AF68=0,"■未答",IF((AF68/AF69)&lt;0.5,"●1/2以下","◆1/2超過")))</f>
        <v>◆母数なし</v>
      </c>
      <c r="AQ69" s="1"/>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36" customHeight="1" x14ac:dyDescent="0.2">
      <c r="A70" s="1"/>
      <c r="B70" s="595"/>
      <c r="C70" s="596"/>
      <c r="D70" s="297"/>
      <c r="E70" s="297"/>
      <c r="F70" s="609" t="s">
        <v>107</v>
      </c>
      <c r="G70" s="614"/>
      <c r="H70" s="615"/>
      <c r="I70" s="48" t="s">
        <v>67</v>
      </c>
      <c r="J70" s="289" t="s">
        <v>108</v>
      </c>
      <c r="K70" s="29"/>
      <c r="L70" s="29"/>
      <c r="M70" s="29"/>
      <c r="N70" s="29"/>
      <c r="O70" s="289"/>
      <c r="P70" s="289"/>
      <c r="Q70" s="290"/>
      <c r="R70" s="626" t="s">
        <v>109</v>
      </c>
      <c r="S70" s="627"/>
      <c r="T70" s="627"/>
      <c r="U70" s="627"/>
      <c r="V70" s="627"/>
      <c r="W70" s="628"/>
      <c r="X70" s="628"/>
      <c r="Y70" s="628"/>
      <c r="Z70" s="628"/>
      <c r="AA70" s="311" t="s">
        <v>96</v>
      </c>
      <c r="AB70" s="59"/>
      <c r="AC70" s="641"/>
      <c r="AD70" s="1"/>
      <c r="AE70" s="1"/>
      <c r="AF70" s="1">
        <f>+W70</f>
        <v>0</v>
      </c>
      <c r="AG70" s="1"/>
      <c r="AJ70" s="32" t="str">
        <f>IF(AF70=0,"■未答",IF(AF70&lt;1500,"◆1500未満","●1500以上"))</f>
        <v>■未答</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42" customHeight="1" x14ac:dyDescent="0.2">
      <c r="A71" s="1"/>
      <c r="B71" s="595"/>
      <c r="C71" s="596"/>
      <c r="D71" s="297"/>
      <c r="E71" s="297"/>
      <c r="F71" s="609" t="s">
        <v>110</v>
      </c>
      <c r="G71" s="614"/>
      <c r="H71" s="615"/>
      <c r="I71" s="289"/>
      <c r="J71" s="289"/>
      <c r="K71" s="289"/>
      <c r="L71" s="289"/>
      <c r="M71" s="289"/>
      <c r="N71" s="289"/>
      <c r="O71" s="289"/>
      <c r="P71" s="289"/>
      <c r="Q71" s="290"/>
      <c r="R71" s="626" t="s">
        <v>111</v>
      </c>
      <c r="S71" s="627"/>
      <c r="T71" s="627"/>
      <c r="U71" s="627"/>
      <c r="V71" s="627"/>
      <c r="W71" s="60" t="s">
        <v>67</v>
      </c>
      <c r="X71" s="629" t="s">
        <v>112</v>
      </c>
      <c r="Y71" s="629"/>
      <c r="Z71" s="60" t="s">
        <v>67</v>
      </c>
      <c r="AA71" s="311" t="s">
        <v>113</v>
      </c>
      <c r="AB71" s="59"/>
      <c r="AC71" s="641"/>
      <c r="AD71" s="1"/>
      <c r="AE71" s="1"/>
      <c r="AF71" s="1" t="str">
        <f>+W71</f>
        <v>□</v>
      </c>
      <c r="AG71" s="1"/>
      <c r="AH71" s="33"/>
      <c r="AI71" s="61"/>
      <c r="AJ71" s="32" t="str">
        <f>IF(AF71&amp;AF72="■□","●適合",IF(AF71&amp;AF72="□■","◆未達",IF(AF71&amp;AF72="□□","■未答","▼矛盾")))</f>
        <v>■未答</v>
      </c>
      <c r="AL71" s="28" t="s">
        <v>69</v>
      </c>
      <c r="AM71" s="35" t="s">
        <v>70</v>
      </c>
      <c r="AN71" s="35" t="s">
        <v>71</v>
      </c>
      <c r="AO71" s="35" t="s">
        <v>72</v>
      </c>
      <c r="AP71" s="35" t="s">
        <v>73</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28" customHeight="1" x14ac:dyDescent="0.2">
      <c r="A72" s="1"/>
      <c r="B72" s="595"/>
      <c r="C72" s="596"/>
      <c r="D72" s="297"/>
      <c r="E72" s="332"/>
      <c r="F72" s="609" t="s">
        <v>114</v>
      </c>
      <c r="G72" s="614"/>
      <c r="H72" s="615"/>
      <c r="I72" s="62"/>
      <c r="J72" s="62"/>
      <c r="K72" s="62"/>
      <c r="L72" s="62"/>
      <c r="M72" s="62"/>
      <c r="N72" s="62"/>
      <c r="O72" s="62"/>
      <c r="P72" s="62"/>
      <c r="Q72" s="63"/>
      <c r="R72" s="338"/>
      <c r="S72" s="327"/>
      <c r="T72" s="327"/>
      <c r="U72" s="327"/>
      <c r="V72" s="471" t="s">
        <v>116</v>
      </c>
      <c r="W72" s="471"/>
      <c r="X72" s="471"/>
      <c r="Y72" s="471"/>
      <c r="Z72" s="640"/>
      <c r="AA72" s="640"/>
      <c r="AB72" s="71" t="s">
        <v>96</v>
      </c>
      <c r="AC72" s="641"/>
      <c r="AD72" s="1"/>
      <c r="AE72" s="1"/>
      <c r="AF72" s="1" t="str">
        <f>+Z71</f>
        <v>□</v>
      </c>
      <c r="AG72" s="1">
        <f>+Z72</f>
        <v>0</v>
      </c>
      <c r="AM72" s="32" t="s">
        <v>52</v>
      </c>
      <c r="AN72" s="32" t="s">
        <v>53</v>
      </c>
      <c r="AO72" s="34" t="s">
        <v>74</v>
      </c>
      <c r="AP72" s="34" t="s">
        <v>54</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12" customHeight="1" x14ac:dyDescent="0.2">
      <c r="A73" s="1"/>
      <c r="B73" s="595"/>
      <c r="C73" s="596"/>
      <c r="D73" s="277"/>
      <c r="E73" s="612" t="s">
        <v>464</v>
      </c>
      <c r="F73" s="616"/>
      <c r="G73" s="616"/>
      <c r="H73" s="617"/>
      <c r="I73" s="44"/>
      <c r="J73" s="44"/>
      <c r="K73" s="44"/>
      <c r="L73" s="44"/>
      <c r="M73" s="44"/>
      <c r="N73" s="44"/>
      <c r="O73" s="44"/>
      <c r="P73" s="44"/>
      <c r="Q73" s="45"/>
      <c r="R73" s="66"/>
      <c r="S73" s="67"/>
      <c r="T73" s="67"/>
      <c r="U73" s="67"/>
      <c r="V73" s="67"/>
      <c r="W73" s="67"/>
      <c r="X73" s="68"/>
      <c r="Y73" s="67"/>
      <c r="Z73" s="68"/>
      <c r="AA73" s="67"/>
      <c r="AB73" s="58" t="s">
        <v>88</v>
      </c>
      <c r="AC73" s="634"/>
      <c r="AD73" s="1"/>
      <c r="AE73" s="1"/>
      <c r="AF73" s="1"/>
      <c r="AG73" s="1"/>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6" customHeight="1" x14ac:dyDescent="0.2">
      <c r="A74" s="1"/>
      <c r="B74" s="595"/>
      <c r="C74" s="596"/>
      <c r="D74" s="277"/>
      <c r="E74" s="618"/>
      <c r="F74" s="619"/>
      <c r="G74" s="619"/>
      <c r="H74" s="620"/>
      <c r="I74" s="48" t="s">
        <v>56</v>
      </c>
      <c r="J74" s="289" t="s">
        <v>87</v>
      </c>
      <c r="K74" s="289"/>
      <c r="L74" s="289"/>
      <c r="M74" s="289"/>
      <c r="N74" s="289"/>
      <c r="O74" s="289"/>
      <c r="P74" s="289"/>
      <c r="Q74" s="290"/>
      <c r="R74" s="30" t="s">
        <v>67</v>
      </c>
      <c r="S74" s="639" t="s">
        <v>115</v>
      </c>
      <c r="T74" s="639"/>
      <c r="U74" s="639"/>
      <c r="V74" s="479" t="s">
        <v>116</v>
      </c>
      <c r="W74" s="479"/>
      <c r="X74" s="479"/>
      <c r="Y74" s="479"/>
      <c r="Z74" s="640"/>
      <c r="AA74" s="640"/>
      <c r="AB74" s="59" t="s">
        <v>96</v>
      </c>
      <c r="AC74" s="630"/>
      <c r="AD74" s="1"/>
      <c r="AE74" s="31" t="str">
        <f>+I74</f>
        <v>□</v>
      </c>
      <c r="AF74" s="1">
        <f>+Z74</f>
        <v>0</v>
      </c>
      <c r="AG74" s="1"/>
      <c r="AH74" s="34" t="str">
        <f>IF(AE74&amp;AE75&amp;AE76="■□□","◎無し",IF(AE74&amp;AE75&amp;AE76="□■□","●適合",IF(AE74&amp;AE75&amp;AE76="□□■","◆未達",IF(AE74&amp;AE75&amp;AE76="□□□","■未答","▼矛盾"))))</f>
        <v>■未答</v>
      </c>
      <c r="AI74" s="46"/>
      <c r="AJ74" s="32" t="str">
        <f>IF(R74="■",IF(AF74=0,"◎無段",IF(AF74&gt;20,"◆未達","●範囲内")),"■未答")</f>
        <v>■未答</v>
      </c>
      <c r="AL74" s="28" t="s">
        <v>89</v>
      </c>
      <c r="AM74" s="35" t="s">
        <v>90</v>
      </c>
      <c r="AN74" s="35" t="s">
        <v>91</v>
      </c>
      <c r="AO74" s="35" t="s">
        <v>92</v>
      </c>
      <c r="AP74" s="35" t="s">
        <v>93</v>
      </c>
      <c r="AQ74" s="35" t="s">
        <v>73</v>
      </c>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8.15" customHeight="1" x14ac:dyDescent="0.2">
      <c r="A75" s="1"/>
      <c r="B75" s="595"/>
      <c r="C75" s="596"/>
      <c r="D75" s="277"/>
      <c r="E75" s="618"/>
      <c r="F75" s="619"/>
      <c r="G75" s="619"/>
      <c r="H75" s="620"/>
      <c r="I75" s="69"/>
      <c r="J75" s="286"/>
      <c r="K75" s="286"/>
      <c r="L75" s="286"/>
      <c r="M75" s="286"/>
      <c r="N75" s="286"/>
      <c r="O75" s="286"/>
      <c r="P75" s="286"/>
      <c r="Q75" s="70"/>
      <c r="R75" s="37"/>
      <c r="S75" s="306"/>
      <c r="T75" s="306"/>
      <c r="U75" s="306"/>
      <c r="V75" s="294"/>
      <c r="W75" s="294"/>
      <c r="X75" s="294"/>
      <c r="Y75" s="294"/>
      <c r="Z75" s="306"/>
      <c r="AA75" s="306"/>
      <c r="AB75" s="71"/>
      <c r="AC75" s="630"/>
      <c r="AD75" s="1"/>
      <c r="AE75" s="1" t="str">
        <f>+I76</f>
        <v>□</v>
      </c>
      <c r="AF75" s="1"/>
      <c r="AG75" s="1"/>
      <c r="AL75" s="28"/>
      <c r="AM75" s="32" t="s">
        <v>51</v>
      </c>
      <c r="AN75" s="32" t="s">
        <v>52</v>
      </c>
      <c r="AO75" s="32" t="s">
        <v>53</v>
      </c>
      <c r="AP75" s="34" t="s">
        <v>74</v>
      </c>
      <c r="AQ75" s="34" t="s">
        <v>54</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16" customHeight="1" x14ac:dyDescent="0.2">
      <c r="A76" s="1"/>
      <c r="B76" s="595"/>
      <c r="C76" s="596"/>
      <c r="D76" s="277"/>
      <c r="E76" s="618"/>
      <c r="F76" s="619"/>
      <c r="G76" s="619"/>
      <c r="H76" s="620"/>
      <c r="I76" s="48" t="s">
        <v>67</v>
      </c>
      <c r="J76" s="547" t="s">
        <v>94</v>
      </c>
      <c r="K76" s="547"/>
      <c r="L76" s="547"/>
      <c r="M76" s="547"/>
      <c r="N76" s="547"/>
      <c r="O76" s="547"/>
      <c r="P76" s="547"/>
      <c r="Q76" s="607"/>
      <c r="R76" s="642" t="s">
        <v>67</v>
      </c>
      <c r="S76" s="605" t="s">
        <v>117</v>
      </c>
      <c r="T76" s="605"/>
      <c r="U76" s="605"/>
      <c r="V76" s="479" t="s">
        <v>118</v>
      </c>
      <c r="W76" s="479"/>
      <c r="X76" s="479"/>
      <c r="Y76" s="479"/>
      <c r="Z76" s="640"/>
      <c r="AA76" s="640"/>
      <c r="AB76" s="59" t="s">
        <v>96</v>
      </c>
      <c r="AC76" s="630"/>
      <c r="AD76" s="1"/>
      <c r="AE76" s="1" t="str">
        <f>+I77</f>
        <v>□</v>
      </c>
      <c r="AF76" s="1">
        <f>+Z76</f>
        <v>0</v>
      </c>
      <c r="AG76" s="1"/>
      <c r="AJ76" s="32" t="str">
        <f>IF(R76="■",IF(AF76=0,"◎無段",IF(AF76&gt;120,"◆未達","●範囲内")),"■未答")</f>
        <v>■未答</v>
      </c>
      <c r="AL76" s="6"/>
      <c r="AM76" s="6"/>
      <c r="AN76" s="6"/>
      <c r="AO76" s="6"/>
      <c r="AP76" s="6"/>
      <c r="AQ76" s="9"/>
      <c r="AR76" s="9"/>
      <c r="AS76" s="9"/>
      <c r="AT76" s="9"/>
      <c r="AU76" s="9"/>
      <c r="AV76" s="9"/>
      <c r="AW76" s="9"/>
      <c r="AX76" s="9"/>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595"/>
      <c r="C77" s="596"/>
      <c r="D77" s="297"/>
      <c r="E77" s="618"/>
      <c r="F77" s="619"/>
      <c r="G77" s="619"/>
      <c r="H77" s="620"/>
      <c r="I77" s="48" t="s">
        <v>67</v>
      </c>
      <c r="J77" s="547" t="s">
        <v>97</v>
      </c>
      <c r="K77" s="547"/>
      <c r="L77" s="547"/>
      <c r="M77" s="547"/>
      <c r="N77" s="547"/>
      <c r="O77" s="547"/>
      <c r="P77" s="547"/>
      <c r="Q77" s="607"/>
      <c r="R77" s="642"/>
      <c r="S77" s="605"/>
      <c r="T77" s="605"/>
      <c r="U77" s="605"/>
      <c r="V77" s="479" t="s">
        <v>119</v>
      </c>
      <c r="W77" s="479"/>
      <c r="X77" s="479"/>
      <c r="Y77" s="479"/>
      <c r="Z77" s="640"/>
      <c r="AA77" s="640"/>
      <c r="AB77" s="59" t="s">
        <v>96</v>
      </c>
      <c r="AC77" s="630"/>
      <c r="AD77" s="1"/>
      <c r="AE77" s="1"/>
      <c r="AF77" s="1">
        <f>+Z77</f>
        <v>0</v>
      </c>
      <c r="AG77" s="1"/>
      <c r="AJ77" s="32" t="str">
        <f>IF(R76="■",IF(AF77=0,"◎無段",IF(AF77&gt;180,"◆未達","●範囲内")),"■未答")</f>
        <v>■未答</v>
      </c>
      <c r="AL77" s="38"/>
      <c r="AM77" s="6"/>
      <c r="AN77" s="6"/>
      <c r="AO77" s="6"/>
      <c r="AP77" s="6"/>
      <c r="AQ77" s="9"/>
      <c r="AR77" s="9"/>
      <c r="AS77" s="9"/>
      <c r="AT77" s="9"/>
      <c r="AU77" s="9"/>
      <c r="AV77" s="9"/>
      <c r="AW77" s="9"/>
      <c r="AX77" s="9"/>
      <c r="AY77" s="1"/>
      <c r="AZ77" s="1"/>
      <c r="BA77" s="1"/>
      <c r="BE77" s="54"/>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6" customHeight="1" x14ac:dyDescent="0.2">
      <c r="A78" s="1"/>
      <c r="B78" s="595"/>
      <c r="C78" s="596"/>
      <c r="D78" s="297"/>
      <c r="E78" s="621"/>
      <c r="F78" s="622"/>
      <c r="G78" s="622"/>
      <c r="H78" s="623"/>
      <c r="I78" s="72"/>
      <c r="J78" s="73"/>
      <c r="K78" s="72"/>
      <c r="L78" s="72"/>
      <c r="M78" s="72"/>
      <c r="N78" s="72"/>
      <c r="O78" s="73"/>
      <c r="P78" s="73"/>
      <c r="Q78" s="74"/>
      <c r="R78" s="75"/>
      <c r="S78" s="334"/>
      <c r="T78" s="334"/>
      <c r="U78" s="334"/>
      <c r="V78" s="327"/>
      <c r="W78" s="327"/>
      <c r="X78" s="327"/>
      <c r="Y78" s="327"/>
      <c r="Z78" s="327"/>
      <c r="AA78" s="327"/>
      <c r="AB78" s="65"/>
      <c r="AC78" s="635"/>
      <c r="AD78" s="1"/>
      <c r="AE78" s="1"/>
      <c r="AF78" s="1"/>
      <c r="AG78" s="1"/>
      <c r="AL78" s="38"/>
      <c r="AQ78" s="1"/>
      <c r="AR78" s="1"/>
      <c r="AS78" s="1"/>
      <c r="AT78" s="1"/>
      <c r="AU78" s="1"/>
      <c r="AV78" s="1"/>
      <c r="AW78" s="1"/>
      <c r="AX78" s="1"/>
      <c r="AY78" s="1"/>
      <c r="AZ78" s="1"/>
      <c r="BA78" s="1"/>
      <c r="BE78" s="38"/>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16.5" customHeight="1" x14ac:dyDescent="0.2">
      <c r="A79" s="1"/>
      <c r="B79" s="595"/>
      <c r="C79" s="596"/>
      <c r="D79" s="297"/>
      <c r="E79" s="612" t="s">
        <v>477</v>
      </c>
      <c r="F79" s="616"/>
      <c r="G79" s="616"/>
      <c r="H79" s="617"/>
      <c r="I79" s="76"/>
      <c r="J79" s="77"/>
      <c r="K79" s="76"/>
      <c r="L79" s="76"/>
      <c r="M79" s="76"/>
      <c r="N79" s="76"/>
      <c r="O79" s="77"/>
      <c r="P79" s="77"/>
      <c r="Q79" s="78"/>
      <c r="R79" s="79"/>
      <c r="S79" s="321"/>
      <c r="T79" s="321"/>
      <c r="U79" s="321"/>
      <c r="V79" s="67"/>
      <c r="W79" s="67"/>
      <c r="X79" s="67"/>
      <c r="Y79" s="67"/>
      <c r="Z79" s="67"/>
      <c r="AA79" s="67"/>
      <c r="AB79" s="58" t="s">
        <v>88</v>
      </c>
      <c r="AC79" s="312"/>
      <c r="AD79" s="1"/>
      <c r="AE79" s="31" t="str">
        <f>+I81</f>
        <v>□</v>
      </c>
      <c r="AF79" s="1"/>
      <c r="AG79" s="1"/>
      <c r="AH79" s="34" t="str">
        <f>IF(AE79&amp;AE80&amp;AE81&amp;AE82="■□□□","◎無し",IF(AE79&amp;AE80&amp;AE81&amp;AE82="□■□□","◎無段",IF(AE79&amp;AE80&amp;AE81&amp;AE82="□□■□","●適合",IF(AE79&amp;AE80&amp;AE81&amp;AE82="□□□■","◆未達",IF(AE79&amp;AE80&amp;AE81&amp;AE82="□□□□","■未答","▼矛盾")))))</f>
        <v>■未答</v>
      </c>
      <c r="AI79" s="46"/>
      <c r="AL79" s="28" t="s">
        <v>77</v>
      </c>
      <c r="AM79" s="40" t="s">
        <v>79</v>
      </c>
      <c r="AN79" s="40" t="s">
        <v>78</v>
      </c>
      <c r="AO79" s="40" t="s">
        <v>80</v>
      </c>
      <c r="AP79" s="40" t="s">
        <v>81</v>
      </c>
      <c r="AQ79" s="40" t="s">
        <v>82</v>
      </c>
      <c r="AR79" s="40" t="s">
        <v>73</v>
      </c>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26.15" customHeight="1" x14ac:dyDescent="0.2">
      <c r="A80" s="1"/>
      <c r="B80" s="595"/>
      <c r="C80" s="596"/>
      <c r="D80" s="297"/>
      <c r="E80" s="618"/>
      <c r="F80" s="619"/>
      <c r="G80" s="619"/>
      <c r="H80" s="620"/>
      <c r="I80" s="69"/>
      <c r="J80" s="289"/>
      <c r="K80" s="29"/>
      <c r="L80" s="29"/>
      <c r="M80" s="29"/>
      <c r="N80" s="29"/>
      <c r="O80" s="289"/>
      <c r="P80" s="289"/>
      <c r="Q80" s="290"/>
      <c r="R80" s="624" t="s">
        <v>120</v>
      </c>
      <c r="S80" s="625"/>
      <c r="T80" s="625"/>
      <c r="U80" s="60" t="s">
        <v>67</v>
      </c>
      <c r="V80" s="625" t="s">
        <v>115</v>
      </c>
      <c r="W80" s="625"/>
      <c r="X80" s="60" t="s">
        <v>67</v>
      </c>
      <c r="Y80" s="80" t="s">
        <v>121</v>
      </c>
      <c r="Z80" s="80"/>
      <c r="AA80" s="80"/>
      <c r="AB80" s="81"/>
      <c r="AC80" s="630"/>
      <c r="AD80" s="1"/>
      <c r="AE80" s="1" t="str">
        <f>+I82</f>
        <v>□</v>
      </c>
      <c r="AF80" s="1"/>
      <c r="AG80" s="1"/>
      <c r="AH80" s="82" t="s">
        <v>122</v>
      </c>
      <c r="AJ80" s="34" t="str">
        <f>IF(U80&amp;X80="■□","●単純",IF(U80&amp;X80="□■","◆またぎ",IF(U80&amp;X80="□□","■未答","▼矛盾")))</f>
        <v>■未答</v>
      </c>
      <c r="AL80" s="28"/>
      <c r="AM80" s="32" t="s">
        <v>51</v>
      </c>
      <c r="AN80" s="32" t="s">
        <v>85</v>
      </c>
      <c r="AO80" s="32" t="s">
        <v>52</v>
      </c>
      <c r="AP80" s="32" t="s">
        <v>53</v>
      </c>
      <c r="AQ80" s="34" t="s">
        <v>74</v>
      </c>
      <c r="AR80" s="34" t="s">
        <v>54</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595"/>
      <c r="C81" s="596"/>
      <c r="D81" s="297"/>
      <c r="E81" s="618"/>
      <c r="F81" s="619"/>
      <c r="G81" s="619"/>
      <c r="H81" s="620"/>
      <c r="I81" s="48" t="s">
        <v>56</v>
      </c>
      <c r="J81" s="289" t="s">
        <v>87</v>
      </c>
      <c r="K81" s="289"/>
      <c r="L81" s="289"/>
      <c r="M81" s="29"/>
      <c r="N81" s="29"/>
      <c r="O81" s="289"/>
      <c r="P81" s="289"/>
      <c r="Q81" s="290"/>
      <c r="R81" s="643" t="s">
        <v>123</v>
      </c>
      <c r="S81" s="644"/>
      <c r="T81" s="644"/>
      <c r="U81" s="60" t="s">
        <v>67</v>
      </c>
      <c r="V81" s="644" t="s">
        <v>124</v>
      </c>
      <c r="W81" s="644"/>
      <c r="X81" s="60" t="s">
        <v>67</v>
      </c>
      <c r="Y81" s="644" t="s">
        <v>125</v>
      </c>
      <c r="Z81" s="644"/>
      <c r="AA81" s="60" t="s">
        <v>67</v>
      </c>
      <c r="AB81" s="83" t="s">
        <v>126</v>
      </c>
      <c r="AC81" s="630"/>
      <c r="AD81" s="1"/>
      <c r="AE81" s="1" t="str">
        <f>+I83</f>
        <v>□</v>
      </c>
      <c r="AF81" s="1"/>
      <c r="AG81" s="1"/>
      <c r="AH81" s="82" t="s">
        <v>127</v>
      </c>
      <c r="AJ81" s="34" t="str">
        <f>IF(U81&amp;X81&amp;AA81="■□□","手すり",IF(U81&amp;X81&amp;AA81="□■□","手すり",IF(U81&amp;X81&amp;AA81="□□■","無し",IF(U81&amp;X81&amp;AA81="□□□","■未答","▼矛盾"))))</f>
        <v>■未答</v>
      </c>
      <c r="AL81" s="38"/>
      <c r="AQ81" s="1"/>
      <c r="AR81" s="1"/>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ht="26.15" customHeight="1" x14ac:dyDescent="0.2">
      <c r="B82" s="595"/>
      <c r="C82" s="596"/>
      <c r="D82" s="297"/>
      <c r="E82" s="618"/>
      <c r="F82" s="619"/>
      <c r="G82" s="619"/>
      <c r="H82" s="620"/>
      <c r="I82" s="48" t="s">
        <v>56</v>
      </c>
      <c r="J82" s="289" t="s">
        <v>128</v>
      </c>
      <c r="K82" s="289"/>
      <c r="L82" s="289"/>
      <c r="M82" s="289"/>
      <c r="N82" s="289"/>
      <c r="O82" s="289"/>
      <c r="P82" s="289"/>
      <c r="Q82" s="290"/>
      <c r="R82" s="645" t="s">
        <v>129</v>
      </c>
      <c r="S82" s="646"/>
      <c r="T82" s="646"/>
      <c r="U82" s="84" t="s">
        <v>67</v>
      </c>
      <c r="V82" s="85" t="s">
        <v>126</v>
      </c>
      <c r="W82" s="84" t="s">
        <v>67</v>
      </c>
      <c r="X82" s="85" t="s">
        <v>130</v>
      </c>
      <c r="Y82" s="84" t="s">
        <v>67</v>
      </c>
      <c r="Z82" s="85" t="s">
        <v>131</v>
      </c>
      <c r="AA82" s="85"/>
      <c r="AB82" s="86"/>
      <c r="AC82" s="630"/>
      <c r="AE82" s="1" t="str">
        <f>+I84</f>
        <v>□</v>
      </c>
      <c r="AH82" s="82" t="s">
        <v>132</v>
      </c>
      <c r="AJ82" s="34" t="str">
        <f>IF(U82&amp;W82&amp;Y82="■□□",0,IF(U82&amp;W82&amp;Y82="□■□",1,IF(U82&amp;W82&amp;Y82="□□■",2,IF(U82&amp;W82&amp;Y82="□□□","■未答","▼矛盾"))))</f>
        <v>■未答</v>
      </c>
    </row>
    <row r="83" spans="1:83" ht="30" customHeight="1" x14ac:dyDescent="0.2">
      <c r="B83" s="595"/>
      <c r="C83" s="596"/>
      <c r="D83" s="297"/>
      <c r="E83" s="297"/>
      <c r="F83" s="609" t="s">
        <v>20</v>
      </c>
      <c r="G83" s="614"/>
      <c r="H83" s="615"/>
      <c r="I83" s="48" t="s">
        <v>67</v>
      </c>
      <c r="J83" s="547" t="s">
        <v>133</v>
      </c>
      <c r="K83" s="547"/>
      <c r="L83" s="547"/>
      <c r="M83" s="547"/>
      <c r="N83" s="547"/>
      <c r="O83" s="547"/>
      <c r="P83" s="547"/>
      <c r="Q83" s="607"/>
      <c r="R83" s="647" t="s">
        <v>134</v>
      </c>
      <c r="S83" s="648"/>
      <c r="T83" s="648"/>
      <c r="U83" s="653" t="s">
        <v>135</v>
      </c>
      <c r="V83" s="653"/>
      <c r="W83" s="87"/>
      <c r="X83" s="88" t="s">
        <v>96</v>
      </c>
      <c r="Y83" s="340" t="s">
        <v>136</v>
      </c>
      <c r="Z83" s="87"/>
      <c r="AA83" s="88" t="s">
        <v>96</v>
      </c>
      <c r="AB83" s="89"/>
      <c r="AC83" s="630"/>
      <c r="AE83" s="90"/>
      <c r="AF83" s="1">
        <f>+W83</f>
        <v>0</v>
      </c>
      <c r="AG83" s="1">
        <f>+Z83</f>
        <v>0</v>
      </c>
      <c r="AH83" s="91"/>
      <c r="AI83" s="91"/>
      <c r="AJ83" s="92" t="str">
        <f>IF(U80="■",V80,"")</f>
        <v/>
      </c>
    </row>
    <row r="84" spans="1:83" ht="30" customHeight="1" x14ac:dyDescent="0.2">
      <c r="B84" s="595"/>
      <c r="C84" s="596"/>
      <c r="D84" s="297"/>
      <c r="E84" s="297"/>
      <c r="F84" s="609" t="s">
        <v>21</v>
      </c>
      <c r="G84" s="614"/>
      <c r="H84" s="615"/>
      <c r="I84" s="48" t="s">
        <v>67</v>
      </c>
      <c r="J84" s="547" t="s">
        <v>137</v>
      </c>
      <c r="K84" s="547"/>
      <c r="L84" s="547"/>
      <c r="M84" s="547"/>
      <c r="N84" s="547"/>
      <c r="O84" s="547"/>
      <c r="P84" s="547"/>
      <c r="Q84" s="607"/>
      <c r="R84" s="647" t="s">
        <v>138</v>
      </c>
      <c r="S84" s="648"/>
      <c r="T84" s="648"/>
      <c r="U84" s="648"/>
      <c r="V84" s="648"/>
      <c r="W84" s="648"/>
      <c r="X84" s="648"/>
      <c r="Y84" s="649"/>
      <c r="Z84" s="649"/>
      <c r="AA84" s="88" t="s">
        <v>96</v>
      </c>
      <c r="AB84" s="89"/>
      <c r="AC84" s="630"/>
      <c r="AD84" s="9"/>
      <c r="AE84" s="93"/>
      <c r="AF84" s="1">
        <f>+Y84</f>
        <v>0</v>
      </c>
      <c r="AG84" s="94">
        <f>+Y84</f>
        <v>0</v>
      </c>
      <c r="AH84" s="94"/>
      <c r="AI84" s="94">
        <f>+Y85</f>
        <v>0</v>
      </c>
      <c r="AJ84" s="274" t="str">
        <f>IF(X80="■",Y80,"")</f>
        <v/>
      </c>
    </row>
    <row r="85" spans="1:83" ht="26.15" customHeight="1" x14ac:dyDescent="0.2">
      <c r="B85" s="595"/>
      <c r="C85" s="596"/>
      <c r="D85" s="297"/>
      <c r="E85" s="297"/>
      <c r="F85" s="612" t="s">
        <v>444</v>
      </c>
      <c r="G85" s="616"/>
      <c r="H85" s="617"/>
      <c r="I85" s="69"/>
      <c r="J85" s="289"/>
      <c r="K85" s="29"/>
      <c r="L85" s="29"/>
      <c r="M85" s="29"/>
      <c r="N85" s="29"/>
      <c r="O85" s="289"/>
      <c r="P85" s="289"/>
      <c r="Q85" s="290"/>
      <c r="R85" s="647" t="s">
        <v>139</v>
      </c>
      <c r="S85" s="648"/>
      <c r="T85" s="648"/>
      <c r="U85" s="648"/>
      <c r="V85" s="648"/>
      <c r="W85" s="648"/>
      <c r="X85" s="648"/>
      <c r="Y85" s="649"/>
      <c r="Z85" s="649"/>
      <c r="AA85" s="88" t="s">
        <v>96</v>
      </c>
      <c r="AB85" s="89"/>
      <c r="AC85" s="630"/>
      <c r="AD85" s="9"/>
      <c r="AE85" s="93"/>
      <c r="AF85" s="1">
        <f>+Y85</f>
        <v>0</v>
      </c>
      <c r="AG85" s="94">
        <f>+Y86</f>
        <v>0</v>
      </c>
      <c r="AH85" s="96">
        <f>+W83</f>
        <v>0</v>
      </c>
      <c r="AI85" s="94"/>
      <c r="AJ85" s="95"/>
    </row>
    <row r="86" spans="1:83" ht="26.15" customHeight="1" x14ac:dyDescent="0.2">
      <c r="B86" s="595"/>
      <c r="C86" s="596"/>
      <c r="D86" s="297"/>
      <c r="E86" s="297"/>
      <c r="F86" s="618"/>
      <c r="G86" s="619"/>
      <c r="H86" s="620"/>
      <c r="I86" s="289"/>
      <c r="J86" s="289"/>
      <c r="K86" s="289"/>
      <c r="L86" s="289"/>
      <c r="M86" s="289"/>
      <c r="N86" s="289"/>
      <c r="O86" s="289"/>
      <c r="P86" s="289"/>
      <c r="Q86" s="290"/>
      <c r="R86" s="647" t="s">
        <v>140</v>
      </c>
      <c r="S86" s="648"/>
      <c r="T86" s="648"/>
      <c r="U86" s="648"/>
      <c r="V86" s="648"/>
      <c r="W86" s="648"/>
      <c r="X86" s="648"/>
      <c r="Y86" s="649"/>
      <c r="Z86" s="649"/>
      <c r="AA86" s="88" t="s">
        <v>96</v>
      </c>
      <c r="AB86" s="89"/>
      <c r="AC86" s="630"/>
      <c r="AD86" s="9"/>
      <c r="AE86" s="9"/>
      <c r="AF86" s="1">
        <f>+Y86</f>
        <v>0</v>
      </c>
      <c r="AG86" s="96">
        <f>+Y87</f>
        <v>0</v>
      </c>
      <c r="AH86" s="97"/>
      <c r="AI86" s="98"/>
      <c r="AJ86" s="99"/>
    </row>
    <row r="87" spans="1:83" s="101" customFormat="1" ht="18" customHeight="1" x14ac:dyDescent="0.2">
      <c r="B87" s="595"/>
      <c r="C87" s="596"/>
      <c r="D87" s="292"/>
      <c r="E87" s="292"/>
      <c r="F87" s="621"/>
      <c r="G87" s="622"/>
      <c r="H87" s="623"/>
      <c r="I87" s="73"/>
      <c r="J87" s="73"/>
      <c r="K87" s="73"/>
      <c r="L87" s="73"/>
      <c r="M87" s="73"/>
      <c r="N87" s="73"/>
      <c r="O87" s="73"/>
      <c r="P87" s="73"/>
      <c r="Q87" s="74"/>
      <c r="R87" s="650" t="s">
        <v>141</v>
      </c>
      <c r="S87" s="651"/>
      <c r="T87" s="651"/>
      <c r="U87" s="651"/>
      <c r="V87" s="651"/>
      <c r="W87" s="651"/>
      <c r="X87" s="651"/>
      <c r="Y87" s="652"/>
      <c r="Z87" s="652"/>
      <c r="AA87" s="88" t="s">
        <v>96</v>
      </c>
      <c r="AB87" s="100"/>
      <c r="AC87" s="319"/>
      <c r="AF87" s="1">
        <f>+Y87</f>
        <v>0</v>
      </c>
      <c r="AH87" s="102"/>
      <c r="AI87" s="102"/>
      <c r="AJ87" s="102"/>
      <c r="AK87" s="102"/>
      <c r="AL87" s="102"/>
      <c r="AM87" s="102"/>
      <c r="AN87" s="102"/>
      <c r="AO87" s="102"/>
      <c r="AP87" s="102"/>
      <c r="BB87" s="102"/>
      <c r="BC87" s="102"/>
      <c r="BD87" s="102"/>
      <c r="BE87" s="102"/>
      <c r="BF87" s="102"/>
      <c r="BG87" s="102"/>
      <c r="BH87" s="102"/>
      <c r="BI87" s="102"/>
    </row>
    <row r="88" spans="1:83" ht="40" customHeight="1" x14ac:dyDescent="0.2">
      <c r="B88" s="595"/>
      <c r="C88" s="596"/>
      <c r="D88" s="611" t="s">
        <v>22</v>
      </c>
      <c r="E88" s="608"/>
      <c r="F88" s="609"/>
      <c r="G88" s="609"/>
      <c r="H88" s="610"/>
      <c r="I88" s="44"/>
      <c r="J88" s="44"/>
      <c r="K88" s="44"/>
      <c r="L88" s="44"/>
      <c r="M88" s="44"/>
      <c r="N88" s="44"/>
      <c r="O88" s="44"/>
      <c r="P88" s="44"/>
      <c r="Q88" s="45"/>
      <c r="R88" s="103"/>
      <c r="S88" s="57"/>
      <c r="T88" s="57"/>
      <c r="U88" s="57"/>
      <c r="V88" s="57"/>
      <c r="W88" s="57"/>
      <c r="X88" s="57"/>
      <c r="Y88" s="57"/>
      <c r="Z88" s="57"/>
      <c r="AA88" s="57"/>
      <c r="AB88" s="57"/>
      <c r="AC88" s="634"/>
      <c r="AE88" s="31" t="str">
        <f>+I90</f>
        <v>□</v>
      </c>
      <c r="AH88" s="32" t="str">
        <f>IF(AE88&amp;AE89="■□","●適合",IF(AE88&amp;AE89="□■","◆未達",IF(AE88&amp;AE89="□□","■未答","▼矛盾")))</f>
        <v>■未答</v>
      </c>
      <c r="AI88" s="33"/>
      <c r="AL88" s="28" t="s">
        <v>69</v>
      </c>
      <c r="AM88" s="35" t="s">
        <v>70</v>
      </c>
      <c r="AN88" s="35" t="s">
        <v>71</v>
      </c>
      <c r="AO88" s="35" t="s">
        <v>72</v>
      </c>
      <c r="AP88" s="35" t="s">
        <v>73</v>
      </c>
    </row>
    <row r="89" spans="1:83" ht="20.149999999999999" customHeight="1" x14ac:dyDescent="0.2">
      <c r="B89" s="595"/>
      <c r="C89" s="596"/>
      <c r="D89" s="297"/>
      <c r="E89" s="608" t="s">
        <v>23</v>
      </c>
      <c r="F89" s="609"/>
      <c r="G89" s="609"/>
      <c r="H89" s="610"/>
      <c r="I89" s="29"/>
      <c r="J89" s="289"/>
      <c r="K89" s="29"/>
      <c r="L89" s="29"/>
      <c r="M89" s="29"/>
      <c r="N89" s="29"/>
      <c r="O89" s="289"/>
      <c r="P89" s="289"/>
      <c r="Q89" s="290"/>
      <c r="R89" s="30" t="s">
        <v>67</v>
      </c>
      <c r="S89" s="479" t="s">
        <v>142</v>
      </c>
      <c r="T89" s="479"/>
      <c r="U89" s="479"/>
      <c r="V89" s="479"/>
      <c r="W89" s="479"/>
      <c r="X89" s="479"/>
      <c r="Y89" s="479"/>
      <c r="Z89" s="479"/>
      <c r="AA89" s="479"/>
      <c r="AB89" s="655"/>
      <c r="AC89" s="630"/>
      <c r="AE89" s="1" t="str">
        <f>+I91</f>
        <v>□</v>
      </c>
      <c r="AF89" s="1" t="str">
        <f>R89</f>
        <v>□</v>
      </c>
      <c r="AG89" s="1">
        <f>IF(AF89&amp;AF90&amp;AF91&amp;AF92="□□□□",1,IF(AF89&amp;AF90&amp;AF91&amp;AF92="■□□□",1,IF(AF89&amp;AF90&amp;AF91&amp;AF92="□■□□",2,IF(AF89&amp;AF90&amp;AF91&amp;AF92="□□■□",2,IF(AF89&amp;AF90&amp;AF91&amp;AF92="□□□■",2,0)))))</f>
        <v>1</v>
      </c>
      <c r="AJ89" s="34" t="str">
        <f>IF(AG89=1,"■未答",IF(AG89=2,"◆未達",IF(AF89&amp;AF90&amp;AF91&amp;AF92="■■□□","◎無段",IF(AF89&amp;AF90&amp;AF91&amp;AF92="■□■□","●適合",IF(AF89&amp;AF90&amp;AF91&amp;AF92="■□□■","◆未達","▼矛盾")))))</f>
        <v>■未答</v>
      </c>
      <c r="AM89" s="32" t="s">
        <v>52</v>
      </c>
      <c r="AN89" s="32" t="s">
        <v>53</v>
      </c>
      <c r="AO89" s="34" t="s">
        <v>74</v>
      </c>
      <c r="AP89" s="34" t="s">
        <v>54</v>
      </c>
    </row>
    <row r="90" spans="1:83" ht="20.149999999999999" customHeight="1" x14ac:dyDescent="0.2">
      <c r="B90" s="595"/>
      <c r="C90" s="596"/>
      <c r="D90" s="297"/>
      <c r="E90" s="608" t="s">
        <v>18</v>
      </c>
      <c r="F90" s="609"/>
      <c r="G90" s="609"/>
      <c r="H90" s="610"/>
      <c r="I90" s="39" t="s">
        <v>56</v>
      </c>
      <c r="J90" s="547" t="s">
        <v>75</v>
      </c>
      <c r="K90" s="547"/>
      <c r="L90" s="547"/>
      <c r="M90" s="547"/>
      <c r="N90" s="547"/>
      <c r="O90" s="547"/>
      <c r="P90" s="547"/>
      <c r="Q90" s="607"/>
      <c r="R90" s="37"/>
      <c r="S90" s="311"/>
      <c r="T90" s="311"/>
      <c r="U90" s="311"/>
      <c r="V90" s="311"/>
      <c r="W90" s="311"/>
      <c r="X90" s="311"/>
      <c r="Y90" s="311"/>
      <c r="Z90" s="311"/>
      <c r="AA90" s="311"/>
      <c r="AB90" s="311"/>
      <c r="AC90" s="630"/>
      <c r="AF90" s="1" t="str">
        <f>R91</f>
        <v>□</v>
      </c>
      <c r="AL90" s="28" t="s">
        <v>77</v>
      </c>
      <c r="AM90" s="40" t="s">
        <v>347</v>
      </c>
      <c r="AN90" s="40" t="s">
        <v>348</v>
      </c>
      <c r="AO90" s="40" t="s">
        <v>349</v>
      </c>
      <c r="AP90" s="40" t="s">
        <v>81</v>
      </c>
      <c r="AQ90" s="40" t="s">
        <v>80</v>
      </c>
      <c r="AR90" s="40" t="s">
        <v>78</v>
      </c>
      <c r="AS90" s="40" t="s">
        <v>82</v>
      </c>
      <c r="AT90" s="35" t="s">
        <v>73</v>
      </c>
    </row>
    <row r="91" spans="1:83" ht="20.149999999999999" customHeight="1" x14ac:dyDescent="0.2">
      <c r="B91" s="595"/>
      <c r="C91" s="596"/>
      <c r="D91" s="297"/>
      <c r="E91" s="608" t="s">
        <v>445</v>
      </c>
      <c r="F91" s="609"/>
      <c r="G91" s="609"/>
      <c r="H91" s="610"/>
      <c r="I91" s="39" t="s">
        <v>56</v>
      </c>
      <c r="J91" s="547" t="s">
        <v>83</v>
      </c>
      <c r="K91" s="547"/>
      <c r="L91" s="547"/>
      <c r="M91" s="547"/>
      <c r="N91" s="547"/>
      <c r="O91" s="547"/>
      <c r="P91" s="547"/>
      <c r="Q91" s="607"/>
      <c r="R91" s="30" t="s">
        <v>67</v>
      </c>
      <c r="S91" s="311" t="s">
        <v>76</v>
      </c>
      <c r="T91" s="311"/>
      <c r="U91" s="311"/>
      <c r="V91" s="311"/>
      <c r="W91" s="311"/>
      <c r="X91" s="104"/>
      <c r="Y91" s="311"/>
      <c r="Z91" s="311"/>
      <c r="AA91" s="311"/>
      <c r="AB91" s="311"/>
      <c r="AC91" s="630"/>
      <c r="AF91" s="1" t="str">
        <f>+R92</f>
        <v>□</v>
      </c>
      <c r="AL91" s="28"/>
      <c r="AM91" s="32" t="s">
        <v>85</v>
      </c>
      <c r="AN91" s="32" t="s">
        <v>52</v>
      </c>
      <c r="AO91" s="32" t="s">
        <v>53</v>
      </c>
      <c r="AP91" s="32" t="s">
        <v>53</v>
      </c>
      <c r="AQ91" s="32" t="s">
        <v>53</v>
      </c>
      <c r="AR91" s="32" t="s">
        <v>53</v>
      </c>
      <c r="AS91" s="34" t="s">
        <v>74</v>
      </c>
      <c r="AT91" s="34" t="s">
        <v>54</v>
      </c>
    </row>
    <row r="92" spans="1:83" ht="20.149999999999999" customHeight="1" x14ac:dyDescent="0.2">
      <c r="B92" s="595"/>
      <c r="C92" s="596"/>
      <c r="D92" s="297"/>
      <c r="E92" s="608" t="s">
        <v>24</v>
      </c>
      <c r="F92" s="609"/>
      <c r="G92" s="609"/>
      <c r="H92" s="610"/>
      <c r="I92" s="42"/>
      <c r="J92" s="280"/>
      <c r="K92" s="42"/>
      <c r="L92" s="280"/>
      <c r="M92" s="280"/>
      <c r="N92" s="280"/>
      <c r="O92" s="280"/>
      <c r="P92" s="280"/>
      <c r="Q92" s="281"/>
      <c r="R92" s="30" t="s">
        <v>67</v>
      </c>
      <c r="S92" s="311" t="s">
        <v>143</v>
      </c>
      <c r="T92" s="311"/>
      <c r="U92" s="311"/>
      <c r="V92" s="311"/>
      <c r="W92" s="311"/>
      <c r="X92" s="311"/>
      <c r="Y92" s="311"/>
      <c r="Z92" s="311"/>
      <c r="AA92" s="311"/>
      <c r="AB92" s="311"/>
      <c r="AC92" s="630"/>
      <c r="AF92" s="1" t="str">
        <f>+R93</f>
        <v>□</v>
      </c>
    </row>
    <row r="93" spans="1:83" ht="20.149999999999999" customHeight="1" x14ac:dyDescent="0.2">
      <c r="B93" s="595"/>
      <c r="C93" s="596"/>
      <c r="D93" s="297"/>
      <c r="E93" s="608" t="s">
        <v>25</v>
      </c>
      <c r="F93" s="609"/>
      <c r="G93" s="609"/>
      <c r="H93" s="610"/>
      <c r="I93" s="42"/>
      <c r="J93" s="280"/>
      <c r="K93" s="42"/>
      <c r="L93" s="280"/>
      <c r="M93" s="280"/>
      <c r="N93" s="280"/>
      <c r="O93" s="280"/>
      <c r="P93" s="280"/>
      <c r="Q93" s="281"/>
      <c r="R93" s="30" t="s">
        <v>67</v>
      </c>
      <c r="S93" s="311" t="s">
        <v>144</v>
      </c>
      <c r="T93" s="311"/>
      <c r="U93" s="311"/>
      <c r="V93" s="311"/>
      <c r="W93" s="311"/>
      <c r="X93" s="311"/>
      <c r="Y93" s="311"/>
      <c r="Z93" s="311"/>
      <c r="AA93" s="311"/>
      <c r="AB93" s="311"/>
      <c r="AC93" s="630"/>
    </row>
    <row r="94" spans="1:83" ht="36" customHeight="1" thickBot="1" x14ac:dyDescent="0.25">
      <c r="B94" s="597"/>
      <c r="C94" s="598"/>
      <c r="D94" s="309"/>
      <c r="E94" s="656" t="s">
        <v>465</v>
      </c>
      <c r="F94" s="657"/>
      <c r="G94" s="657"/>
      <c r="H94" s="658"/>
      <c r="I94" s="105"/>
      <c r="J94" s="105"/>
      <c r="K94" s="105"/>
      <c r="L94" s="105"/>
      <c r="M94" s="105"/>
      <c r="N94" s="105"/>
      <c r="O94" s="105"/>
      <c r="P94" s="105"/>
      <c r="Q94" s="106"/>
      <c r="R94" s="107"/>
      <c r="S94" s="108"/>
      <c r="T94" s="108"/>
      <c r="U94" s="108"/>
      <c r="V94" s="108"/>
      <c r="W94" s="108"/>
      <c r="X94" s="108"/>
      <c r="Y94" s="108"/>
      <c r="Z94" s="108"/>
      <c r="AA94" s="108"/>
      <c r="AB94" s="108"/>
      <c r="AC94" s="654"/>
    </row>
    <row r="95" spans="1:83" ht="16" customHeight="1" x14ac:dyDescent="0.2">
      <c r="B95" s="593" t="s">
        <v>480</v>
      </c>
      <c r="C95" s="594"/>
      <c r="D95" s="659" t="s">
        <v>26</v>
      </c>
      <c r="E95" s="660"/>
      <c r="F95" s="660"/>
      <c r="G95" s="660"/>
      <c r="H95" s="661"/>
      <c r="I95" s="109" t="s">
        <v>56</v>
      </c>
      <c r="J95" s="23" t="s">
        <v>87</v>
      </c>
      <c r="K95" s="23"/>
      <c r="L95" s="23"/>
      <c r="M95" s="23"/>
      <c r="N95" s="23"/>
      <c r="O95" s="23"/>
      <c r="P95" s="23"/>
      <c r="Q95" s="24"/>
      <c r="R95" s="26"/>
      <c r="S95" s="26"/>
      <c r="T95" s="26"/>
      <c r="U95" s="26"/>
      <c r="V95" s="26"/>
      <c r="W95" s="26"/>
      <c r="X95" s="26"/>
      <c r="Y95" s="26"/>
      <c r="Z95" s="26"/>
      <c r="AA95" s="26"/>
      <c r="AB95" s="58" t="s">
        <v>88</v>
      </c>
      <c r="AC95" s="662"/>
      <c r="AE95" s="31" t="str">
        <f>+I95</f>
        <v>□</v>
      </c>
      <c r="AF95" s="1">
        <f>IF(AE96="■",1,IF(AE97="■",1,0))</f>
        <v>0</v>
      </c>
      <c r="AH95" s="34" t="str">
        <f>IF(AE95&amp;AE96&amp;AE97="■□□","◎無し",IF(AE95&amp;AE96&amp;AE97="□■□","●適合",IF(AE95&amp;AE96&amp;AE97="□□■","◆未達",IF(AE95&amp;AE96&amp;AE97="□□□","■未答","▼矛盾"))))</f>
        <v>■未答</v>
      </c>
      <c r="AI95" s="46"/>
      <c r="AL95" s="28" t="s">
        <v>89</v>
      </c>
      <c r="AM95" s="35" t="s">
        <v>90</v>
      </c>
      <c r="AN95" s="35" t="s">
        <v>91</v>
      </c>
      <c r="AO95" s="35" t="s">
        <v>92</v>
      </c>
      <c r="AP95" s="35" t="s">
        <v>93</v>
      </c>
      <c r="AQ95" s="35" t="s">
        <v>73</v>
      </c>
    </row>
    <row r="96" spans="1:83" ht="16" customHeight="1" x14ac:dyDescent="0.2">
      <c r="B96" s="595"/>
      <c r="C96" s="596"/>
      <c r="D96" s="618"/>
      <c r="E96" s="619"/>
      <c r="F96" s="619"/>
      <c r="G96" s="619"/>
      <c r="H96" s="620"/>
      <c r="I96" s="48" t="s">
        <v>67</v>
      </c>
      <c r="J96" s="289" t="s">
        <v>145</v>
      </c>
      <c r="K96" s="289"/>
      <c r="L96" s="289"/>
      <c r="M96" s="289"/>
      <c r="N96" s="289"/>
      <c r="O96" s="289"/>
      <c r="P96" s="289"/>
      <c r="Q96" s="290"/>
      <c r="R96" s="478" t="s">
        <v>146</v>
      </c>
      <c r="S96" s="479"/>
      <c r="T96" s="479"/>
      <c r="U96" s="479"/>
      <c r="V96" s="479"/>
      <c r="W96" s="479"/>
      <c r="X96" s="469"/>
      <c r="Y96" s="469"/>
      <c r="Z96" s="469"/>
      <c r="AA96" s="311" t="s">
        <v>96</v>
      </c>
      <c r="AB96" s="311"/>
      <c r="AC96" s="630"/>
      <c r="AE96" s="1" t="str">
        <f>+I96</f>
        <v>□</v>
      </c>
      <c r="AF96" s="1">
        <f>+X96</f>
        <v>0</v>
      </c>
      <c r="AJ96" s="32" t="str">
        <f>IF(AF95=1,IF(AF96=0,"■未答",IF(AF96&lt;780,"◆未達","●範囲内")),"■未答")</f>
        <v>■未答</v>
      </c>
      <c r="AL96" s="28"/>
      <c r="AM96" s="32" t="s">
        <v>51</v>
      </c>
      <c r="AN96" s="32" t="s">
        <v>52</v>
      </c>
      <c r="AO96" s="32" t="s">
        <v>53</v>
      </c>
      <c r="AP96" s="34" t="s">
        <v>74</v>
      </c>
      <c r="AQ96" s="34" t="s">
        <v>54</v>
      </c>
    </row>
    <row r="97" spans="2:45" ht="16" customHeight="1" x14ac:dyDescent="0.2">
      <c r="B97" s="595"/>
      <c r="C97" s="596"/>
      <c r="D97" s="621"/>
      <c r="E97" s="622"/>
      <c r="F97" s="622"/>
      <c r="G97" s="622"/>
      <c r="H97" s="623"/>
      <c r="I97" s="49" t="s">
        <v>67</v>
      </c>
      <c r="J97" s="62" t="s">
        <v>147</v>
      </c>
      <c r="K97" s="62"/>
      <c r="L97" s="62"/>
      <c r="M97" s="62"/>
      <c r="N97" s="62"/>
      <c r="O97" s="62"/>
      <c r="P97" s="62"/>
      <c r="Q97" s="63"/>
      <c r="R97" s="475" t="s">
        <v>148</v>
      </c>
      <c r="S97" s="476"/>
      <c r="T97" s="476"/>
      <c r="U97" s="476"/>
      <c r="V97" s="476"/>
      <c r="W97" s="476"/>
      <c r="X97" s="477"/>
      <c r="Y97" s="477"/>
      <c r="Z97" s="477"/>
      <c r="AA97" s="50" t="s">
        <v>96</v>
      </c>
      <c r="AB97" s="50"/>
      <c r="AC97" s="635"/>
      <c r="AE97" s="1" t="str">
        <f>+I97</f>
        <v>□</v>
      </c>
      <c r="AF97" s="1">
        <f>+X97</f>
        <v>0</v>
      </c>
      <c r="AJ97" s="32" t="str">
        <f>IF(AF95=1,IF(AF97=0,"■未答◎無段",IF(AF97&lt;750,"◆未達","●範囲内")),"■未答")</f>
        <v>■未答</v>
      </c>
    </row>
    <row r="98" spans="2:45" ht="20.25" customHeight="1" x14ac:dyDescent="0.2">
      <c r="B98" s="595"/>
      <c r="C98" s="596"/>
      <c r="D98" s="612" t="s">
        <v>446</v>
      </c>
      <c r="E98" s="616"/>
      <c r="F98" s="616"/>
      <c r="G98" s="616"/>
      <c r="H98" s="617"/>
      <c r="I98" s="76"/>
      <c r="J98" s="44"/>
      <c r="K98" s="44"/>
      <c r="L98" s="44"/>
      <c r="M98" s="44"/>
      <c r="N98" s="44"/>
      <c r="O98" s="44"/>
      <c r="P98" s="44"/>
      <c r="Q98" s="45"/>
      <c r="R98" s="311"/>
      <c r="S98" s="311"/>
      <c r="T98" s="311"/>
      <c r="U98" s="311"/>
      <c r="V98" s="311"/>
      <c r="W98" s="311"/>
      <c r="X98" s="67"/>
      <c r="Y98" s="67"/>
      <c r="Z98" s="67"/>
      <c r="AA98" s="67"/>
      <c r="AB98" s="58" t="s">
        <v>88</v>
      </c>
      <c r="AC98" s="634"/>
      <c r="AE98" s="31" t="str">
        <f>+I99</f>
        <v>□</v>
      </c>
      <c r="AF98" s="1">
        <f>IF(AE98="■",1,IF(AE99="■",1,0))</f>
        <v>0</v>
      </c>
      <c r="AH98" s="32" t="str">
        <f>IF(AE98&amp;AE99="■□","●適合",IF(AE98&amp;AE99="□■","◆未達",IF(AE98&amp;AE99="□□","■未答","▼矛盾")))</f>
        <v>■未答</v>
      </c>
      <c r="AI98" s="33"/>
      <c r="AL98" s="28" t="s">
        <v>69</v>
      </c>
      <c r="AM98" s="35" t="s">
        <v>70</v>
      </c>
      <c r="AN98" s="35" t="s">
        <v>71</v>
      </c>
      <c r="AO98" s="35" t="s">
        <v>72</v>
      </c>
      <c r="AP98" s="35" t="s">
        <v>73</v>
      </c>
    </row>
    <row r="99" spans="2:45" ht="26.15" customHeight="1" x14ac:dyDescent="0.2">
      <c r="B99" s="595"/>
      <c r="C99" s="596"/>
      <c r="D99" s="618"/>
      <c r="E99" s="619"/>
      <c r="F99" s="619"/>
      <c r="G99" s="619"/>
      <c r="H99" s="620"/>
      <c r="I99" s="48" t="s">
        <v>67</v>
      </c>
      <c r="J99" s="289" t="s">
        <v>149</v>
      </c>
      <c r="K99" s="289"/>
      <c r="L99" s="289"/>
      <c r="M99" s="289"/>
      <c r="N99" s="289"/>
      <c r="O99" s="289"/>
      <c r="P99" s="289"/>
      <c r="Q99" s="290"/>
      <c r="R99" s="478" t="s">
        <v>150</v>
      </c>
      <c r="S99" s="479"/>
      <c r="T99" s="479"/>
      <c r="U99" s="479"/>
      <c r="V99" s="479"/>
      <c r="W99" s="479"/>
      <c r="X99" s="469"/>
      <c r="Y99" s="469"/>
      <c r="Z99" s="469"/>
      <c r="AA99" s="311" t="s">
        <v>96</v>
      </c>
      <c r="AB99" s="311"/>
      <c r="AC99" s="630"/>
      <c r="AE99" s="1" t="str">
        <f>+I100</f>
        <v>□</v>
      </c>
      <c r="AF99" s="1">
        <f>+X99</f>
        <v>0</v>
      </c>
      <c r="AJ99" s="32" t="str">
        <f>IF(AF98=1,IF(AF99=0,"■未答",IF(AF99&lt;750,"◆未達","●範囲内")),"■未答")</f>
        <v>■未答</v>
      </c>
      <c r="AM99" s="32" t="s">
        <v>52</v>
      </c>
      <c r="AN99" s="32" t="s">
        <v>53</v>
      </c>
      <c r="AO99" s="34" t="s">
        <v>74</v>
      </c>
      <c r="AP99" s="34" t="s">
        <v>54</v>
      </c>
    </row>
    <row r="100" spans="2:45" ht="26.15" customHeight="1" x14ac:dyDescent="0.2">
      <c r="B100" s="595"/>
      <c r="C100" s="596"/>
      <c r="D100" s="618"/>
      <c r="E100" s="619"/>
      <c r="F100" s="619"/>
      <c r="G100" s="619"/>
      <c r="H100" s="620"/>
      <c r="I100" s="48" t="s">
        <v>67</v>
      </c>
      <c r="J100" s="289" t="s">
        <v>151</v>
      </c>
      <c r="K100" s="289"/>
      <c r="L100" s="289"/>
      <c r="M100" s="289"/>
      <c r="N100" s="289"/>
      <c r="O100" s="289"/>
      <c r="P100" s="289"/>
      <c r="Q100" s="290"/>
      <c r="R100" s="478" t="s">
        <v>152</v>
      </c>
      <c r="S100" s="479"/>
      <c r="T100" s="479"/>
      <c r="U100" s="479"/>
      <c r="V100" s="479"/>
      <c r="W100" s="479"/>
      <c r="X100" s="469"/>
      <c r="Y100" s="469"/>
      <c r="Z100" s="469"/>
      <c r="AA100" s="311" t="s">
        <v>96</v>
      </c>
      <c r="AB100" s="311"/>
      <c r="AC100" s="630"/>
      <c r="AF100" s="1">
        <f>+X100</f>
        <v>0</v>
      </c>
      <c r="AJ100" s="32" t="str">
        <f>IF(AF98=1,IF(AF100=0,"■未答◎無段",IF(AF100&lt;600,"◆未達","●範囲内")),"■未答")</f>
        <v>■未答</v>
      </c>
    </row>
    <row r="101" spans="2:45" ht="21" customHeight="1" thickBot="1" x14ac:dyDescent="0.25">
      <c r="B101" s="597"/>
      <c r="C101" s="598"/>
      <c r="D101" s="663"/>
      <c r="E101" s="664"/>
      <c r="F101" s="664"/>
      <c r="G101" s="664"/>
      <c r="H101" s="665"/>
      <c r="I101" s="110"/>
      <c r="J101" s="105"/>
      <c r="K101" s="105"/>
      <c r="L101" s="105"/>
      <c r="M101" s="105"/>
      <c r="N101" s="105"/>
      <c r="O101" s="105"/>
      <c r="P101" s="105"/>
      <c r="Q101" s="106"/>
      <c r="R101" s="108"/>
      <c r="S101" s="108"/>
      <c r="T101" s="108"/>
      <c r="U101" s="108"/>
      <c r="V101" s="111"/>
      <c r="W101" s="111"/>
      <c r="X101" s="111"/>
      <c r="Y101" s="111"/>
      <c r="Z101" s="111"/>
      <c r="AA101" s="111"/>
      <c r="AB101" s="111"/>
      <c r="AC101" s="654"/>
    </row>
    <row r="102" spans="2:45" ht="22" customHeight="1" x14ac:dyDescent="0.2">
      <c r="B102" s="595" t="s">
        <v>482</v>
      </c>
      <c r="C102" s="666"/>
      <c r="D102" s="659" t="s">
        <v>432</v>
      </c>
      <c r="E102" s="660"/>
      <c r="F102" s="660"/>
      <c r="G102" s="660"/>
      <c r="H102" s="661"/>
      <c r="I102" s="48" t="s">
        <v>56</v>
      </c>
      <c r="J102" s="289" t="s">
        <v>153</v>
      </c>
      <c r="K102" s="289"/>
      <c r="L102" s="289"/>
      <c r="M102" s="29"/>
      <c r="N102" s="29"/>
      <c r="O102" s="289"/>
      <c r="P102" s="289"/>
      <c r="Q102" s="290"/>
      <c r="R102" s="25"/>
      <c r="S102" s="26"/>
      <c r="T102" s="26"/>
      <c r="U102" s="26"/>
      <c r="V102" s="26"/>
      <c r="W102" s="26"/>
      <c r="X102" s="26"/>
      <c r="Y102" s="26"/>
      <c r="Z102" s="26"/>
      <c r="AA102" s="26"/>
      <c r="AB102" s="58" t="s">
        <v>88</v>
      </c>
      <c r="AC102" s="662"/>
      <c r="AE102" s="31" t="str">
        <f>+I102</f>
        <v>□</v>
      </c>
      <c r="AH102" s="34" t="str">
        <f>IF(AE102&amp;AE103&amp;AE104&amp;AE105="■□□□","◎無し",IF(AE102&amp;AE103&amp;AE104&amp;AE105="□■□□","Ｅ適合",IF(AE102&amp;AE103&amp;AE104&amp;AE105="□□■□","●適合",IF(AE102&amp;AE103&amp;AE104&amp;AE105="□□□■","◆未達",IF(AE102&amp;AE103&amp;AE104&amp;AE105="□□□□","■未答","▼矛盾")))))</f>
        <v>■未答</v>
      </c>
      <c r="AI102" s="46"/>
      <c r="AL102" s="28" t="s">
        <v>77</v>
      </c>
      <c r="AM102" s="40" t="s">
        <v>79</v>
      </c>
      <c r="AN102" s="40" t="s">
        <v>78</v>
      </c>
      <c r="AO102" s="40" t="s">
        <v>80</v>
      </c>
      <c r="AP102" s="40" t="s">
        <v>81</v>
      </c>
      <c r="AQ102" s="40" t="s">
        <v>82</v>
      </c>
      <c r="AR102" s="40" t="s">
        <v>73</v>
      </c>
    </row>
    <row r="103" spans="2:45" ht="22" customHeight="1" x14ac:dyDescent="0.2">
      <c r="B103" s="595"/>
      <c r="C103" s="666"/>
      <c r="D103" s="618"/>
      <c r="E103" s="619"/>
      <c r="F103" s="619"/>
      <c r="G103" s="619"/>
      <c r="H103" s="620"/>
      <c r="I103" s="48" t="s">
        <v>56</v>
      </c>
      <c r="J103" s="668" t="s">
        <v>412</v>
      </c>
      <c r="K103" s="668"/>
      <c r="L103" s="668"/>
      <c r="M103" s="668"/>
      <c r="N103" s="668"/>
      <c r="O103" s="668"/>
      <c r="P103" s="668"/>
      <c r="Q103" s="669"/>
      <c r="R103" s="697" t="s">
        <v>154</v>
      </c>
      <c r="S103" s="639"/>
      <c r="T103" s="469"/>
      <c r="U103" s="469"/>
      <c r="V103" s="112" t="s">
        <v>155</v>
      </c>
      <c r="W103" s="469"/>
      <c r="X103" s="469"/>
      <c r="Y103" s="311"/>
      <c r="Z103" s="311"/>
      <c r="AA103" s="311"/>
      <c r="AB103" s="311"/>
      <c r="AC103" s="630"/>
      <c r="AE103" s="1" t="str">
        <f>+I103</f>
        <v>□</v>
      </c>
      <c r="AL103" s="28"/>
      <c r="AM103" s="32" t="s">
        <v>51</v>
      </c>
      <c r="AN103" s="32" t="s">
        <v>156</v>
      </c>
      <c r="AO103" s="32" t="s">
        <v>52</v>
      </c>
      <c r="AP103" s="32" t="s">
        <v>53</v>
      </c>
      <c r="AQ103" s="34" t="s">
        <v>74</v>
      </c>
      <c r="AR103" s="34" t="s">
        <v>54</v>
      </c>
    </row>
    <row r="104" spans="2:45" ht="26.25" customHeight="1" x14ac:dyDescent="0.2">
      <c r="B104" s="595"/>
      <c r="C104" s="666"/>
      <c r="D104" s="277"/>
      <c r="E104" s="612" t="s">
        <v>157</v>
      </c>
      <c r="F104" s="616"/>
      <c r="G104" s="616"/>
      <c r="H104" s="617"/>
      <c r="I104" s="69"/>
      <c r="J104" s="289"/>
      <c r="K104" s="289"/>
      <c r="L104" s="289"/>
      <c r="M104" s="289"/>
      <c r="N104" s="289"/>
      <c r="O104" s="289"/>
      <c r="P104" s="289"/>
      <c r="Q104" s="290"/>
      <c r="R104" s="331"/>
      <c r="S104" s="306"/>
      <c r="T104" s="306"/>
      <c r="U104" s="306"/>
      <c r="V104" s="306"/>
      <c r="W104" s="472"/>
      <c r="X104" s="472"/>
      <c r="Y104" s="306"/>
      <c r="Z104" s="306"/>
      <c r="AA104" s="311"/>
      <c r="AB104" s="59"/>
      <c r="AC104" s="630"/>
      <c r="AE104" s="1" t="str">
        <f>+I105</f>
        <v>□</v>
      </c>
      <c r="AH104" s="113">
        <f>IF(W103=0,0,T103/W103)</f>
        <v>0</v>
      </c>
      <c r="AJ104" s="32" t="str">
        <f>IF(AH104=0,"",IF(AH104&gt;(22/21),"◆過勾配","●適合"))</f>
        <v/>
      </c>
    </row>
    <row r="105" spans="2:45" ht="17.149999999999999" customHeight="1" x14ac:dyDescent="0.2">
      <c r="B105" s="595"/>
      <c r="C105" s="666"/>
      <c r="D105" s="277"/>
      <c r="E105" s="621"/>
      <c r="F105" s="622"/>
      <c r="G105" s="622"/>
      <c r="H105" s="623"/>
      <c r="I105" s="48" t="s">
        <v>67</v>
      </c>
      <c r="J105" s="547" t="s">
        <v>158</v>
      </c>
      <c r="K105" s="547"/>
      <c r="L105" s="547"/>
      <c r="M105" s="547"/>
      <c r="N105" s="547"/>
      <c r="O105" s="547"/>
      <c r="P105" s="547"/>
      <c r="Q105" s="607"/>
      <c r="R105" s="478" t="s">
        <v>159</v>
      </c>
      <c r="S105" s="479"/>
      <c r="T105" s="479"/>
      <c r="U105" s="479"/>
      <c r="V105" s="469"/>
      <c r="W105" s="469"/>
      <c r="X105" s="311" t="s">
        <v>96</v>
      </c>
      <c r="Y105" s="311"/>
      <c r="Z105" s="311"/>
      <c r="AA105" s="311"/>
      <c r="AB105" s="59"/>
      <c r="AC105" s="630"/>
      <c r="AE105" s="1" t="str">
        <f>+I106</f>
        <v>□</v>
      </c>
      <c r="AH105" s="114" t="s">
        <v>160</v>
      </c>
    </row>
    <row r="106" spans="2:45" ht="17.149999999999999" customHeight="1" x14ac:dyDescent="0.2">
      <c r="B106" s="595"/>
      <c r="C106" s="666"/>
      <c r="D106" s="277"/>
      <c r="E106" s="609" t="s">
        <v>161</v>
      </c>
      <c r="F106" s="698"/>
      <c r="G106" s="698"/>
      <c r="H106" s="615"/>
      <c r="I106" s="48" t="s">
        <v>67</v>
      </c>
      <c r="J106" s="668" t="s">
        <v>413</v>
      </c>
      <c r="K106" s="668"/>
      <c r="L106" s="668"/>
      <c r="M106" s="668"/>
      <c r="N106" s="668"/>
      <c r="O106" s="668"/>
      <c r="P106" s="668"/>
      <c r="Q106" s="669"/>
      <c r="R106" s="478" t="s">
        <v>163</v>
      </c>
      <c r="S106" s="479"/>
      <c r="T106" s="479"/>
      <c r="U106" s="479"/>
      <c r="V106" s="469"/>
      <c r="W106" s="469"/>
      <c r="X106" s="311" t="s">
        <v>96</v>
      </c>
      <c r="Y106" s="306"/>
      <c r="Z106" s="306"/>
      <c r="AA106" s="311"/>
      <c r="AB106" s="59"/>
      <c r="AC106" s="630"/>
      <c r="AH106" s="115" t="s">
        <v>164</v>
      </c>
      <c r="AJ106" s="34" t="str">
        <f>IF(V106&gt;0,IF(V106&lt;195,"◆195未満","●適合"),"■未答")</f>
        <v>■未答</v>
      </c>
    </row>
    <row r="107" spans="2:45" ht="17.149999999999999" customHeight="1" x14ac:dyDescent="0.2">
      <c r="B107" s="595"/>
      <c r="C107" s="666"/>
      <c r="D107" s="277"/>
      <c r="E107" s="612" t="s">
        <v>165</v>
      </c>
      <c r="F107" s="616"/>
      <c r="G107" s="616"/>
      <c r="H107" s="617"/>
      <c r="I107" s="289"/>
      <c r="J107" s="289"/>
      <c r="K107" s="289"/>
      <c r="L107" s="289"/>
      <c r="M107" s="289"/>
      <c r="N107" s="289"/>
      <c r="O107" s="289"/>
      <c r="P107" s="289"/>
      <c r="Q107" s="290"/>
      <c r="R107" s="310"/>
      <c r="S107" s="670" t="s">
        <v>166</v>
      </c>
      <c r="T107" s="670"/>
      <c r="U107" s="670"/>
      <c r="V107" s="670"/>
      <c r="W107" s="670"/>
      <c r="X107" s="670"/>
      <c r="Y107" s="474">
        <f>+V105*2+V106</f>
        <v>0</v>
      </c>
      <c r="Z107" s="474"/>
      <c r="AA107" s="311" t="s">
        <v>96</v>
      </c>
      <c r="AB107" s="311"/>
      <c r="AC107" s="630"/>
      <c r="AH107" s="115" t="s">
        <v>167</v>
      </c>
      <c r="AJ107" s="34" t="str">
        <f>IF(Y107&gt;0,IF(AND(Y107&gt;=550,Y107&lt;=650),"●適合","◆未達"),"■未答")</f>
        <v>■未答</v>
      </c>
    </row>
    <row r="108" spans="2:45" ht="17.149999999999999" customHeight="1" x14ac:dyDescent="0.2">
      <c r="B108" s="595"/>
      <c r="C108" s="666"/>
      <c r="D108" s="277"/>
      <c r="E108" s="618"/>
      <c r="F108" s="619"/>
      <c r="G108" s="619"/>
      <c r="H108" s="620"/>
      <c r="I108" s="289"/>
      <c r="J108" s="289"/>
      <c r="K108" s="289"/>
      <c r="L108" s="289"/>
      <c r="M108" s="289"/>
      <c r="N108" s="289"/>
      <c r="O108" s="289"/>
      <c r="P108" s="289"/>
      <c r="Q108" s="290"/>
      <c r="R108" s="478" t="s">
        <v>168</v>
      </c>
      <c r="S108" s="479"/>
      <c r="T108" s="479"/>
      <c r="U108" s="479"/>
      <c r="V108" s="469"/>
      <c r="W108" s="469"/>
      <c r="X108" s="311" t="s">
        <v>96</v>
      </c>
      <c r="Y108" s="306"/>
      <c r="Z108" s="306"/>
      <c r="AA108" s="311"/>
      <c r="AB108" s="311"/>
      <c r="AC108" s="630"/>
      <c r="AH108" s="82" t="s">
        <v>169</v>
      </c>
      <c r="AJ108" s="34" t="str">
        <f>IF(V108&gt;0,IF(V108&gt;30,"◆30超過","●適合"),"■未答")</f>
        <v>■未答</v>
      </c>
    </row>
    <row r="109" spans="2:45" ht="8.25" customHeight="1" x14ac:dyDescent="0.2">
      <c r="B109" s="595"/>
      <c r="C109" s="666"/>
      <c r="D109" s="277"/>
      <c r="E109" s="618"/>
      <c r="F109" s="619"/>
      <c r="G109" s="619"/>
      <c r="H109" s="620"/>
      <c r="I109" s="289"/>
      <c r="J109" s="289"/>
      <c r="K109" s="289"/>
      <c r="L109" s="289"/>
      <c r="M109" s="289"/>
      <c r="N109" s="289"/>
      <c r="O109" s="289"/>
      <c r="P109" s="289"/>
      <c r="Q109" s="290"/>
      <c r="R109" s="310"/>
      <c r="S109" s="311"/>
      <c r="T109" s="311"/>
      <c r="U109" s="306"/>
      <c r="V109" s="306"/>
      <c r="W109" s="306"/>
      <c r="X109" s="306"/>
      <c r="Y109" s="306"/>
      <c r="Z109" s="311"/>
      <c r="AA109" s="311"/>
      <c r="AB109" s="311"/>
      <c r="AC109" s="630"/>
      <c r="AH109" s="82"/>
      <c r="AN109" s="99"/>
    </row>
    <row r="110" spans="2:45" ht="20.149999999999999" customHeight="1" x14ac:dyDescent="0.2">
      <c r="B110" s="595"/>
      <c r="C110" s="666"/>
      <c r="D110" s="277"/>
      <c r="E110" s="618"/>
      <c r="F110" s="619"/>
      <c r="G110" s="619"/>
      <c r="H110" s="620"/>
      <c r="I110" s="289"/>
      <c r="J110" s="289"/>
      <c r="K110" s="289"/>
      <c r="L110" s="289"/>
      <c r="M110" s="289"/>
      <c r="N110" s="289"/>
      <c r="O110" s="289"/>
      <c r="P110" s="289"/>
      <c r="Q110" s="290"/>
      <c r="R110" s="37"/>
      <c r="S110" s="306"/>
      <c r="T110" s="306"/>
      <c r="U110" s="306"/>
      <c r="V110" s="306"/>
      <c r="W110" s="306"/>
      <c r="X110" s="306"/>
      <c r="Y110" s="306"/>
      <c r="Z110" s="311"/>
      <c r="AA110" s="311"/>
      <c r="AB110" s="311"/>
      <c r="AC110" s="630"/>
      <c r="AH110" s="82"/>
    </row>
    <row r="111" spans="2:45" ht="20.149999999999999" customHeight="1" x14ac:dyDescent="0.2">
      <c r="B111" s="595"/>
      <c r="C111" s="666"/>
      <c r="D111" s="277"/>
      <c r="E111" s="297"/>
      <c r="F111" s="671" t="s">
        <v>170</v>
      </c>
      <c r="G111" s="672"/>
      <c r="H111" s="673"/>
      <c r="I111" s="289"/>
      <c r="J111" s="289"/>
      <c r="K111" s="289"/>
      <c r="L111" s="289"/>
      <c r="M111" s="289"/>
      <c r="N111" s="289"/>
      <c r="O111" s="289"/>
      <c r="P111" s="289"/>
      <c r="Q111" s="290"/>
      <c r="R111" s="30" t="s">
        <v>67</v>
      </c>
      <c r="S111" s="311" t="s">
        <v>171</v>
      </c>
      <c r="T111" s="311"/>
      <c r="U111" s="311"/>
      <c r="V111" s="311"/>
      <c r="W111" s="306"/>
      <c r="X111" s="306"/>
      <c r="Y111" s="306"/>
      <c r="Z111" s="311"/>
      <c r="AA111" s="311"/>
      <c r="AB111" s="311"/>
      <c r="AC111" s="630"/>
      <c r="AF111" s="1" t="str">
        <f>+R111</f>
        <v>□</v>
      </c>
      <c r="AH111" s="82" t="s">
        <v>172</v>
      </c>
      <c r="AJ111" s="34" t="str">
        <f>IF(AF111&amp;AF112&amp;AF113&amp;AF114&amp;AF115="■□□□□","◎無し",IF(AF111&amp;AF112&amp;AF113&amp;AF114&amp;AF115="□■□□□","◆寸法",IF(AF111&amp;AF112&amp;AF113&amp;AF114&amp;AF115="□□■□□","①階段",IF(AF111&amp;AF112&amp;AF113&amp;AF114&amp;AF115="□□□■□","②階段",IF(AF111&amp;AF112&amp;AF113&amp;AF114&amp;AF115="□□□□■","③階段",IF(AF111&amp;AF112&amp;AF113&amp;AF114&amp;AF115="□□□□□","■未答","▼矛盾"))))))</f>
        <v>■未答</v>
      </c>
      <c r="AL111" s="28" t="s">
        <v>173</v>
      </c>
      <c r="AM111" s="40" t="s">
        <v>174</v>
      </c>
      <c r="AN111" s="40" t="s">
        <v>175</v>
      </c>
      <c r="AO111" s="40" t="s">
        <v>176</v>
      </c>
      <c r="AP111" s="40" t="s">
        <v>177</v>
      </c>
      <c r="AQ111" s="40" t="s">
        <v>178</v>
      </c>
      <c r="AR111" s="40" t="s">
        <v>178</v>
      </c>
      <c r="AS111" s="40" t="s">
        <v>73</v>
      </c>
    </row>
    <row r="112" spans="2:45" ht="20.149999999999999" customHeight="1" x14ac:dyDescent="0.2">
      <c r="B112" s="595"/>
      <c r="C112" s="666"/>
      <c r="D112" s="277"/>
      <c r="E112" s="297"/>
      <c r="F112" s="674"/>
      <c r="G112" s="675"/>
      <c r="H112" s="676"/>
      <c r="I112" s="289"/>
      <c r="J112" s="289"/>
      <c r="K112" s="289"/>
      <c r="L112" s="289"/>
      <c r="M112" s="289"/>
      <c r="N112" s="289"/>
      <c r="O112" s="289"/>
      <c r="P112" s="289"/>
      <c r="Q112" s="290"/>
      <c r="R112" s="30" t="s">
        <v>67</v>
      </c>
      <c r="S112" s="311" t="s">
        <v>179</v>
      </c>
      <c r="T112" s="311"/>
      <c r="U112" s="311"/>
      <c r="V112" s="311"/>
      <c r="W112" s="311"/>
      <c r="X112" s="311"/>
      <c r="Y112" s="311"/>
      <c r="Z112" s="311"/>
      <c r="AA112" s="311"/>
      <c r="AB112" s="311"/>
      <c r="AC112" s="630"/>
      <c r="AF112" s="1" t="str">
        <f>+R112</f>
        <v>□</v>
      </c>
      <c r="AL112" s="28"/>
      <c r="AM112" s="32" t="s">
        <v>51</v>
      </c>
      <c r="AN112" s="32" t="s">
        <v>180</v>
      </c>
      <c r="AO112" s="32" t="s">
        <v>181</v>
      </c>
      <c r="AP112" s="32" t="s">
        <v>182</v>
      </c>
      <c r="AQ112" s="34" t="s">
        <v>183</v>
      </c>
      <c r="AR112" s="34" t="s">
        <v>74</v>
      </c>
      <c r="AS112" s="116" t="s">
        <v>54</v>
      </c>
    </row>
    <row r="113" spans="2:44" ht="20.149999999999999" customHeight="1" x14ac:dyDescent="0.2">
      <c r="B113" s="595"/>
      <c r="C113" s="666"/>
      <c r="D113" s="277"/>
      <c r="E113" s="297"/>
      <c r="F113" s="671" t="s">
        <v>184</v>
      </c>
      <c r="G113" s="672"/>
      <c r="H113" s="673"/>
      <c r="I113" s="289"/>
      <c r="J113" s="289"/>
      <c r="K113" s="289"/>
      <c r="L113" s="289"/>
      <c r="M113" s="289"/>
      <c r="N113" s="289"/>
      <c r="O113" s="289"/>
      <c r="P113" s="289"/>
      <c r="Q113" s="290"/>
      <c r="R113" s="30" t="s">
        <v>67</v>
      </c>
      <c r="S113" s="311" t="s">
        <v>185</v>
      </c>
      <c r="T113" s="311"/>
      <c r="U113" s="311"/>
      <c r="V113" s="311"/>
      <c r="W113" s="311"/>
      <c r="X113" s="311"/>
      <c r="Y113" s="311"/>
      <c r="Z113" s="311"/>
      <c r="AA113" s="311"/>
      <c r="AB113" s="311"/>
      <c r="AC113" s="630"/>
      <c r="AF113" s="1" t="str">
        <f>+R113</f>
        <v>□</v>
      </c>
    </row>
    <row r="114" spans="2:44" ht="20.149999999999999" customHeight="1" x14ac:dyDescent="0.2">
      <c r="B114" s="595"/>
      <c r="C114" s="666"/>
      <c r="D114" s="277"/>
      <c r="E114" s="297"/>
      <c r="F114" s="674"/>
      <c r="G114" s="675"/>
      <c r="H114" s="676"/>
      <c r="I114" s="289"/>
      <c r="J114" s="289"/>
      <c r="K114" s="289"/>
      <c r="L114" s="289"/>
      <c r="M114" s="289"/>
      <c r="N114" s="289"/>
      <c r="O114" s="289"/>
      <c r="P114" s="289"/>
      <c r="Q114" s="290"/>
      <c r="R114" s="30" t="s">
        <v>67</v>
      </c>
      <c r="S114" s="311" t="s">
        <v>186</v>
      </c>
      <c r="T114" s="311"/>
      <c r="U114" s="311"/>
      <c r="V114" s="311"/>
      <c r="W114" s="311"/>
      <c r="X114" s="311"/>
      <c r="Y114" s="311"/>
      <c r="Z114" s="311"/>
      <c r="AA114" s="311"/>
      <c r="AB114" s="311"/>
      <c r="AC114" s="630"/>
      <c r="AF114" s="1" t="str">
        <f>+R114</f>
        <v>□</v>
      </c>
    </row>
    <row r="115" spans="2:44" ht="20.149999999999999" customHeight="1" x14ac:dyDescent="0.2">
      <c r="B115" s="595"/>
      <c r="C115" s="666"/>
      <c r="D115" s="277"/>
      <c r="E115" s="297"/>
      <c r="F115" s="671" t="s">
        <v>447</v>
      </c>
      <c r="G115" s="672"/>
      <c r="H115" s="673"/>
      <c r="I115" s="289"/>
      <c r="J115" s="289"/>
      <c r="K115" s="289"/>
      <c r="L115" s="289"/>
      <c r="M115" s="289"/>
      <c r="N115" s="289"/>
      <c r="O115" s="289"/>
      <c r="P115" s="289"/>
      <c r="Q115" s="290"/>
      <c r="R115" s="30" t="s">
        <v>67</v>
      </c>
      <c r="S115" s="311" t="s">
        <v>187</v>
      </c>
      <c r="T115" s="311"/>
      <c r="U115" s="311"/>
      <c r="V115" s="311"/>
      <c r="W115" s="311"/>
      <c r="X115" s="311"/>
      <c r="Y115" s="311"/>
      <c r="Z115" s="311"/>
      <c r="AA115" s="311"/>
      <c r="AB115" s="311"/>
      <c r="AC115" s="630"/>
      <c r="AF115" s="1" t="str">
        <f>+R115</f>
        <v>□</v>
      </c>
    </row>
    <row r="116" spans="2:44" ht="20.149999999999999" customHeight="1" thickBot="1" x14ac:dyDescent="0.25">
      <c r="B116" s="597"/>
      <c r="C116" s="667"/>
      <c r="D116" s="277"/>
      <c r="E116" s="297"/>
      <c r="F116" s="677"/>
      <c r="G116" s="678"/>
      <c r="H116" s="679"/>
      <c r="I116" s="105"/>
      <c r="J116" s="105"/>
      <c r="K116" s="105"/>
      <c r="L116" s="105"/>
      <c r="M116" s="105"/>
      <c r="N116" s="105"/>
      <c r="O116" s="105"/>
      <c r="P116" s="105"/>
      <c r="Q116" s="106"/>
      <c r="R116" s="107"/>
      <c r="S116" s="108"/>
      <c r="T116" s="108"/>
      <c r="U116" s="108"/>
      <c r="V116" s="108"/>
      <c r="W116" s="108"/>
      <c r="X116" s="108"/>
      <c r="Y116" s="108"/>
      <c r="Z116" s="108"/>
      <c r="AA116" s="108"/>
      <c r="AB116" s="108"/>
      <c r="AC116" s="654"/>
    </row>
    <row r="117" spans="2:44" ht="17.149999999999999" customHeight="1" x14ac:dyDescent="0.2">
      <c r="B117" s="593" t="s">
        <v>486</v>
      </c>
      <c r="C117" s="594"/>
      <c r="D117" s="659" t="s">
        <v>448</v>
      </c>
      <c r="E117" s="660"/>
      <c r="F117" s="660"/>
      <c r="G117" s="660"/>
      <c r="H117" s="661"/>
      <c r="I117" s="117" t="s">
        <v>67</v>
      </c>
      <c r="J117" s="118" t="s">
        <v>188</v>
      </c>
      <c r="K117" s="118"/>
      <c r="L117" s="118"/>
      <c r="M117" s="118"/>
      <c r="N117" s="118"/>
      <c r="O117" s="118"/>
      <c r="P117" s="118"/>
      <c r="Q117" s="119"/>
      <c r="R117" s="120"/>
      <c r="S117" s="121"/>
      <c r="T117" s="121"/>
      <c r="U117" s="121"/>
      <c r="V117" s="121"/>
      <c r="W117" s="121"/>
      <c r="X117" s="121"/>
      <c r="Y117" s="121"/>
      <c r="Z117" s="121"/>
      <c r="AA117" s="121"/>
      <c r="AB117" s="121"/>
      <c r="AC117" s="680"/>
      <c r="AE117" s="31" t="str">
        <f>+I117</f>
        <v>□</v>
      </c>
      <c r="AH117" s="34" t="str">
        <f>IF(AE117&amp;AE118&amp;AE119="■□□","●適合",IF(AE117&amp;AE118&amp;AE119="□■□","◆未達",IF(AE117&amp;AE118&amp;AE119="□□■","◆未達",IF(AE117&amp;AE118&amp;AE119="□□□","■未答","▼矛盾"))))</f>
        <v>■未答</v>
      </c>
      <c r="AI117" s="46"/>
      <c r="AL117" s="28" t="s">
        <v>89</v>
      </c>
      <c r="AM117" s="35" t="s">
        <v>90</v>
      </c>
      <c r="AN117" s="35" t="s">
        <v>91</v>
      </c>
      <c r="AO117" s="35" t="s">
        <v>92</v>
      </c>
      <c r="AP117" s="35" t="s">
        <v>93</v>
      </c>
      <c r="AQ117" s="35" t="s">
        <v>73</v>
      </c>
    </row>
    <row r="118" spans="2:44" ht="17.149999999999999" customHeight="1" x14ac:dyDescent="0.2">
      <c r="B118" s="595"/>
      <c r="C118" s="596"/>
      <c r="D118" s="618"/>
      <c r="E118" s="619"/>
      <c r="F118" s="619"/>
      <c r="G118" s="619"/>
      <c r="H118" s="620"/>
      <c r="I118" s="122" t="s">
        <v>67</v>
      </c>
      <c r="J118" s="286" t="s">
        <v>189</v>
      </c>
      <c r="K118" s="286"/>
      <c r="L118" s="286"/>
      <c r="M118" s="286"/>
      <c r="N118" s="286"/>
      <c r="O118" s="286"/>
      <c r="P118" s="286"/>
      <c r="Q118" s="70"/>
      <c r="R118" s="331"/>
      <c r="S118" s="306"/>
      <c r="T118" s="306"/>
      <c r="U118" s="306"/>
      <c r="V118" s="306"/>
      <c r="W118" s="306"/>
      <c r="X118" s="306"/>
      <c r="Y118" s="306"/>
      <c r="Z118" s="306"/>
      <c r="AA118" s="306"/>
      <c r="AB118" s="306"/>
      <c r="AC118" s="681"/>
      <c r="AE118" s="1" t="str">
        <f>+I118</f>
        <v>□</v>
      </c>
      <c r="AL118" s="28"/>
      <c r="AM118" s="32" t="s">
        <v>52</v>
      </c>
      <c r="AN118" s="32" t="s">
        <v>53</v>
      </c>
      <c r="AO118" s="32" t="s">
        <v>53</v>
      </c>
      <c r="AP118" s="34" t="s">
        <v>74</v>
      </c>
      <c r="AQ118" s="34" t="s">
        <v>54</v>
      </c>
    </row>
    <row r="119" spans="2:44" ht="17.149999999999999" customHeight="1" x14ac:dyDescent="0.2">
      <c r="B119" s="595"/>
      <c r="C119" s="596"/>
      <c r="D119" s="618"/>
      <c r="E119" s="619"/>
      <c r="F119" s="619"/>
      <c r="G119" s="619"/>
      <c r="H119" s="620"/>
      <c r="I119" s="123" t="s">
        <v>67</v>
      </c>
      <c r="J119" s="73" t="s">
        <v>190</v>
      </c>
      <c r="K119" s="73"/>
      <c r="L119" s="73"/>
      <c r="M119" s="73"/>
      <c r="N119" s="73"/>
      <c r="O119" s="73"/>
      <c r="P119" s="73"/>
      <c r="Q119" s="74"/>
      <c r="R119" s="338"/>
      <c r="S119" s="327"/>
      <c r="T119" s="327"/>
      <c r="U119" s="327"/>
      <c r="V119" s="327"/>
      <c r="W119" s="327"/>
      <c r="X119" s="327"/>
      <c r="Y119" s="327"/>
      <c r="Z119" s="327"/>
      <c r="AA119" s="327"/>
      <c r="AB119" s="327"/>
      <c r="AC119" s="682"/>
      <c r="AE119" s="1" t="str">
        <f>+I119</f>
        <v>□</v>
      </c>
    </row>
    <row r="120" spans="2:44" ht="13" customHeight="1" x14ac:dyDescent="0.2">
      <c r="B120" s="595"/>
      <c r="C120" s="596"/>
      <c r="D120" s="297"/>
      <c r="E120" s="124" t="s">
        <v>191</v>
      </c>
      <c r="F120" s="683" t="s">
        <v>192</v>
      </c>
      <c r="G120" s="684"/>
      <c r="H120" s="685"/>
      <c r="I120" s="125"/>
      <c r="J120" s="77"/>
      <c r="K120" s="77"/>
      <c r="L120" s="77"/>
      <c r="M120" s="77"/>
      <c r="N120" s="77"/>
      <c r="O120" s="77"/>
      <c r="P120" s="77"/>
      <c r="Q120" s="78"/>
      <c r="R120" s="66"/>
      <c r="S120" s="67"/>
      <c r="T120" s="67"/>
      <c r="U120" s="67"/>
      <c r="V120" s="67"/>
      <c r="W120" s="67"/>
      <c r="X120" s="67"/>
      <c r="Y120" s="67"/>
      <c r="Z120" s="67"/>
      <c r="AA120" s="67"/>
      <c r="AB120" s="67"/>
      <c r="AC120" s="686"/>
    </row>
    <row r="121" spans="2:44" ht="13" customHeight="1" x14ac:dyDescent="0.2">
      <c r="B121" s="595"/>
      <c r="C121" s="596"/>
      <c r="D121" s="297"/>
      <c r="E121" s="126" t="s">
        <v>193</v>
      </c>
      <c r="F121" s="683" t="s">
        <v>194</v>
      </c>
      <c r="G121" s="687"/>
      <c r="H121" s="688"/>
      <c r="I121" s="285"/>
      <c r="J121" s="286"/>
      <c r="K121" s="286"/>
      <c r="L121" s="286"/>
      <c r="M121" s="286"/>
      <c r="N121" s="286"/>
      <c r="O121" s="286"/>
      <c r="P121" s="286"/>
      <c r="Q121" s="70"/>
      <c r="R121" s="331"/>
      <c r="S121" s="306"/>
      <c r="T121" s="306"/>
      <c r="U121" s="306"/>
      <c r="V121" s="306"/>
      <c r="W121" s="306"/>
      <c r="X121" s="306"/>
      <c r="Y121" s="306"/>
      <c r="Z121" s="306"/>
      <c r="AA121" s="306"/>
      <c r="AB121" s="71"/>
      <c r="AC121" s="681"/>
    </row>
    <row r="122" spans="2:44" ht="16" customHeight="1" x14ac:dyDescent="0.2">
      <c r="B122" s="595"/>
      <c r="C122" s="596"/>
      <c r="D122" s="297"/>
      <c r="E122" s="611" t="s">
        <v>27</v>
      </c>
      <c r="F122" s="514" t="s">
        <v>28</v>
      </c>
      <c r="G122" s="575"/>
      <c r="H122" s="691"/>
      <c r="I122" s="48" t="s">
        <v>56</v>
      </c>
      <c r="J122" s="289" t="s">
        <v>153</v>
      </c>
      <c r="K122" s="289"/>
      <c r="L122" s="289"/>
      <c r="M122" s="29"/>
      <c r="N122" s="29"/>
      <c r="O122" s="289"/>
      <c r="P122" s="289"/>
      <c r="Q122" s="290"/>
      <c r="R122" s="331"/>
      <c r="S122" s="306"/>
      <c r="T122" s="306"/>
      <c r="U122" s="306"/>
      <c r="V122" s="306"/>
      <c r="W122" s="306"/>
      <c r="X122" s="328"/>
      <c r="Y122" s="328"/>
      <c r="Z122" s="330"/>
      <c r="AA122" s="330"/>
      <c r="AB122" s="127" t="s">
        <v>88</v>
      </c>
      <c r="AC122" s="681"/>
      <c r="AE122" s="31" t="str">
        <f t="shared" ref="AE122:AE139" si="0">+I122</f>
        <v>□</v>
      </c>
      <c r="AH122" s="34" t="str">
        <f>IF(AE122&amp;AE123&amp;AE124&amp;AE125="■□□□","◎無し",IF(AE122&amp;AE123&amp;AE124&amp;AE125="□■□□","Ｅ適合",IF(AE122&amp;AE123&amp;AE124&amp;AE125="□□■□","●適合",IF(AE122&amp;AE123&amp;AE124&amp;AE125="□□□■","◆未達",IF(AE122&amp;AE123&amp;AE124&amp;AE125="□□□□","■未答","▼矛盾")))))</f>
        <v>■未答</v>
      </c>
      <c r="AI122" s="46"/>
      <c r="AL122" s="28" t="s">
        <v>77</v>
      </c>
      <c r="AM122" s="40" t="s">
        <v>79</v>
      </c>
      <c r="AN122" s="40" t="s">
        <v>78</v>
      </c>
      <c r="AO122" s="40" t="s">
        <v>80</v>
      </c>
      <c r="AP122" s="40" t="s">
        <v>81</v>
      </c>
      <c r="AQ122" s="40" t="s">
        <v>82</v>
      </c>
      <c r="AR122" s="40" t="s">
        <v>73</v>
      </c>
    </row>
    <row r="123" spans="2:44" ht="16" customHeight="1" x14ac:dyDescent="0.2">
      <c r="B123" s="595"/>
      <c r="C123" s="596"/>
      <c r="D123" s="297"/>
      <c r="E123" s="689"/>
      <c r="F123" s="549"/>
      <c r="G123" s="567"/>
      <c r="H123" s="692"/>
      <c r="I123" s="48" t="s">
        <v>56</v>
      </c>
      <c r="J123" s="289" t="s">
        <v>376</v>
      </c>
      <c r="K123" s="289"/>
      <c r="L123" s="289"/>
      <c r="M123" s="289"/>
      <c r="N123" s="289"/>
      <c r="O123" s="289"/>
      <c r="P123" s="289"/>
      <c r="Q123" s="290"/>
      <c r="R123" s="696" t="s">
        <v>195</v>
      </c>
      <c r="S123" s="472"/>
      <c r="T123" s="472"/>
      <c r="U123" s="472"/>
      <c r="V123" s="472"/>
      <c r="W123" s="472"/>
      <c r="X123" s="699" t="s">
        <v>196</v>
      </c>
      <c r="Y123" s="699"/>
      <c r="Z123" s="469"/>
      <c r="AA123" s="469"/>
      <c r="AB123" s="71"/>
      <c r="AC123" s="681"/>
      <c r="AE123" s="1" t="str">
        <f t="shared" si="0"/>
        <v>□</v>
      </c>
      <c r="AH123" s="115" t="s">
        <v>197</v>
      </c>
      <c r="AJ123" s="128" t="str">
        <f>IF(Z123=0,"■未答",DEGREES(ATAN(1/Z123)))</f>
        <v>■未答</v>
      </c>
      <c r="AL123" s="28"/>
      <c r="AM123" s="32" t="s">
        <v>51</v>
      </c>
      <c r="AN123" s="32" t="s">
        <v>156</v>
      </c>
      <c r="AO123" s="32" t="s">
        <v>52</v>
      </c>
      <c r="AP123" s="32" t="s">
        <v>53</v>
      </c>
      <c r="AQ123" s="34" t="s">
        <v>74</v>
      </c>
      <c r="AR123" s="34" t="s">
        <v>54</v>
      </c>
    </row>
    <row r="124" spans="2:44" ht="16" customHeight="1" x14ac:dyDescent="0.2">
      <c r="B124" s="595"/>
      <c r="C124" s="596"/>
      <c r="D124" s="297"/>
      <c r="E124" s="689"/>
      <c r="F124" s="549"/>
      <c r="G124" s="567"/>
      <c r="H124" s="692"/>
      <c r="I124" s="48" t="s">
        <v>67</v>
      </c>
      <c r="J124" s="547" t="s">
        <v>158</v>
      </c>
      <c r="K124" s="547"/>
      <c r="L124" s="547"/>
      <c r="M124" s="547"/>
      <c r="N124" s="547"/>
      <c r="O124" s="547"/>
      <c r="P124" s="547"/>
      <c r="Q124" s="607"/>
      <c r="R124" s="470" t="s">
        <v>365</v>
      </c>
      <c r="S124" s="471"/>
      <c r="T124" s="471"/>
      <c r="U124" s="471"/>
      <c r="V124" s="122" t="s">
        <v>67</v>
      </c>
      <c r="W124" s="472" t="s">
        <v>198</v>
      </c>
      <c r="X124" s="472"/>
      <c r="Y124" s="122" t="s">
        <v>67</v>
      </c>
      <c r="Z124" s="473" t="s">
        <v>199</v>
      </c>
      <c r="AA124" s="471"/>
      <c r="AB124" s="295"/>
      <c r="AC124" s="681"/>
      <c r="AE124" s="1" t="str">
        <f t="shared" si="0"/>
        <v>□</v>
      </c>
      <c r="AH124" s="115" t="s">
        <v>127</v>
      </c>
      <c r="AJ124" s="32" t="str">
        <f>IF(AJ123&gt;45,IF(V124&amp;Y124="■□","●適合",IF(V124&amp;Y124="□■","◆未達",IF(V124&amp;Y124="□□","■未答","▼矛盾"))),IF(V124&amp;Y124="■□","◎十分",IF(V124&amp;Y124="□■","●適合",IF(V124&amp;Y124="□□","■未答","▼矛盾"))))</f>
        <v>■未答</v>
      </c>
    </row>
    <row r="125" spans="2:44" ht="32.25" customHeight="1" x14ac:dyDescent="0.2">
      <c r="B125" s="595"/>
      <c r="C125" s="596"/>
      <c r="D125" s="297"/>
      <c r="E125" s="690"/>
      <c r="F125" s="693"/>
      <c r="G125" s="694"/>
      <c r="H125" s="695"/>
      <c r="I125" s="48" t="s">
        <v>67</v>
      </c>
      <c r="J125" s="547" t="s">
        <v>162</v>
      </c>
      <c r="K125" s="547"/>
      <c r="L125" s="547"/>
      <c r="M125" s="547"/>
      <c r="N125" s="547"/>
      <c r="O125" s="547"/>
      <c r="P125" s="547"/>
      <c r="Q125" s="607"/>
      <c r="R125" s="701" t="s">
        <v>200</v>
      </c>
      <c r="S125" s="702"/>
      <c r="T125" s="702"/>
      <c r="U125" s="702"/>
      <c r="V125" s="702"/>
      <c r="W125" s="702"/>
      <c r="X125" s="638"/>
      <c r="Y125" s="638"/>
      <c r="Z125" s="638"/>
      <c r="AA125" s="327" t="s">
        <v>96</v>
      </c>
      <c r="AB125" s="65"/>
      <c r="AC125" s="682"/>
      <c r="AE125" s="1" t="str">
        <f t="shared" si="0"/>
        <v>□</v>
      </c>
      <c r="AH125" s="115" t="s">
        <v>201</v>
      </c>
      <c r="AJ125" s="34" t="str">
        <f>IF(X125&gt;0,IF(X125&lt;700,"◆低すぎ",IF(X125&gt;900,"◆高すぎ","●適合")),"■未答")</f>
        <v>■未答</v>
      </c>
    </row>
    <row r="126" spans="2:44" ht="12" customHeight="1" x14ac:dyDescent="0.2">
      <c r="B126" s="595"/>
      <c r="C126" s="596"/>
      <c r="D126" s="297"/>
      <c r="E126" s="703" t="s">
        <v>29</v>
      </c>
      <c r="F126" s="514" t="s">
        <v>30</v>
      </c>
      <c r="G126" s="575"/>
      <c r="H126" s="691"/>
      <c r="I126" s="348" t="s">
        <v>56</v>
      </c>
      <c r="J126" s="517" t="s">
        <v>431</v>
      </c>
      <c r="K126" s="517"/>
      <c r="L126" s="517"/>
      <c r="M126" s="517"/>
      <c r="N126" s="517"/>
      <c r="O126" s="517"/>
      <c r="P126" s="517"/>
      <c r="Q126" s="700"/>
      <c r="R126" s="57"/>
      <c r="S126" s="57"/>
      <c r="T126" s="57"/>
      <c r="U126" s="57"/>
      <c r="V126" s="57"/>
      <c r="W126" s="57"/>
      <c r="X126" s="57"/>
      <c r="Y126" s="57"/>
      <c r="Z126" s="57"/>
      <c r="AA126" s="57"/>
      <c r="AB126" s="57"/>
      <c r="AC126" s="317"/>
      <c r="AE126" s="31" t="str">
        <f t="shared" si="0"/>
        <v>□</v>
      </c>
      <c r="AH126" s="34" t="str">
        <f>IF(AE126&amp;AE127&amp;AE128="■□□","◎無し",IF(AE126&amp;AE127&amp;AE128="□■□","●適合",IF(AE126&amp;AE127&amp;AE128="□□■","◆未達",IF(AE126&amp;AE127&amp;AE128="□□□","■未答","▼矛盾"))))</f>
        <v>■未答</v>
      </c>
      <c r="AI126" s="46"/>
      <c r="AL126" s="289" t="s">
        <v>89</v>
      </c>
      <c r="AM126" s="35" t="s">
        <v>90</v>
      </c>
      <c r="AN126" s="35" t="s">
        <v>91</v>
      </c>
      <c r="AO126" s="35" t="s">
        <v>92</v>
      </c>
      <c r="AP126" s="35" t="s">
        <v>93</v>
      </c>
      <c r="AQ126" s="35" t="s">
        <v>73</v>
      </c>
    </row>
    <row r="127" spans="2:44" ht="12" customHeight="1" x14ac:dyDescent="0.2">
      <c r="B127" s="595"/>
      <c r="C127" s="596"/>
      <c r="D127" s="297"/>
      <c r="E127" s="704"/>
      <c r="F127" s="549"/>
      <c r="G127" s="567"/>
      <c r="H127" s="692"/>
      <c r="I127" s="48" t="s">
        <v>67</v>
      </c>
      <c r="J127" s="547" t="s">
        <v>202</v>
      </c>
      <c r="K127" s="547"/>
      <c r="L127" s="547"/>
      <c r="M127" s="547"/>
      <c r="N127" s="547"/>
      <c r="O127" s="547"/>
      <c r="P127" s="547"/>
      <c r="Q127" s="607"/>
      <c r="R127" s="311"/>
      <c r="S127" s="311"/>
      <c r="T127" s="311"/>
      <c r="U127" s="311"/>
      <c r="V127" s="311"/>
      <c r="W127" s="311"/>
      <c r="X127" s="311"/>
      <c r="Y127" s="311"/>
      <c r="Z127" s="311"/>
      <c r="AA127" s="311"/>
      <c r="AB127" s="311"/>
      <c r="AC127" s="630"/>
      <c r="AE127" s="1" t="str">
        <f t="shared" si="0"/>
        <v>□</v>
      </c>
      <c r="AI127" s="33"/>
      <c r="AL127" s="289"/>
      <c r="AM127" s="32" t="s">
        <v>51</v>
      </c>
      <c r="AN127" s="32" t="s">
        <v>52</v>
      </c>
      <c r="AO127" s="32" t="s">
        <v>53</v>
      </c>
      <c r="AP127" s="34" t="s">
        <v>74</v>
      </c>
      <c r="AQ127" s="34" t="s">
        <v>54</v>
      </c>
    </row>
    <row r="128" spans="2:44" ht="12" customHeight="1" x14ac:dyDescent="0.2">
      <c r="B128" s="595"/>
      <c r="C128" s="596"/>
      <c r="D128" s="297"/>
      <c r="E128" s="705"/>
      <c r="F128" s="693"/>
      <c r="G128" s="694"/>
      <c r="H128" s="695"/>
      <c r="I128" s="49" t="s">
        <v>67</v>
      </c>
      <c r="J128" s="573" t="s">
        <v>203</v>
      </c>
      <c r="K128" s="573"/>
      <c r="L128" s="573"/>
      <c r="M128" s="573"/>
      <c r="N128" s="573"/>
      <c r="O128" s="573"/>
      <c r="P128" s="573"/>
      <c r="Q128" s="636"/>
      <c r="R128" s="50"/>
      <c r="S128" s="50"/>
      <c r="T128" s="50"/>
      <c r="U128" s="50"/>
      <c r="V128" s="50"/>
      <c r="W128" s="50"/>
      <c r="X128" s="50"/>
      <c r="Y128" s="50"/>
      <c r="Z128" s="50"/>
      <c r="AA128" s="50"/>
      <c r="AB128" s="50"/>
      <c r="AC128" s="635"/>
      <c r="AE128" s="1" t="str">
        <f t="shared" si="0"/>
        <v>□</v>
      </c>
    </row>
    <row r="129" spans="2:44" ht="12" customHeight="1" x14ac:dyDescent="0.2">
      <c r="B129" s="595"/>
      <c r="C129" s="596"/>
      <c r="D129" s="297"/>
      <c r="E129" s="611" t="s">
        <v>31</v>
      </c>
      <c r="F129" s="514" t="s">
        <v>32</v>
      </c>
      <c r="G129" s="575"/>
      <c r="H129" s="691"/>
      <c r="I129" s="43" t="s">
        <v>56</v>
      </c>
      <c r="J129" s="517" t="s">
        <v>204</v>
      </c>
      <c r="K129" s="517"/>
      <c r="L129" s="517"/>
      <c r="M129" s="517"/>
      <c r="N129" s="517"/>
      <c r="O129" s="517"/>
      <c r="P129" s="517"/>
      <c r="Q129" s="700"/>
      <c r="R129" s="57"/>
      <c r="S129" s="57"/>
      <c r="T129" s="57"/>
      <c r="U129" s="57"/>
      <c r="V129" s="57"/>
      <c r="W129" s="57"/>
      <c r="X129" s="57"/>
      <c r="Y129" s="57"/>
      <c r="Z129" s="57"/>
      <c r="AA129" s="57"/>
      <c r="AB129" s="57"/>
      <c r="AC129" s="634"/>
      <c r="AE129" s="31" t="str">
        <f t="shared" si="0"/>
        <v>□</v>
      </c>
      <c r="AH129" s="34" t="str">
        <f>IF(AE129&amp;AE130&amp;AE131="■□□","◎無し",IF(AE129&amp;AE130&amp;AE131="□■□","●適合",IF(AE129&amp;AE130&amp;AE131="□□■","◆未達",IF(AE129&amp;AE130&amp;AE131="□□□","■未答","▼矛盾"))))</f>
        <v>■未答</v>
      </c>
      <c r="AI129" s="46"/>
      <c r="AL129" s="28" t="s">
        <v>89</v>
      </c>
      <c r="AM129" s="35" t="s">
        <v>90</v>
      </c>
      <c r="AN129" s="35" t="s">
        <v>91</v>
      </c>
      <c r="AO129" s="35" t="s">
        <v>92</v>
      </c>
      <c r="AP129" s="35" t="s">
        <v>93</v>
      </c>
      <c r="AQ129" s="35" t="s">
        <v>73</v>
      </c>
    </row>
    <row r="130" spans="2:44" ht="12" customHeight="1" x14ac:dyDescent="0.2">
      <c r="B130" s="595"/>
      <c r="C130" s="596"/>
      <c r="D130" s="297"/>
      <c r="E130" s="689"/>
      <c r="F130" s="549"/>
      <c r="G130" s="567"/>
      <c r="H130" s="692"/>
      <c r="I130" s="48" t="s">
        <v>67</v>
      </c>
      <c r="J130" s="547" t="s">
        <v>202</v>
      </c>
      <c r="K130" s="547"/>
      <c r="L130" s="547"/>
      <c r="M130" s="547"/>
      <c r="N130" s="547"/>
      <c r="O130" s="547"/>
      <c r="P130" s="547"/>
      <c r="Q130" s="607"/>
      <c r="R130" s="311"/>
      <c r="S130" s="311"/>
      <c r="T130" s="311"/>
      <c r="U130" s="311"/>
      <c r="V130" s="311"/>
      <c r="W130" s="311"/>
      <c r="X130" s="311"/>
      <c r="Y130" s="311"/>
      <c r="Z130" s="311"/>
      <c r="AA130" s="311"/>
      <c r="AB130" s="311"/>
      <c r="AC130" s="630"/>
      <c r="AE130" s="1" t="str">
        <f t="shared" si="0"/>
        <v>□</v>
      </c>
      <c r="AL130" s="28"/>
      <c r="AM130" s="32" t="s">
        <v>51</v>
      </c>
      <c r="AN130" s="32" t="s">
        <v>52</v>
      </c>
      <c r="AO130" s="32" t="s">
        <v>53</v>
      </c>
      <c r="AP130" s="34" t="s">
        <v>74</v>
      </c>
      <c r="AQ130" s="34" t="s">
        <v>54</v>
      </c>
    </row>
    <row r="131" spans="2:44" ht="12" customHeight="1" x14ac:dyDescent="0.2">
      <c r="B131" s="595"/>
      <c r="C131" s="596"/>
      <c r="D131" s="297"/>
      <c r="E131" s="690"/>
      <c r="F131" s="693"/>
      <c r="G131" s="694"/>
      <c r="H131" s="695"/>
      <c r="I131" s="49" t="s">
        <v>67</v>
      </c>
      <c r="J131" s="573" t="s">
        <v>203</v>
      </c>
      <c r="K131" s="573"/>
      <c r="L131" s="573"/>
      <c r="M131" s="573"/>
      <c r="N131" s="573"/>
      <c r="O131" s="573"/>
      <c r="P131" s="573"/>
      <c r="Q131" s="636"/>
      <c r="R131" s="50"/>
      <c r="S131" s="50"/>
      <c r="T131" s="50"/>
      <c r="U131" s="50"/>
      <c r="V131" s="50"/>
      <c r="W131" s="50"/>
      <c r="X131" s="50"/>
      <c r="Y131" s="50"/>
      <c r="Z131" s="50"/>
      <c r="AA131" s="50"/>
      <c r="AB131" s="50"/>
      <c r="AC131" s="635"/>
      <c r="AE131" s="1" t="str">
        <f t="shared" si="0"/>
        <v>□</v>
      </c>
    </row>
    <row r="132" spans="2:44" ht="26.15" customHeight="1" x14ac:dyDescent="0.2">
      <c r="B132" s="595"/>
      <c r="C132" s="596"/>
      <c r="D132" s="297"/>
      <c r="E132" s="611" t="s">
        <v>205</v>
      </c>
      <c r="F132" s="514" t="s">
        <v>206</v>
      </c>
      <c r="G132" s="575"/>
      <c r="H132" s="691"/>
      <c r="I132" s="48" t="s">
        <v>67</v>
      </c>
      <c r="J132" s="706" t="s">
        <v>207</v>
      </c>
      <c r="K132" s="706"/>
      <c r="L132" s="706"/>
      <c r="M132" s="706"/>
      <c r="N132" s="706"/>
      <c r="O132" s="706"/>
      <c r="P132" s="706"/>
      <c r="Q132" s="707"/>
      <c r="R132" s="103"/>
      <c r="S132" s="57"/>
      <c r="T132" s="57"/>
      <c r="U132" s="57"/>
      <c r="V132" s="57"/>
      <c r="W132" s="57"/>
      <c r="X132" s="57"/>
      <c r="Y132" s="57"/>
      <c r="Z132" s="57"/>
      <c r="AA132" s="57"/>
      <c r="AB132" s="57"/>
      <c r="AC132" s="634"/>
      <c r="AE132" s="31" t="str">
        <f t="shared" si="0"/>
        <v>□</v>
      </c>
      <c r="AH132" s="34" t="str">
        <f>IF(AE132&amp;AE133&amp;AE134&amp;AE135="■□□□","◎無し",IF(AE132&amp;AE133&amp;AE134&amp;AE135="□■□□","●適済",IF(AE132&amp;AE133&amp;AE134&amp;AE135="□□■□","●適合",IF(AE132&amp;AE133&amp;AE134&amp;AE135="□□□■","◆未達",IF(AE132&amp;AE133&amp;AE134&amp;AE135="□□□□","■未答","▼矛盾")))))</f>
        <v>■未答</v>
      </c>
      <c r="AI132" s="46"/>
      <c r="AL132" s="28" t="s">
        <v>77</v>
      </c>
      <c r="AM132" s="40" t="s">
        <v>79</v>
      </c>
      <c r="AN132" s="40" t="s">
        <v>78</v>
      </c>
      <c r="AO132" s="40" t="s">
        <v>80</v>
      </c>
      <c r="AP132" s="40" t="s">
        <v>81</v>
      </c>
      <c r="AQ132" s="40" t="s">
        <v>82</v>
      </c>
      <c r="AR132" s="40" t="s">
        <v>73</v>
      </c>
    </row>
    <row r="133" spans="2:44" ht="12" customHeight="1" x14ac:dyDescent="0.2">
      <c r="B133" s="595"/>
      <c r="C133" s="596"/>
      <c r="D133" s="297"/>
      <c r="E133" s="689"/>
      <c r="F133" s="549"/>
      <c r="G133" s="567"/>
      <c r="H133" s="692"/>
      <c r="I133" s="48" t="s">
        <v>67</v>
      </c>
      <c r="J133" s="547" t="s">
        <v>202</v>
      </c>
      <c r="K133" s="547"/>
      <c r="L133" s="547"/>
      <c r="M133" s="547"/>
      <c r="N133" s="547"/>
      <c r="O133" s="547"/>
      <c r="P133" s="547"/>
      <c r="Q133" s="607"/>
      <c r="R133" s="310"/>
      <c r="S133" s="311"/>
      <c r="T133" s="311"/>
      <c r="U133" s="311"/>
      <c r="V133" s="311"/>
      <c r="W133" s="311"/>
      <c r="X133" s="311"/>
      <c r="Y133" s="311"/>
      <c r="Z133" s="311"/>
      <c r="AA133" s="311"/>
      <c r="AB133" s="311"/>
      <c r="AC133" s="630"/>
      <c r="AE133" s="1" t="str">
        <f t="shared" si="0"/>
        <v>□</v>
      </c>
      <c r="AL133" s="28"/>
      <c r="AM133" s="32" t="s">
        <v>51</v>
      </c>
      <c r="AN133" s="32" t="s">
        <v>208</v>
      </c>
      <c r="AO133" s="32" t="s">
        <v>52</v>
      </c>
      <c r="AP133" s="32" t="s">
        <v>53</v>
      </c>
      <c r="AQ133" s="34" t="s">
        <v>74</v>
      </c>
      <c r="AR133" s="34" t="s">
        <v>54</v>
      </c>
    </row>
    <row r="134" spans="2:44" ht="12" customHeight="1" x14ac:dyDescent="0.2">
      <c r="B134" s="595"/>
      <c r="C134" s="596"/>
      <c r="D134" s="297"/>
      <c r="E134" s="689"/>
      <c r="F134" s="549"/>
      <c r="G134" s="567"/>
      <c r="H134" s="692"/>
      <c r="I134" s="48" t="s">
        <v>67</v>
      </c>
      <c r="J134" s="547" t="s">
        <v>209</v>
      </c>
      <c r="K134" s="547"/>
      <c r="L134" s="547"/>
      <c r="M134" s="547"/>
      <c r="N134" s="547"/>
      <c r="O134" s="547"/>
      <c r="P134" s="547"/>
      <c r="Q134" s="607"/>
      <c r="R134" s="310"/>
      <c r="S134" s="311"/>
      <c r="T134" s="311"/>
      <c r="U134" s="311"/>
      <c r="V134" s="311"/>
      <c r="W134" s="311"/>
      <c r="X134" s="311"/>
      <c r="Y134" s="311"/>
      <c r="Z134" s="311"/>
      <c r="AA134" s="311"/>
      <c r="AB134" s="311"/>
      <c r="AC134" s="630"/>
      <c r="AE134" s="1" t="str">
        <f t="shared" si="0"/>
        <v>□</v>
      </c>
    </row>
    <row r="135" spans="2:44" ht="12" customHeight="1" x14ac:dyDescent="0.2">
      <c r="B135" s="595"/>
      <c r="C135" s="596"/>
      <c r="D135" s="297"/>
      <c r="E135" s="690"/>
      <c r="F135" s="693"/>
      <c r="G135" s="694"/>
      <c r="H135" s="695"/>
      <c r="I135" s="49" t="s">
        <v>67</v>
      </c>
      <c r="J135" s="573" t="s">
        <v>203</v>
      </c>
      <c r="K135" s="573"/>
      <c r="L135" s="573"/>
      <c r="M135" s="573"/>
      <c r="N135" s="573"/>
      <c r="O135" s="573"/>
      <c r="P135" s="573"/>
      <c r="Q135" s="636"/>
      <c r="R135" s="129"/>
      <c r="S135" s="50"/>
      <c r="T135" s="50"/>
      <c r="U135" s="50"/>
      <c r="V135" s="50"/>
      <c r="W135" s="50"/>
      <c r="X135" s="50"/>
      <c r="Y135" s="50"/>
      <c r="Z135" s="50"/>
      <c r="AA135" s="50"/>
      <c r="AB135" s="50"/>
      <c r="AC135" s="635"/>
      <c r="AE135" s="1" t="str">
        <f t="shared" si="0"/>
        <v>□</v>
      </c>
    </row>
    <row r="136" spans="2:44" ht="12" customHeight="1" x14ac:dyDescent="0.2">
      <c r="B136" s="595"/>
      <c r="C136" s="596"/>
      <c r="D136" s="297"/>
      <c r="E136" s="611" t="s">
        <v>210</v>
      </c>
      <c r="F136" s="514" t="s">
        <v>211</v>
      </c>
      <c r="G136" s="575"/>
      <c r="H136" s="691"/>
      <c r="I136" s="43" t="s">
        <v>56</v>
      </c>
      <c r="J136" s="517" t="s">
        <v>212</v>
      </c>
      <c r="K136" s="517"/>
      <c r="L136" s="517"/>
      <c r="M136" s="517"/>
      <c r="N136" s="517"/>
      <c r="O136" s="517"/>
      <c r="P136" s="517"/>
      <c r="Q136" s="700"/>
      <c r="R136" s="103"/>
      <c r="S136" s="57"/>
      <c r="T136" s="57"/>
      <c r="U136" s="57"/>
      <c r="V136" s="57"/>
      <c r="W136" s="57"/>
      <c r="X136" s="57"/>
      <c r="Y136" s="57"/>
      <c r="Z136" s="57"/>
      <c r="AA136" s="57"/>
      <c r="AB136" s="57"/>
      <c r="AC136" s="634"/>
      <c r="AE136" s="31" t="str">
        <f t="shared" si="0"/>
        <v>□</v>
      </c>
      <c r="AH136" s="34" t="str">
        <f>IF(AE136&amp;AE137&amp;AE138&amp;AE139="■□□□","◎無し",IF(AE136&amp;AE137&amp;AE138&amp;AE139="□■□□","●適済",IF(AE136&amp;AE137&amp;AE138&amp;AE139="□□■□","●適合",IF(AE136&amp;AE137&amp;AE138&amp;AE139="□□□■","◆未達",IF(AE136&amp;AE137&amp;AE138&amp;AE139="□□□□","■未答","▼矛盾")))))</f>
        <v>■未答</v>
      </c>
      <c r="AI136" s="46"/>
      <c r="AL136" s="28" t="s">
        <v>77</v>
      </c>
      <c r="AM136" s="40" t="s">
        <v>79</v>
      </c>
      <c r="AN136" s="40" t="s">
        <v>78</v>
      </c>
      <c r="AO136" s="40" t="s">
        <v>80</v>
      </c>
      <c r="AP136" s="40" t="s">
        <v>81</v>
      </c>
      <c r="AQ136" s="40" t="s">
        <v>82</v>
      </c>
      <c r="AR136" s="40" t="s">
        <v>73</v>
      </c>
    </row>
    <row r="137" spans="2:44" ht="12" customHeight="1" x14ac:dyDescent="0.2">
      <c r="B137" s="595"/>
      <c r="C137" s="596"/>
      <c r="D137" s="297"/>
      <c r="E137" s="689"/>
      <c r="F137" s="549"/>
      <c r="G137" s="567"/>
      <c r="H137" s="692"/>
      <c r="I137" s="48" t="s">
        <v>67</v>
      </c>
      <c r="J137" s="547" t="s">
        <v>202</v>
      </c>
      <c r="K137" s="547"/>
      <c r="L137" s="547"/>
      <c r="M137" s="547"/>
      <c r="N137" s="547"/>
      <c r="O137" s="547"/>
      <c r="P137" s="547"/>
      <c r="Q137" s="607"/>
      <c r="R137" s="310"/>
      <c r="S137" s="311"/>
      <c r="T137" s="311"/>
      <c r="U137" s="311"/>
      <c r="V137" s="311"/>
      <c r="W137" s="311"/>
      <c r="X137" s="311"/>
      <c r="Y137" s="311"/>
      <c r="Z137" s="311"/>
      <c r="AA137" s="311"/>
      <c r="AB137" s="311"/>
      <c r="AC137" s="630"/>
      <c r="AE137" s="1" t="str">
        <f t="shared" si="0"/>
        <v>□</v>
      </c>
      <c r="AL137" s="28"/>
      <c r="AM137" s="32" t="s">
        <v>51</v>
      </c>
      <c r="AN137" s="32" t="s">
        <v>208</v>
      </c>
      <c r="AO137" s="32" t="s">
        <v>52</v>
      </c>
      <c r="AP137" s="32" t="s">
        <v>53</v>
      </c>
      <c r="AQ137" s="34" t="s">
        <v>74</v>
      </c>
      <c r="AR137" s="34" t="s">
        <v>54</v>
      </c>
    </row>
    <row r="138" spans="2:44" ht="12" customHeight="1" x14ac:dyDescent="0.2">
      <c r="B138" s="595"/>
      <c r="C138" s="596"/>
      <c r="D138" s="297"/>
      <c r="E138" s="689"/>
      <c r="F138" s="549"/>
      <c r="G138" s="567"/>
      <c r="H138" s="692"/>
      <c r="I138" s="48" t="s">
        <v>67</v>
      </c>
      <c r="J138" s="547" t="s">
        <v>209</v>
      </c>
      <c r="K138" s="547"/>
      <c r="L138" s="547"/>
      <c r="M138" s="547"/>
      <c r="N138" s="547"/>
      <c r="O138" s="547"/>
      <c r="P138" s="547"/>
      <c r="Q138" s="607"/>
      <c r="R138" s="310"/>
      <c r="S138" s="311"/>
      <c r="T138" s="311"/>
      <c r="U138" s="311"/>
      <c r="V138" s="311"/>
      <c r="W138" s="311"/>
      <c r="X138" s="311"/>
      <c r="Y138" s="311"/>
      <c r="Z138" s="311"/>
      <c r="AA138" s="311"/>
      <c r="AB138" s="311"/>
      <c r="AC138" s="630"/>
      <c r="AE138" s="1" t="str">
        <f t="shared" si="0"/>
        <v>□</v>
      </c>
    </row>
    <row r="139" spans="2:44" ht="12" customHeight="1" x14ac:dyDescent="0.2">
      <c r="B139" s="595"/>
      <c r="C139" s="596"/>
      <c r="D139" s="297"/>
      <c r="E139" s="689"/>
      <c r="F139" s="549"/>
      <c r="G139" s="567"/>
      <c r="H139" s="692"/>
      <c r="I139" s="49" t="s">
        <v>67</v>
      </c>
      <c r="J139" s="573" t="s">
        <v>203</v>
      </c>
      <c r="K139" s="573"/>
      <c r="L139" s="573"/>
      <c r="M139" s="573"/>
      <c r="N139" s="573"/>
      <c r="O139" s="573"/>
      <c r="P139" s="573"/>
      <c r="Q139" s="636"/>
      <c r="R139" s="129"/>
      <c r="S139" s="50"/>
      <c r="T139" s="50"/>
      <c r="U139" s="50"/>
      <c r="V139" s="50"/>
      <c r="W139" s="50"/>
      <c r="X139" s="50"/>
      <c r="Y139" s="50"/>
      <c r="Z139" s="50"/>
      <c r="AA139" s="50"/>
      <c r="AB139" s="50"/>
      <c r="AC139" s="635"/>
      <c r="AE139" s="1" t="str">
        <f t="shared" si="0"/>
        <v>□</v>
      </c>
    </row>
    <row r="140" spans="2:44" ht="3.75" customHeight="1" x14ac:dyDescent="0.2">
      <c r="B140" s="595"/>
      <c r="C140" s="596"/>
      <c r="D140" s="708" t="s">
        <v>466</v>
      </c>
      <c r="E140" s="709"/>
      <c r="F140" s="709"/>
      <c r="G140" s="709"/>
      <c r="H140" s="710"/>
      <c r="I140" s="76"/>
      <c r="J140" s="283"/>
      <c r="K140" s="283"/>
      <c r="L140" s="283"/>
      <c r="M140" s="283"/>
      <c r="N140" s="283"/>
      <c r="O140" s="283"/>
      <c r="P140" s="283"/>
      <c r="Q140" s="284"/>
      <c r="R140" s="103"/>
      <c r="S140" s="57"/>
      <c r="T140" s="57"/>
      <c r="U140" s="57"/>
      <c r="V140" s="57"/>
      <c r="W140" s="57"/>
      <c r="X140" s="57"/>
      <c r="Y140" s="57"/>
      <c r="Z140" s="57"/>
      <c r="AA140" s="57"/>
      <c r="AB140" s="57"/>
      <c r="AC140" s="634"/>
    </row>
    <row r="141" spans="2:44" ht="18" customHeight="1" x14ac:dyDescent="0.2">
      <c r="B141" s="595"/>
      <c r="C141" s="596"/>
      <c r="D141" s="602"/>
      <c r="E141" s="603"/>
      <c r="F141" s="603"/>
      <c r="G141" s="603"/>
      <c r="H141" s="604"/>
      <c r="I141" s="39" t="s">
        <v>67</v>
      </c>
      <c r="J141" s="286" t="s">
        <v>188</v>
      </c>
      <c r="K141" s="286"/>
      <c r="L141" s="286"/>
      <c r="M141" s="286"/>
      <c r="N141" s="286"/>
      <c r="O141" s="351"/>
      <c r="P141" s="351"/>
      <c r="Q141" s="352"/>
      <c r="R141" s="434"/>
      <c r="S141" s="435"/>
      <c r="T141" s="435"/>
      <c r="U141" s="435"/>
      <c r="V141" s="435"/>
      <c r="W141" s="435"/>
      <c r="X141" s="435"/>
      <c r="Y141" s="435"/>
      <c r="Z141" s="435"/>
      <c r="AA141" s="435"/>
      <c r="AB141" s="436"/>
      <c r="AC141" s="630"/>
      <c r="AE141" s="31" t="str">
        <f>+I141</f>
        <v>□</v>
      </c>
      <c r="AH141" s="34" t="str">
        <f>IF(AE141&amp;AE142&amp;AE143="■□□","●適合",IF(AE141&amp;AE142&amp;AE143="□■□","◆未達",IF(AE141&amp;AE142&amp;AE143="□□■","◆未達",IF(AE141&amp;AE142&amp;AE143="□□□","■未答","▼矛盾"))))</f>
        <v>■未答</v>
      </c>
      <c r="AI141" s="46"/>
      <c r="AL141" s="28" t="s">
        <v>89</v>
      </c>
      <c r="AM141" s="35" t="s">
        <v>90</v>
      </c>
      <c r="AN141" s="35" t="s">
        <v>91</v>
      </c>
      <c r="AO141" s="35" t="s">
        <v>92</v>
      </c>
      <c r="AP141" s="35" t="s">
        <v>93</v>
      </c>
      <c r="AQ141" s="35" t="s">
        <v>73</v>
      </c>
    </row>
    <row r="142" spans="2:44" ht="18" customHeight="1" x14ac:dyDescent="0.2">
      <c r="B142" s="595"/>
      <c r="C142" s="596"/>
      <c r="D142" s="602"/>
      <c r="E142" s="603"/>
      <c r="F142" s="603"/>
      <c r="G142" s="603"/>
      <c r="H142" s="604"/>
      <c r="I142" s="39" t="s">
        <v>67</v>
      </c>
      <c r="J142" s="286" t="s">
        <v>189</v>
      </c>
      <c r="K142" s="286"/>
      <c r="L142" s="286"/>
      <c r="M142" s="286"/>
      <c r="N142" s="286"/>
      <c r="O142" s="351"/>
      <c r="P142" s="351"/>
      <c r="Q142" s="352"/>
      <c r="R142" s="434"/>
      <c r="S142" s="435"/>
      <c r="T142" s="435"/>
      <c r="U142" s="435"/>
      <c r="V142" s="435"/>
      <c r="W142" s="435"/>
      <c r="X142" s="435"/>
      <c r="Y142" s="435"/>
      <c r="Z142" s="435"/>
      <c r="AA142" s="435"/>
      <c r="AB142" s="436"/>
      <c r="AC142" s="630"/>
      <c r="AE142" s="1" t="str">
        <f>+I142</f>
        <v>□</v>
      </c>
      <c r="AL142" s="28"/>
      <c r="AM142" s="32" t="s">
        <v>52</v>
      </c>
      <c r="AN142" s="32" t="s">
        <v>53</v>
      </c>
      <c r="AO142" s="32" t="s">
        <v>53</v>
      </c>
      <c r="AP142" s="34" t="s">
        <v>74</v>
      </c>
      <c r="AQ142" s="34" t="s">
        <v>54</v>
      </c>
    </row>
    <row r="143" spans="2:44" ht="18" customHeight="1" x14ac:dyDescent="0.2">
      <c r="B143" s="595"/>
      <c r="C143" s="596"/>
      <c r="D143" s="602"/>
      <c r="E143" s="603"/>
      <c r="F143" s="603"/>
      <c r="G143" s="603"/>
      <c r="H143" s="604"/>
      <c r="I143" s="39" t="s">
        <v>67</v>
      </c>
      <c r="J143" s="286" t="s">
        <v>190</v>
      </c>
      <c r="K143" s="286"/>
      <c r="L143" s="286"/>
      <c r="M143" s="286"/>
      <c r="N143" s="286"/>
      <c r="O143" s="351"/>
      <c r="P143" s="351"/>
      <c r="Q143" s="352"/>
      <c r="R143" s="434"/>
      <c r="S143" s="435"/>
      <c r="T143" s="435"/>
      <c r="U143" s="435"/>
      <c r="V143" s="435"/>
      <c r="W143" s="435"/>
      <c r="X143" s="435"/>
      <c r="Y143" s="435"/>
      <c r="Z143" s="435"/>
      <c r="AA143" s="435"/>
      <c r="AB143" s="436"/>
      <c r="AC143" s="630"/>
      <c r="AE143" s="1" t="str">
        <f>+I143</f>
        <v>□</v>
      </c>
    </row>
    <row r="144" spans="2:44" ht="6.75" customHeight="1" x14ac:dyDescent="0.2">
      <c r="B144" s="595"/>
      <c r="C144" s="596"/>
      <c r="D144" s="602"/>
      <c r="E144" s="603"/>
      <c r="F144" s="603"/>
      <c r="G144" s="603"/>
      <c r="H144" s="604"/>
      <c r="I144" s="69"/>
      <c r="J144" s="289"/>
      <c r="K144" s="289"/>
      <c r="L144" s="289"/>
      <c r="M144" s="289"/>
      <c r="N144" s="289"/>
      <c r="O144" s="289"/>
      <c r="P144" s="289"/>
      <c r="Q144" s="290"/>
      <c r="R144" s="37"/>
      <c r="S144" s="294"/>
      <c r="T144" s="294"/>
      <c r="U144" s="294"/>
      <c r="V144" s="294"/>
      <c r="W144" s="294"/>
      <c r="X144" s="294"/>
      <c r="Y144" s="294"/>
      <c r="Z144" s="294"/>
      <c r="AA144" s="294"/>
      <c r="AB144" s="294"/>
      <c r="AC144" s="635"/>
    </row>
    <row r="145" spans="2:61" s="101" customFormat="1" ht="13" customHeight="1" x14ac:dyDescent="0.2">
      <c r="B145" s="595"/>
      <c r="C145" s="596"/>
      <c r="D145" s="711"/>
      <c r="E145" s="124" t="s">
        <v>191</v>
      </c>
      <c r="F145" s="683" t="s">
        <v>192</v>
      </c>
      <c r="G145" s="684"/>
      <c r="H145" s="685"/>
      <c r="I145" s="130"/>
      <c r="J145" s="44"/>
      <c r="K145" s="44"/>
      <c r="L145" s="44"/>
      <c r="M145" s="44"/>
      <c r="N145" s="44"/>
      <c r="O145" s="44"/>
      <c r="P145" s="44"/>
      <c r="Q145" s="45"/>
      <c r="R145" s="66"/>
      <c r="S145" s="67"/>
      <c r="T145" s="67"/>
      <c r="U145" s="67"/>
      <c r="V145" s="67"/>
      <c r="W145" s="67"/>
      <c r="X145" s="67"/>
      <c r="Y145" s="67"/>
      <c r="Z145" s="67"/>
      <c r="AA145" s="67"/>
      <c r="AB145" s="131"/>
      <c r="AC145" s="634"/>
      <c r="AH145" s="102"/>
      <c r="AI145" s="102"/>
      <c r="AJ145" s="102"/>
      <c r="AK145" s="102"/>
      <c r="AL145" s="102"/>
      <c r="AM145" s="102"/>
      <c r="AN145" s="102"/>
      <c r="AO145" s="102"/>
      <c r="AP145" s="102"/>
      <c r="BB145" s="102"/>
      <c r="BC145" s="102"/>
      <c r="BD145" s="102"/>
      <c r="BE145" s="102"/>
      <c r="BF145" s="102"/>
      <c r="BG145" s="102"/>
      <c r="BH145" s="102"/>
      <c r="BI145" s="102"/>
    </row>
    <row r="146" spans="2:61" ht="13" customHeight="1" x14ac:dyDescent="0.2">
      <c r="B146" s="595"/>
      <c r="C146" s="596"/>
      <c r="D146" s="712"/>
      <c r="E146" s="126" t="s">
        <v>193</v>
      </c>
      <c r="F146" s="683" t="s">
        <v>194</v>
      </c>
      <c r="G146" s="687"/>
      <c r="H146" s="688"/>
      <c r="I146" s="285"/>
      <c r="J146" s="286"/>
      <c r="K146" s="286"/>
      <c r="L146" s="286"/>
      <c r="M146" s="286"/>
      <c r="N146" s="286"/>
      <c r="O146" s="286"/>
      <c r="P146" s="286"/>
      <c r="Q146" s="70"/>
      <c r="R146" s="331"/>
      <c r="S146" s="306"/>
      <c r="T146" s="306"/>
      <c r="U146" s="306"/>
      <c r="V146" s="306"/>
      <c r="W146" s="306"/>
      <c r="X146" s="306"/>
      <c r="Y146" s="306"/>
      <c r="Z146" s="306"/>
      <c r="AA146" s="306"/>
      <c r="AB146" s="71"/>
      <c r="AC146" s="630"/>
    </row>
    <row r="147" spans="2:61" s="101" customFormat="1" ht="18" customHeight="1" x14ac:dyDescent="0.2">
      <c r="B147" s="595"/>
      <c r="C147" s="596"/>
      <c r="D147" s="712"/>
      <c r="E147" s="713" t="s">
        <v>214</v>
      </c>
      <c r="F147" s="718" t="s">
        <v>215</v>
      </c>
      <c r="G147" s="719"/>
      <c r="H147" s="720"/>
      <c r="I147" s="122" t="s">
        <v>67</v>
      </c>
      <c r="J147" s="286" t="s">
        <v>289</v>
      </c>
      <c r="K147" s="289"/>
      <c r="L147" s="289"/>
      <c r="M147" s="289"/>
      <c r="N147" s="289"/>
      <c r="O147" s="289"/>
      <c r="P147" s="289"/>
      <c r="Q147" s="290"/>
      <c r="R147" s="122" t="s">
        <v>67</v>
      </c>
      <c r="S147" s="286" t="s">
        <v>326</v>
      </c>
      <c r="T147" s="306"/>
      <c r="U147" s="306"/>
      <c r="V147" s="306"/>
      <c r="W147" s="306"/>
      <c r="X147" s="306"/>
      <c r="Y147" s="306"/>
      <c r="Z147" s="306"/>
      <c r="AA147" s="306"/>
      <c r="AB147" s="71"/>
      <c r="AC147" s="630"/>
      <c r="AE147" s="101" t="str">
        <f>I147</f>
        <v>□</v>
      </c>
      <c r="AF147" s="101" t="str">
        <f>R147</f>
        <v>□</v>
      </c>
      <c r="AH147" s="34" t="str">
        <f>IF(AE147&amp;AE150&amp;AE151="■□□","◎無し",IF(AE147&amp;AE150&amp;AE151="□■□","●適合",IF(AE147&amp;AE150&amp;AE151="□□■","◆未達",IF(AE147&amp;AE150&amp;AE151="□□□","■未答","▼矛盾"))))</f>
        <v>■未答</v>
      </c>
      <c r="AI147" s="46"/>
      <c r="AJ147" s="35" t="str">
        <f>IF(AF147&amp;AF148&amp;AF149="■□□","◎無し",IF(AF147&amp;AF148&amp;AF149="□■□","●適合",IF(AF147&amp;AF148&amp;AF149="□□■","●適合",IF(AF147&amp;AF148&amp;AF149="□■■","●適合",IF(AF147&amp;AF148&amp;AF149="□□□","■未答","▼矛盾")))))</f>
        <v>■未答</v>
      </c>
      <c r="AK147" s="2"/>
      <c r="AL147" s="28" t="s">
        <v>89</v>
      </c>
      <c r="AM147" s="35" t="s">
        <v>90</v>
      </c>
      <c r="AN147" s="35" t="s">
        <v>91</v>
      </c>
      <c r="AO147" s="35" t="s">
        <v>92</v>
      </c>
      <c r="AP147" s="35" t="s">
        <v>93</v>
      </c>
      <c r="AQ147" s="35" t="s">
        <v>73</v>
      </c>
      <c r="AR147" s="184"/>
      <c r="BB147" s="102"/>
      <c r="BC147" s="102"/>
      <c r="BD147" s="102"/>
      <c r="BE147" s="102"/>
      <c r="BF147" s="102"/>
      <c r="BG147" s="102"/>
      <c r="BH147" s="102"/>
      <c r="BI147" s="102"/>
    </row>
    <row r="148" spans="2:61" s="101" customFormat="1" ht="18" customHeight="1" x14ac:dyDescent="0.2">
      <c r="B148" s="595"/>
      <c r="C148" s="596"/>
      <c r="D148" s="712"/>
      <c r="E148" s="714"/>
      <c r="F148" s="724"/>
      <c r="G148" s="725"/>
      <c r="H148" s="726"/>
      <c r="I148" s="353"/>
      <c r="J148" s="351"/>
      <c r="K148" s="289"/>
      <c r="L148" s="289"/>
      <c r="M148" s="289"/>
      <c r="N148" s="289"/>
      <c r="O148" s="289"/>
      <c r="P148" s="289"/>
      <c r="Q148" s="290"/>
      <c r="R148" s="122" t="s">
        <v>67</v>
      </c>
      <c r="S148" s="286" t="s">
        <v>328</v>
      </c>
      <c r="T148" s="306"/>
      <c r="U148" s="306"/>
      <c r="V148" s="306"/>
      <c r="W148" s="306"/>
      <c r="X148" s="306"/>
      <c r="Y148" s="306"/>
      <c r="Z148" s="306"/>
      <c r="AA148" s="306"/>
      <c r="AB148" s="71"/>
      <c r="AC148" s="630"/>
      <c r="AF148" s="101" t="str">
        <f>R148</f>
        <v>□</v>
      </c>
      <c r="AH148" s="46"/>
      <c r="AI148" s="46"/>
      <c r="AJ148" s="2"/>
      <c r="AK148" s="2"/>
      <c r="AL148" s="28"/>
      <c r="AM148" s="32" t="s">
        <v>51</v>
      </c>
      <c r="AN148" s="32" t="s">
        <v>52</v>
      </c>
      <c r="AO148" s="32" t="s">
        <v>53</v>
      </c>
      <c r="AP148" s="34" t="s">
        <v>74</v>
      </c>
      <c r="AQ148" s="34" t="s">
        <v>54</v>
      </c>
      <c r="AR148" s="185"/>
      <c r="BB148" s="102"/>
      <c r="BC148" s="102"/>
      <c r="BD148" s="102"/>
      <c r="BE148" s="102"/>
      <c r="BF148" s="102"/>
      <c r="BG148" s="102"/>
      <c r="BH148" s="102"/>
      <c r="BI148" s="102"/>
    </row>
    <row r="149" spans="2:61" s="101" customFormat="1" ht="18" customHeight="1" x14ac:dyDescent="0.2">
      <c r="B149" s="595"/>
      <c r="C149" s="596"/>
      <c r="D149" s="712"/>
      <c r="E149" s="714"/>
      <c r="F149" s="724"/>
      <c r="G149" s="725"/>
      <c r="H149" s="726"/>
      <c r="I149" s="353"/>
      <c r="J149" s="351"/>
      <c r="K149" s="289"/>
      <c r="L149" s="289"/>
      <c r="M149" s="289"/>
      <c r="N149" s="289"/>
      <c r="O149" s="289"/>
      <c r="P149" s="289"/>
      <c r="Q149" s="290"/>
      <c r="R149" s="122" t="s">
        <v>67</v>
      </c>
      <c r="S149" s="286" t="s">
        <v>327</v>
      </c>
      <c r="T149" s="306"/>
      <c r="U149" s="306"/>
      <c r="V149" s="306"/>
      <c r="W149" s="306"/>
      <c r="X149" s="306"/>
      <c r="Y149" s="306"/>
      <c r="Z149" s="306"/>
      <c r="AA149" s="306"/>
      <c r="AB149" s="71"/>
      <c r="AC149" s="630"/>
      <c r="AF149" s="101" t="str">
        <f>R149</f>
        <v>□</v>
      </c>
      <c r="AH149" s="46"/>
      <c r="AI149" s="46"/>
      <c r="AJ149" s="2"/>
      <c r="AK149" s="2"/>
      <c r="AL149" s="28" t="s">
        <v>89</v>
      </c>
      <c r="AM149" s="35" t="s">
        <v>90</v>
      </c>
      <c r="AN149" s="35" t="s">
        <v>91</v>
      </c>
      <c r="AO149" s="35" t="s">
        <v>92</v>
      </c>
      <c r="AP149" s="35" t="s">
        <v>343</v>
      </c>
      <c r="AQ149" s="35" t="s">
        <v>93</v>
      </c>
      <c r="AR149" s="35" t="s">
        <v>73</v>
      </c>
      <c r="BB149" s="102"/>
      <c r="BC149" s="102"/>
      <c r="BD149" s="102"/>
      <c r="BE149" s="102"/>
      <c r="BF149" s="102"/>
      <c r="BG149" s="102"/>
      <c r="BH149" s="102"/>
      <c r="BI149" s="102"/>
    </row>
    <row r="150" spans="2:61" ht="18" customHeight="1" x14ac:dyDescent="0.15">
      <c r="B150" s="595"/>
      <c r="C150" s="596"/>
      <c r="D150" s="712"/>
      <c r="E150" s="714"/>
      <c r="F150" s="724"/>
      <c r="G150" s="725"/>
      <c r="H150" s="726"/>
      <c r="I150" s="69"/>
      <c r="J150" s="286"/>
      <c r="K150" s="286"/>
      <c r="L150" s="286"/>
      <c r="M150" s="286"/>
      <c r="N150" s="286"/>
      <c r="O150" s="286"/>
      <c r="P150" s="286"/>
      <c r="Q150" s="70"/>
      <c r="R150" s="715" t="s">
        <v>88</v>
      </c>
      <c r="S150" s="716"/>
      <c r="T150" s="716"/>
      <c r="U150" s="716"/>
      <c r="V150" s="716"/>
      <c r="W150" s="716"/>
      <c r="X150" s="716"/>
      <c r="Y150" s="716"/>
      <c r="Z150" s="716"/>
      <c r="AA150" s="716"/>
      <c r="AB150" s="717"/>
      <c r="AC150" s="630"/>
      <c r="AE150" s="101" t="str">
        <f>+I151</f>
        <v>□</v>
      </c>
      <c r="AL150" s="28"/>
      <c r="AM150" s="32" t="s">
        <v>51</v>
      </c>
      <c r="AN150" s="32" t="s">
        <v>52</v>
      </c>
      <c r="AO150" s="32" t="s">
        <v>52</v>
      </c>
      <c r="AP150" s="32" t="s">
        <v>52</v>
      </c>
      <c r="AQ150" s="34" t="s">
        <v>74</v>
      </c>
      <c r="AR150" s="34" t="s">
        <v>54</v>
      </c>
    </row>
    <row r="151" spans="2:61" ht="22" customHeight="1" x14ac:dyDescent="0.2">
      <c r="B151" s="595"/>
      <c r="C151" s="596"/>
      <c r="D151" s="712"/>
      <c r="E151" s="714"/>
      <c r="F151" s="721"/>
      <c r="G151" s="722"/>
      <c r="H151" s="723"/>
      <c r="I151" s="48" t="s">
        <v>67</v>
      </c>
      <c r="J151" s="289" t="s">
        <v>145</v>
      </c>
      <c r="K151" s="289"/>
      <c r="L151" s="289"/>
      <c r="M151" s="289"/>
      <c r="N151" s="289"/>
      <c r="O151" s="289"/>
      <c r="P151" s="289"/>
      <c r="Q151" s="290"/>
      <c r="R151" s="696" t="s">
        <v>216</v>
      </c>
      <c r="S151" s="472"/>
      <c r="T151" s="472"/>
      <c r="U151" s="472"/>
      <c r="V151" s="472"/>
      <c r="W151" s="472"/>
      <c r="X151" s="472"/>
      <c r="Y151" s="469"/>
      <c r="Z151" s="469"/>
      <c r="AA151" s="306" t="s">
        <v>96</v>
      </c>
      <c r="AB151" s="71"/>
      <c r="AC151" s="630"/>
      <c r="AE151" s="101" t="str">
        <f>+I152</f>
        <v>□</v>
      </c>
      <c r="AH151" s="82" t="s">
        <v>217</v>
      </c>
      <c r="AJ151" s="34" t="str">
        <f>IF(Y151&gt;0,IF(Y151&lt;300,"③床1100",IF(Y151&lt;650,"②腰800",IF(Y151&gt;=1100,"基準なし","①床1100"))),"■未答")</f>
        <v>■未答</v>
      </c>
    </row>
    <row r="152" spans="2:61" ht="20.149999999999999" customHeight="1" x14ac:dyDescent="0.2">
      <c r="B152" s="595"/>
      <c r="C152" s="596"/>
      <c r="D152" s="712"/>
      <c r="E152" s="714"/>
      <c r="F152" s="718" t="s">
        <v>218</v>
      </c>
      <c r="G152" s="719"/>
      <c r="H152" s="720"/>
      <c r="I152" s="48" t="s">
        <v>67</v>
      </c>
      <c r="J152" s="289" t="s">
        <v>219</v>
      </c>
      <c r="K152" s="289"/>
      <c r="L152" s="289"/>
      <c r="M152" s="289"/>
      <c r="N152" s="289"/>
      <c r="O152" s="289"/>
      <c r="P152" s="289"/>
      <c r="Q152" s="290"/>
      <c r="R152" s="696" t="s">
        <v>220</v>
      </c>
      <c r="S152" s="472"/>
      <c r="T152" s="472"/>
      <c r="U152" s="472"/>
      <c r="V152" s="472"/>
      <c r="W152" s="472"/>
      <c r="X152" s="472"/>
      <c r="Y152" s="469"/>
      <c r="Z152" s="469"/>
      <c r="AA152" s="306" t="s">
        <v>96</v>
      </c>
      <c r="AB152" s="71"/>
      <c r="AC152" s="630"/>
      <c r="AH152" s="82" t="s">
        <v>221</v>
      </c>
      <c r="AJ152" s="34" t="str">
        <f>IF(Y152&gt;0,IF(Y151&lt;300,"◎不問",IF(Y151&lt;650,IF(Y152&lt;800,"◆未達","●適合"),IF(Y151&gt;=1100,"基準なし","◎不問"))),"■未答")</f>
        <v>■未答</v>
      </c>
    </row>
    <row r="153" spans="2:61" ht="20.149999999999999" customHeight="1" x14ac:dyDescent="0.2">
      <c r="B153" s="595"/>
      <c r="C153" s="596"/>
      <c r="D153" s="712"/>
      <c r="E153" s="714"/>
      <c r="F153" s="721"/>
      <c r="G153" s="722"/>
      <c r="H153" s="723"/>
      <c r="I153" s="285"/>
      <c r="J153" s="286"/>
      <c r="K153" s="286"/>
      <c r="L153" s="286"/>
      <c r="M153" s="286"/>
      <c r="N153" s="286"/>
      <c r="O153" s="286"/>
      <c r="P153" s="286"/>
      <c r="Q153" s="70"/>
      <c r="R153" s="696" t="s">
        <v>222</v>
      </c>
      <c r="S153" s="472"/>
      <c r="T153" s="472"/>
      <c r="U153" s="472"/>
      <c r="V153" s="472"/>
      <c r="W153" s="472"/>
      <c r="X153" s="472"/>
      <c r="Y153" s="469"/>
      <c r="Z153" s="469"/>
      <c r="AA153" s="306" t="s">
        <v>96</v>
      </c>
      <c r="AB153" s="71"/>
      <c r="AC153" s="630"/>
      <c r="AH153" s="82" t="s">
        <v>223</v>
      </c>
      <c r="AJ153" s="34" t="str">
        <f>IF(Y151&gt;0,IF(Y151&gt;=300,IF(Y151&lt;650,"◎不問",IF(Y151&lt;1100,IF(Y153&lt;1100,"◆未達","●適合"),"基準なし")),IF(Y153&lt;1100,"◆未達","●適合")),"■未答")</f>
        <v>■未答</v>
      </c>
    </row>
    <row r="154" spans="2:61" ht="20.149999999999999" customHeight="1" x14ac:dyDescent="0.2">
      <c r="B154" s="595"/>
      <c r="C154" s="596"/>
      <c r="D154" s="712"/>
      <c r="E154" s="714"/>
      <c r="F154" s="718" t="s">
        <v>224</v>
      </c>
      <c r="G154" s="719"/>
      <c r="H154" s="720"/>
      <c r="I154" s="132"/>
      <c r="J154" s="286"/>
      <c r="K154" s="286"/>
      <c r="L154" s="286"/>
      <c r="M154" s="286"/>
      <c r="N154" s="286"/>
      <c r="O154" s="286"/>
      <c r="P154" s="286"/>
      <c r="Q154" s="70"/>
      <c r="R154" s="331"/>
      <c r="S154" s="306"/>
      <c r="T154" s="306"/>
      <c r="U154" s="306"/>
      <c r="V154" s="306"/>
      <c r="W154" s="306"/>
      <c r="X154" s="306"/>
      <c r="Y154" s="727"/>
      <c r="Z154" s="727"/>
      <c r="AA154" s="306"/>
      <c r="AB154" s="71"/>
      <c r="AC154" s="630"/>
      <c r="AH154" s="82" t="s">
        <v>225</v>
      </c>
      <c r="AJ154" s="34" t="str">
        <f>IF(Y151&gt;0,IF(Y153&gt;0,IF(Y151+Y152-Y153=0,"●相互OK","▼矛盾"),"■まだ片方"),"■未答")</f>
        <v>■未答</v>
      </c>
    </row>
    <row r="155" spans="2:61" ht="20.149999999999999" customHeight="1" x14ac:dyDescent="0.2">
      <c r="B155" s="952"/>
      <c r="C155" s="918"/>
      <c r="D155" s="712"/>
      <c r="E155" s="711"/>
      <c r="F155" s="721"/>
      <c r="G155" s="722"/>
      <c r="H155" s="723"/>
      <c r="I155" s="133"/>
      <c r="J155" s="73"/>
      <c r="K155" s="73"/>
      <c r="L155" s="73"/>
      <c r="M155" s="73"/>
      <c r="N155" s="73"/>
      <c r="O155" s="73"/>
      <c r="P155" s="73"/>
      <c r="Q155" s="74"/>
      <c r="R155" s="327"/>
      <c r="S155" s="327"/>
      <c r="T155" s="327"/>
      <c r="U155" s="327"/>
      <c r="V155" s="327"/>
      <c r="W155" s="327"/>
      <c r="X155" s="327"/>
      <c r="Y155" s="327"/>
      <c r="Z155" s="327"/>
      <c r="AA155" s="327"/>
      <c r="AB155" s="65"/>
      <c r="AC155" s="635"/>
    </row>
    <row r="156" spans="2:61" s="101" customFormat="1" ht="22" customHeight="1" x14ac:dyDescent="0.2">
      <c r="B156" s="953" t="s">
        <v>487</v>
      </c>
      <c r="C156" s="917"/>
      <c r="D156" s="712"/>
      <c r="E156" s="713" t="s">
        <v>226</v>
      </c>
      <c r="F156" s="718" t="s">
        <v>227</v>
      </c>
      <c r="G156" s="719"/>
      <c r="H156" s="720"/>
      <c r="I156" s="122" t="s">
        <v>67</v>
      </c>
      <c r="J156" s="286" t="s">
        <v>289</v>
      </c>
      <c r="K156" s="289"/>
      <c r="L156" s="289"/>
      <c r="M156" s="289"/>
      <c r="N156" s="289"/>
      <c r="O156" s="289"/>
      <c r="P156" s="289"/>
      <c r="Q156" s="290"/>
      <c r="R156" s="122" t="s">
        <v>67</v>
      </c>
      <c r="S156" s="286" t="s">
        <v>329</v>
      </c>
      <c r="T156" s="306"/>
      <c r="U156" s="306"/>
      <c r="V156" s="306"/>
      <c r="W156" s="306"/>
      <c r="X156" s="306"/>
      <c r="Y156" s="306"/>
      <c r="Z156" s="306"/>
      <c r="AA156" s="306"/>
      <c r="AB156" s="71"/>
      <c r="AC156" s="641"/>
      <c r="AD156" s="134"/>
      <c r="AE156" s="101" t="str">
        <f>I156</f>
        <v>□</v>
      </c>
      <c r="AF156" s="101" t="str">
        <f>R156</f>
        <v>□</v>
      </c>
      <c r="AG156" s="134"/>
      <c r="AH156" s="34" t="str">
        <f>IF(AE156&amp;AE159&amp;AE160="■□□","◎無し",IF(AE156&amp;AE159&amp;AE160="□■□","●適合",IF(AE156&amp;AE159&amp;AE160="□□■","◆未達",IF(AE156&amp;AE159&amp;AE160="□□□","■未答","▼矛盾"))))</f>
        <v>■未答</v>
      </c>
      <c r="AI156" s="46"/>
      <c r="AJ156" s="35" t="str">
        <f>IF(AF156&amp;AF157&amp;AF158="■□□","◎無し",IF(AF156&amp;AF157&amp;AF158="□■□","●適合",IF(AF156&amp;AF157&amp;AF158="□□■","●適合",IF(AF156&amp;AF157&amp;AF158="□■■","●適合",IF(AF156&amp;AF157&amp;AF158="□□□","■未答","▼矛盾")))))</f>
        <v>■未答</v>
      </c>
      <c r="AK156" s="2"/>
      <c r="AL156" s="28" t="s">
        <v>89</v>
      </c>
      <c r="AM156" s="35" t="s">
        <v>90</v>
      </c>
      <c r="AN156" s="35" t="s">
        <v>91</v>
      </c>
      <c r="AO156" s="35" t="s">
        <v>92</v>
      </c>
      <c r="AP156" s="35" t="s">
        <v>93</v>
      </c>
      <c r="AQ156" s="35" t="s">
        <v>73</v>
      </c>
      <c r="BB156" s="102"/>
      <c r="BC156" s="102"/>
      <c r="BD156" s="102"/>
      <c r="BE156" s="102"/>
      <c r="BF156" s="102"/>
      <c r="BG156" s="102"/>
      <c r="BH156" s="102"/>
      <c r="BI156" s="102"/>
    </row>
    <row r="157" spans="2:61" s="101" customFormat="1" ht="22" customHeight="1" x14ac:dyDescent="0.2">
      <c r="B157" s="595"/>
      <c r="C157" s="596"/>
      <c r="D157" s="712"/>
      <c r="E157" s="714"/>
      <c r="F157" s="724"/>
      <c r="G157" s="725"/>
      <c r="H157" s="726"/>
      <c r="I157" s="353"/>
      <c r="J157" s="351"/>
      <c r="K157" s="289"/>
      <c r="L157" s="289"/>
      <c r="M157" s="289"/>
      <c r="N157" s="289"/>
      <c r="O157" s="289"/>
      <c r="P157" s="289"/>
      <c r="Q157" s="290"/>
      <c r="R157" s="122" t="s">
        <v>67</v>
      </c>
      <c r="S157" s="286" t="s">
        <v>328</v>
      </c>
      <c r="T157" s="306"/>
      <c r="U157" s="306"/>
      <c r="V157" s="306"/>
      <c r="W157" s="306"/>
      <c r="X157" s="306"/>
      <c r="Y157" s="306"/>
      <c r="Z157" s="306"/>
      <c r="AA157" s="306"/>
      <c r="AB157" s="71"/>
      <c r="AC157" s="641"/>
      <c r="AD157" s="134"/>
      <c r="AF157" s="101" t="str">
        <f>R157</f>
        <v>□</v>
      </c>
      <c r="AG157" s="134"/>
      <c r="AH157" s="46"/>
      <c r="AI157" s="46"/>
      <c r="AJ157" s="2"/>
      <c r="AK157" s="2"/>
      <c r="AL157" s="28"/>
      <c r="AM157" s="32" t="s">
        <v>51</v>
      </c>
      <c r="AN157" s="32" t="s">
        <v>52</v>
      </c>
      <c r="AO157" s="32" t="s">
        <v>53</v>
      </c>
      <c r="AP157" s="34" t="s">
        <v>74</v>
      </c>
      <c r="AQ157" s="34" t="s">
        <v>54</v>
      </c>
      <c r="BB157" s="102"/>
      <c r="BC157" s="102"/>
      <c r="BD157" s="102"/>
      <c r="BE157" s="102"/>
      <c r="BF157" s="102"/>
      <c r="BG157" s="102"/>
      <c r="BH157" s="102"/>
      <c r="BI157" s="102"/>
    </row>
    <row r="158" spans="2:61" s="101" customFormat="1" ht="22" customHeight="1" x14ac:dyDescent="0.2">
      <c r="B158" s="595"/>
      <c r="C158" s="596"/>
      <c r="D158" s="712"/>
      <c r="E158" s="714"/>
      <c r="F158" s="724"/>
      <c r="G158" s="725"/>
      <c r="H158" s="726"/>
      <c r="I158" s="353"/>
      <c r="J158" s="351"/>
      <c r="K158" s="289"/>
      <c r="L158" s="289"/>
      <c r="M158" s="289"/>
      <c r="N158" s="289"/>
      <c r="O158" s="289"/>
      <c r="P158" s="289"/>
      <c r="Q158" s="290"/>
      <c r="R158" s="122" t="s">
        <v>67</v>
      </c>
      <c r="S158" s="286" t="s">
        <v>327</v>
      </c>
      <c r="T158" s="306"/>
      <c r="U158" s="306"/>
      <c r="V158" s="306"/>
      <c r="W158" s="306"/>
      <c r="X158" s="306"/>
      <c r="Y158" s="306"/>
      <c r="Z158" s="306"/>
      <c r="AA158" s="306"/>
      <c r="AB158" s="71"/>
      <c r="AC158" s="641"/>
      <c r="AD158" s="134"/>
      <c r="AF158" s="101" t="str">
        <f>R158</f>
        <v>□</v>
      </c>
      <c r="AG158" s="134"/>
      <c r="AH158" s="46"/>
      <c r="AI158" s="46"/>
      <c r="AJ158" s="2"/>
      <c r="AK158" s="2"/>
      <c r="AL158" s="28" t="s">
        <v>89</v>
      </c>
      <c r="AM158" s="35" t="s">
        <v>90</v>
      </c>
      <c r="AN158" s="35" t="s">
        <v>91</v>
      </c>
      <c r="AO158" s="35" t="s">
        <v>92</v>
      </c>
      <c r="AP158" s="35" t="s">
        <v>343</v>
      </c>
      <c r="AQ158" s="35" t="s">
        <v>93</v>
      </c>
      <c r="AR158" s="35" t="s">
        <v>73</v>
      </c>
      <c r="BB158" s="102"/>
      <c r="BC158" s="102"/>
      <c r="BD158" s="102"/>
      <c r="BE158" s="102"/>
      <c r="BF158" s="102"/>
      <c r="BG158" s="102"/>
      <c r="BH158" s="102"/>
      <c r="BI158" s="102"/>
    </row>
    <row r="159" spans="2:61" ht="22" customHeight="1" x14ac:dyDescent="0.15">
      <c r="B159" s="595"/>
      <c r="C159" s="596"/>
      <c r="D159" s="712"/>
      <c r="E159" s="714"/>
      <c r="F159" s="724"/>
      <c r="G159" s="725"/>
      <c r="H159" s="726"/>
      <c r="I159" s="69"/>
      <c r="J159" s="286"/>
      <c r="K159" s="286"/>
      <c r="L159" s="286"/>
      <c r="M159" s="286"/>
      <c r="N159" s="286"/>
      <c r="O159" s="286"/>
      <c r="P159" s="286"/>
      <c r="Q159" s="70"/>
      <c r="R159" s="715" t="s">
        <v>88</v>
      </c>
      <c r="S159" s="716"/>
      <c r="T159" s="716"/>
      <c r="U159" s="716"/>
      <c r="V159" s="716"/>
      <c r="W159" s="716"/>
      <c r="X159" s="716"/>
      <c r="Y159" s="716"/>
      <c r="Z159" s="716"/>
      <c r="AA159" s="716"/>
      <c r="AB159" s="717"/>
      <c r="AC159" s="641"/>
      <c r="AD159" s="135"/>
      <c r="AE159" s="101" t="str">
        <f>I160</f>
        <v>□</v>
      </c>
      <c r="AF159" s="135"/>
      <c r="AG159" s="135"/>
      <c r="AL159" s="28"/>
      <c r="AM159" s="32" t="s">
        <v>51</v>
      </c>
      <c r="AN159" s="32" t="s">
        <v>52</v>
      </c>
      <c r="AO159" s="32" t="s">
        <v>52</v>
      </c>
      <c r="AP159" s="32" t="s">
        <v>52</v>
      </c>
      <c r="AQ159" s="34" t="s">
        <v>74</v>
      </c>
      <c r="AR159" s="34" t="s">
        <v>54</v>
      </c>
    </row>
    <row r="160" spans="2:61" ht="22" customHeight="1" x14ac:dyDescent="0.2">
      <c r="B160" s="595"/>
      <c r="C160" s="596"/>
      <c r="D160" s="712"/>
      <c r="E160" s="714"/>
      <c r="F160" s="721"/>
      <c r="G160" s="722"/>
      <c r="H160" s="723"/>
      <c r="I160" s="48" t="s">
        <v>67</v>
      </c>
      <c r="J160" s="289" t="s">
        <v>145</v>
      </c>
      <c r="K160" s="289"/>
      <c r="L160" s="289"/>
      <c r="M160" s="289"/>
      <c r="N160" s="289"/>
      <c r="O160" s="289"/>
      <c r="P160" s="289"/>
      <c r="Q160" s="290"/>
      <c r="R160" s="696" t="s">
        <v>228</v>
      </c>
      <c r="S160" s="472"/>
      <c r="T160" s="472"/>
      <c r="U160" s="472"/>
      <c r="V160" s="472"/>
      <c r="W160" s="472"/>
      <c r="X160" s="472"/>
      <c r="Y160" s="469"/>
      <c r="Z160" s="469"/>
      <c r="AA160" s="306" t="s">
        <v>96</v>
      </c>
      <c r="AB160" s="71"/>
      <c r="AC160" s="641"/>
      <c r="AD160" s="135"/>
      <c r="AE160" s="101" t="str">
        <f>I161</f>
        <v>□</v>
      </c>
      <c r="AF160" s="135"/>
      <c r="AG160" s="135"/>
      <c r="AH160" s="82" t="s">
        <v>229</v>
      </c>
      <c r="AJ160" s="34" t="str">
        <f>IF(Y160&gt;0,IF(Y160&lt;300,"③床1100",IF(Y160&lt;650,"②腰800",IF(Y160&gt;=800,"基準なし","①床から"))),"■未答")</f>
        <v>■未答</v>
      </c>
    </row>
    <row r="161" spans="2:61" ht="20.149999999999999" customHeight="1" x14ac:dyDescent="0.2">
      <c r="B161" s="595"/>
      <c r="C161" s="596"/>
      <c r="D161" s="712"/>
      <c r="E161" s="714"/>
      <c r="F161" s="718" t="s">
        <v>230</v>
      </c>
      <c r="G161" s="719"/>
      <c r="H161" s="720"/>
      <c r="I161" s="48" t="s">
        <v>67</v>
      </c>
      <c r="J161" s="289" t="s">
        <v>219</v>
      </c>
      <c r="K161" s="289"/>
      <c r="L161" s="289"/>
      <c r="M161" s="289"/>
      <c r="N161" s="289"/>
      <c r="O161" s="289"/>
      <c r="P161" s="289"/>
      <c r="Q161" s="290"/>
      <c r="R161" s="696" t="s">
        <v>231</v>
      </c>
      <c r="S161" s="472"/>
      <c r="T161" s="472"/>
      <c r="U161" s="472"/>
      <c r="V161" s="472"/>
      <c r="W161" s="472"/>
      <c r="X161" s="472"/>
      <c r="Y161" s="469"/>
      <c r="Z161" s="469"/>
      <c r="AA161" s="306" t="s">
        <v>96</v>
      </c>
      <c r="AB161" s="71"/>
      <c r="AC161" s="641"/>
      <c r="AD161" s="135"/>
      <c r="AE161" s="135"/>
      <c r="AF161" s="135"/>
      <c r="AG161" s="135"/>
      <c r="AH161" s="82" t="s">
        <v>232</v>
      </c>
      <c r="AJ161" s="34" t="str">
        <f>IF(Y161&gt;0,IF(Y160&lt;300,"◎不問",IF(Y160&lt;650,IF(Y161&lt;800,"◆未達","●適合"),IF(Y160&gt;=800,"基準なし","◎不問"))),"■未答")</f>
        <v>■未答</v>
      </c>
    </row>
    <row r="162" spans="2:61" ht="20.149999999999999" customHeight="1" x14ac:dyDescent="0.2">
      <c r="B162" s="595"/>
      <c r="C162" s="596"/>
      <c r="D162" s="712"/>
      <c r="E162" s="714"/>
      <c r="F162" s="721"/>
      <c r="G162" s="722"/>
      <c r="H162" s="723"/>
      <c r="I162" s="285"/>
      <c r="J162" s="286"/>
      <c r="K162" s="286"/>
      <c r="L162" s="286"/>
      <c r="M162" s="286"/>
      <c r="N162" s="286"/>
      <c r="O162" s="286"/>
      <c r="P162" s="286"/>
      <c r="Q162" s="70"/>
      <c r="R162" s="470" t="s">
        <v>233</v>
      </c>
      <c r="S162" s="471"/>
      <c r="T162" s="471"/>
      <c r="U162" s="471"/>
      <c r="V162" s="471"/>
      <c r="W162" s="471"/>
      <c r="X162" s="471"/>
      <c r="Y162" s="469"/>
      <c r="Z162" s="469"/>
      <c r="AA162" s="306" t="s">
        <v>96</v>
      </c>
      <c r="AB162" s="71"/>
      <c r="AC162" s="641"/>
      <c r="AD162" s="135"/>
      <c r="AE162" s="135"/>
      <c r="AF162" s="135"/>
      <c r="AG162" s="135"/>
      <c r="AH162" s="82" t="s">
        <v>234</v>
      </c>
      <c r="AJ162" s="34" t="str">
        <f>IF(Y160&gt;0,IF(Y160&gt;=300,IF(Y160&lt;650,"◎不問",IF(Y160&lt;800,IF(Y162&lt;800,"◆未達","●適合"),"基準なし")),IF(Y162&lt;1100,"◆未達","●適合")),"■未答")</f>
        <v>■未答</v>
      </c>
    </row>
    <row r="163" spans="2:61" ht="20.149999999999999" customHeight="1" x14ac:dyDescent="0.2">
      <c r="B163" s="595"/>
      <c r="C163" s="596"/>
      <c r="D163" s="712"/>
      <c r="E163" s="714"/>
      <c r="F163" s="718" t="s">
        <v>235</v>
      </c>
      <c r="G163" s="719"/>
      <c r="H163" s="720"/>
      <c r="I163" s="132"/>
      <c r="J163" s="286"/>
      <c r="K163" s="286"/>
      <c r="L163" s="286"/>
      <c r="M163" s="286"/>
      <c r="N163" s="286"/>
      <c r="O163" s="286"/>
      <c r="P163" s="286"/>
      <c r="Q163" s="70"/>
      <c r="R163" s="470" t="s">
        <v>236</v>
      </c>
      <c r="S163" s="471"/>
      <c r="T163" s="471"/>
      <c r="U163" s="471"/>
      <c r="V163" s="471"/>
      <c r="W163" s="471"/>
      <c r="X163" s="471"/>
      <c r="Y163" s="469"/>
      <c r="Z163" s="469"/>
      <c r="AA163" s="306" t="s">
        <v>96</v>
      </c>
      <c r="AB163" s="71"/>
      <c r="AC163" s="641"/>
      <c r="AD163" s="135"/>
      <c r="AE163" s="135"/>
      <c r="AF163" s="135"/>
      <c r="AG163" s="135"/>
      <c r="AH163" s="82" t="s">
        <v>439</v>
      </c>
      <c r="AJ163" s="34" t="str">
        <f>IF(Y160&gt;0,IF(Y160&gt;=300,IF(Y160&lt;650,"◎不問",IF(Y160&lt;800,IF(Y163&lt;1100,"◆未達","●適合"),"基準なし")),IF(Y163&lt;1100,"◆未達","●適合")),"■未答")</f>
        <v>■未答</v>
      </c>
    </row>
    <row r="164" spans="2:61" ht="20.149999999999999" customHeight="1" x14ac:dyDescent="0.2">
      <c r="B164" s="595"/>
      <c r="C164" s="596"/>
      <c r="D164" s="712"/>
      <c r="E164" s="711"/>
      <c r="F164" s="721"/>
      <c r="G164" s="722"/>
      <c r="H164" s="723"/>
      <c r="I164" s="133"/>
      <c r="J164" s="73"/>
      <c r="K164" s="73"/>
      <c r="L164" s="73"/>
      <c r="M164" s="73"/>
      <c r="N164" s="73"/>
      <c r="O164" s="73"/>
      <c r="P164" s="73"/>
      <c r="Q164" s="74"/>
      <c r="R164" s="327"/>
      <c r="S164" s="327"/>
      <c r="T164" s="327"/>
      <c r="U164" s="327"/>
      <c r="V164" s="327"/>
      <c r="W164" s="327"/>
      <c r="X164" s="327"/>
      <c r="Y164" s="327"/>
      <c r="Z164" s="327"/>
      <c r="AA164" s="327"/>
      <c r="AB164" s="65"/>
      <c r="AC164" s="641"/>
      <c r="AD164" s="135"/>
      <c r="AE164" s="135"/>
      <c r="AF164" s="135"/>
      <c r="AG164" s="135"/>
    </row>
    <row r="165" spans="2:61" s="101" customFormat="1" ht="24" customHeight="1" x14ac:dyDescent="0.2">
      <c r="B165" s="595"/>
      <c r="C165" s="596"/>
      <c r="D165" s="712"/>
      <c r="E165" s="713" t="s">
        <v>449</v>
      </c>
      <c r="F165" s="718" t="s">
        <v>237</v>
      </c>
      <c r="G165" s="719"/>
      <c r="H165" s="720"/>
      <c r="I165" s="122" t="s">
        <v>67</v>
      </c>
      <c r="J165" s="286" t="s">
        <v>289</v>
      </c>
      <c r="K165" s="289"/>
      <c r="L165" s="289"/>
      <c r="M165" s="289"/>
      <c r="N165" s="289"/>
      <c r="O165" s="289"/>
      <c r="P165" s="289"/>
      <c r="Q165" s="290"/>
      <c r="R165" s="122" t="s">
        <v>67</v>
      </c>
      <c r="S165" s="286" t="s">
        <v>330</v>
      </c>
      <c r="T165" s="306"/>
      <c r="U165" s="306"/>
      <c r="V165" s="306"/>
      <c r="W165" s="306"/>
      <c r="X165" s="306"/>
      <c r="Y165" s="306"/>
      <c r="Z165" s="306"/>
      <c r="AA165" s="306"/>
      <c r="AB165" s="71"/>
      <c r="AC165" s="641"/>
      <c r="AE165" s="101" t="str">
        <f>I165</f>
        <v>□</v>
      </c>
      <c r="AF165" s="101" t="str">
        <f>R165</f>
        <v>□</v>
      </c>
      <c r="AH165" s="34" t="str">
        <f>IF(AE165&amp;AE168&amp;AE169="■□□","◎無し",IF(AE165&amp;AE168&amp;AE169="□■□","●適合",IF(AE165&amp;AE168&amp;AE169="□□■","◆未達",IF(AE165&amp;AE168&amp;AE169="□□□","■未答","▼矛盾"))))</f>
        <v>■未答</v>
      </c>
      <c r="AI165" s="46"/>
      <c r="AJ165" s="35" t="str">
        <f>IF(AF165&amp;AF166&amp;AF167="■□□","◎無し",IF(AF165&amp;AF166&amp;AF167="□■□","●適合",IF(AF165&amp;AF166&amp;AF167="□□■","●適合",IF(AF165&amp;AF166&amp;AF167="□■■","●適合",IF(AF165&amp;AF166&amp;AF167="□□□","■未答","▼矛盾")))))</f>
        <v>■未答</v>
      </c>
      <c r="AK165" s="2"/>
      <c r="AL165" s="28" t="s">
        <v>89</v>
      </c>
      <c r="AM165" s="35" t="s">
        <v>90</v>
      </c>
      <c r="AN165" s="35" t="s">
        <v>91</v>
      </c>
      <c r="AO165" s="35" t="s">
        <v>92</v>
      </c>
      <c r="AP165" s="35" t="s">
        <v>93</v>
      </c>
      <c r="AQ165" s="35" t="s">
        <v>73</v>
      </c>
      <c r="BB165" s="102"/>
      <c r="BC165" s="102"/>
      <c r="BD165" s="102"/>
      <c r="BE165" s="102"/>
      <c r="BF165" s="102"/>
      <c r="BG165" s="102"/>
      <c r="BH165" s="102"/>
      <c r="BI165" s="102"/>
    </row>
    <row r="166" spans="2:61" s="101" customFormat="1" ht="24" customHeight="1" x14ac:dyDescent="0.2">
      <c r="B166" s="595"/>
      <c r="C166" s="596"/>
      <c r="D166" s="712"/>
      <c r="E166" s="714"/>
      <c r="F166" s="724"/>
      <c r="G166" s="725"/>
      <c r="H166" s="726"/>
      <c r="I166" s="353"/>
      <c r="J166" s="351"/>
      <c r="K166" s="289"/>
      <c r="L166" s="289"/>
      <c r="M166" s="289"/>
      <c r="N166" s="289"/>
      <c r="O166" s="289"/>
      <c r="P166" s="289"/>
      <c r="Q166" s="290"/>
      <c r="R166" s="122" t="s">
        <v>67</v>
      </c>
      <c r="S166" s="286" t="s">
        <v>328</v>
      </c>
      <c r="T166" s="306"/>
      <c r="U166" s="306"/>
      <c r="V166" s="306"/>
      <c r="W166" s="306"/>
      <c r="X166" s="306"/>
      <c r="Y166" s="306"/>
      <c r="Z166" s="306"/>
      <c r="AA166" s="306"/>
      <c r="AB166" s="71"/>
      <c r="AC166" s="641"/>
      <c r="AF166" s="101" t="str">
        <f>R166</f>
        <v>□</v>
      </c>
      <c r="AH166" s="46"/>
      <c r="AI166" s="46"/>
      <c r="AJ166" s="2"/>
      <c r="AK166" s="2"/>
      <c r="AL166" s="28"/>
      <c r="AM166" s="32" t="s">
        <v>51</v>
      </c>
      <c r="AN166" s="32" t="s">
        <v>52</v>
      </c>
      <c r="AO166" s="32" t="s">
        <v>53</v>
      </c>
      <c r="AP166" s="34" t="s">
        <v>74</v>
      </c>
      <c r="AQ166" s="34" t="s">
        <v>54</v>
      </c>
      <c r="BB166" s="102"/>
      <c r="BC166" s="102"/>
      <c r="BD166" s="102"/>
      <c r="BE166" s="102"/>
      <c r="BF166" s="102"/>
      <c r="BG166" s="102"/>
      <c r="BH166" s="102"/>
      <c r="BI166" s="102"/>
    </row>
    <row r="167" spans="2:61" s="101" customFormat="1" ht="24" customHeight="1" x14ac:dyDescent="0.2">
      <c r="B167" s="595"/>
      <c r="C167" s="596"/>
      <c r="D167" s="712"/>
      <c r="E167" s="714"/>
      <c r="F167" s="724"/>
      <c r="G167" s="725"/>
      <c r="H167" s="726"/>
      <c r="I167" s="353"/>
      <c r="J167" s="351"/>
      <c r="K167" s="289"/>
      <c r="L167" s="289"/>
      <c r="M167" s="289"/>
      <c r="N167" s="289"/>
      <c r="O167" s="289"/>
      <c r="P167" s="289"/>
      <c r="Q167" s="290"/>
      <c r="R167" s="122" t="s">
        <v>67</v>
      </c>
      <c r="S167" s="286" t="s">
        <v>327</v>
      </c>
      <c r="T167" s="306"/>
      <c r="U167" s="306"/>
      <c r="V167" s="306"/>
      <c r="W167" s="306"/>
      <c r="X167" s="306"/>
      <c r="Y167" s="306"/>
      <c r="Z167" s="306"/>
      <c r="AA167" s="306"/>
      <c r="AB167" s="71"/>
      <c r="AC167" s="641"/>
      <c r="AF167" s="101" t="str">
        <f>R167</f>
        <v>□</v>
      </c>
      <c r="AH167" s="46"/>
      <c r="AI167" s="46"/>
      <c r="AJ167" s="2"/>
      <c r="AK167" s="2"/>
      <c r="AL167" s="28" t="s">
        <v>89</v>
      </c>
      <c r="AM167" s="35" t="s">
        <v>90</v>
      </c>
      <c r="AN167" s="35" t="s">
        <v>91</v>
      </c>
      <c r="AO167" s="35" t="s">
        <v>92</v>
      </c>
      <c r="AP167" s="35" t="s">
        <v>343</v>
      </c>
      <c r="AQ167" s="35" t="s">
        <v>93</v>
      </c>
      <c r="AR167" s="35" t="s">
        <v>73</v>
      </c>
      <c r="BB167" s="102"/>
      <c r="BC167" s="102"/>
      <c r="BD167" s="102"/>
      <c r="BE167" s="102"/>
      <c r="BF167" s="102"/>
      <c r="BG167" s="102"/>
      <c r="BH167" s="102"/>
      <c r="BI167" s="102"/>
    </row>
    <row r="168" spans="2:61" ht="24" customHeight="1" x14ac:dyDescent="0.15">
      <c r="B168" s="595"/>
      <c r="C168" s="596"/>
      <c r="D168" s="712"/>
      <c r="E168" s="714"/>
      <c r="F168" s="724"/>
      <c r="G168" s="725"/>
      <c r="H168" s="726"/>
      <c r="I168" s="69"/>
      <c r="J168" s="286"/>
      <c r="K168" s="286"/>
      <c r="L168" s="286"/>
      <c r="M168" s="286"/>
      <c r="N168" s="286"/>
      <c r="O168" s="286"/>
      <c r="P168" s="286"/>
      <c r="Q168" s="70"/>
      <c r="R168" s="715" t="s">
        <v>88</v>
      </c>
      <c r="S168" s="716"/>
      <c r="T168" s="716"/>
      <c r="U168" s="716"/>
      <c r="V168" s="716"/>
      <c r="W168" s="716"/>
      <c r="X168" s="716"/>
      <c r="Y168" s="716"/>
      <c r="Z168" s="716"/>
      <c r="AA168" s="716"/>
      <c r="AB168" s="717"/>
      <c r="AC168" s="641"/>
      <c r="AE168" s="101" t="str">
        <f>I169</f>
        <v>□</v>
      </c>
      <c r="AL168" s="28"/>
      <c r="AM168" s="32" t="s">
        <v>51</v>
      </c>
      <c r="AN168" s="32" t="s">
        <v>52</v>
      </c>
      <c r="AO168" s="32" t="s">
        <v>52</v>
      </c>
      <c r="AP168" s="32" t="s">
        <v>52</v>
      </c>
      <c r="AQ168" s="34" t="s">
        <v>74</v>
      </c>
      <c r="AR168" s="34" t="s">
        <v>54</v>
      </c>
    </row>
    <row r="169" spans="2:61" ht="24" customHeight="1" x14ac:dyDescent="0.2">
      <c r="B169" s="595"/>
      <c r="C169" s="596"/>
      <c r="D169" s="712"/>
      <c r="E169" s="714"/>
      <c r="F169" s="721"/>
      <c r="G169" s="722"/>
      <c r="H169" s="723"/>
      <c r="I169" s="48" t="s">
        <v>67</v>
      </c>
      <c r="J169" s="289" t="s">
        <v>145</v>
      </c>
      <c r="K169" s="289"/>
      <c r="L169" s="289"/>
      <c r="M169" s="289"/>
      <c r="N169" s="289"/>
      <c r="O169" s="289"/>
      <c r="P169" s="289"/>
      <c r="Q169" s="290"/>
      <c r="R169" s="470" t="s">
        <v>216</v>
      </c>
      <c r="S169" s="471"/>
      <c r="T169" s="471"/>
      <c r="U169" s="471"/>
      <c r="V169" s="471"/>
      <c r="W169" s="471"/>
      <c r="X169" s="471"/>
      <c r="Y169" s="469"/>
      <c r="Z169" s="469"/>
      <c r="AA169" s="306" t="s">
        <v>96</v>
      </c>
      <c r="AB169" s="71"/>
      <c r="AC169" s="641"/>
      <c r="AE169" s="101" t="str">
        <f>I170</f>
        <v>□</v>
      </c>
      <c r="AH169" s="82" t="s">
        <v>238</v>
      </c>
      <c r="AJ169" s="34" t="str">
        <f>IF(Y169&gt;0,IF(Y169&lt;650,"②擁800",IF(Y169&gt;800,"基準なし","①床踏800")),"■未答")</f>
        <v>■未答</v>
      </c>
    </row>
    <row r="170" spans="2:61" ht="24" customHeight="1" x14ac:dyDescent="0.2">
      <c r="B170" s="595"/>
      <c r="C170" s="596"/>
      <c r="D170" s="712"/>
      <c r="E170" s="714"/>
      <c r="F170" s="718" t="s">
        <v>33</v>
      </c>
      <c r="G170" s="719"/>
      <c r="H170" s="720"/>
      <c r="I170" s="48" t="s">
        <v>67</v>
      </c>
      <c r="J170" s="289" t="s">
        <v>219</v>
      </c>
      <c r="K170" s="289"/>
      <c r="L170" s="289"/>
      <c r="M170" s="289"/>
      <c r="N170" s="289"/>
      <c r="O170" s="289"/>
      <c r="P170" s="289"/>
      <c r="Q170" s="290"/>
      <c r="R170" s="470" t="s">
        <v>220</v>
      </c>
      <c r="S170" s="471"/>
      <c r="T170" s="471"/>
      <c r="U170" s="471"/>
      <c r="V170" s="471"/>
      <c r="W170" s="471"/>
      <c r="X170" s="471"/>
      <c r="Y170" s="469"/>
      <c r="Z170" s="469"/>
      <c r="AA170" s="306" t="s">
        <v>96</v>
      </c>
      <c r="AB170" s="71"/>
      <c r="AC170" s="641"/>
      <c r="AH170" s="82" t="s">
        <v>239</v>
      </c>
      <c r="AJ170" s="34" t="str">
        <f>IF(Y170&gt;0,IF(Y170&lt;800,"◆未達","●適合"),"■未答")</f>
        <v>■未答</v>
      </c>
    </row>
    <row r="171" spans="2:61" ht="24" customHeight="1" x14ac:dyDescent="0.2">
      <c r="B171" s="595"/>
      <c r="C171" s="596"/>
      <c r="D171" s="712"/>
      <c r="E171" s="711"/>
      <c r="F171" s="721"/>
      <c r="G171" s="722"/>
      <c r="H171" s="723"/>
      <c r="I171" s="62"/>
      <c r="J171" s="62"/>
      <c r="K171" s="62"/>
      <c r="L171" s="62"/>
      <c r="M171" s="62"/>
      <c r="N171" s="62"/>
      <c r="O171" s="62"/>
      <c r="P171" s="62"/>
      <c r="Q171" s="63"/>
      <c r="R171" s="331" t="s">
        <v>222</v>
      </c>
      <c r="S171" s="306"/>
      <c r="T171" s="306"/>
      <c r="U171" s="306"/>
      <c r="V171" s="306"/>
      <c r="W171" s="306"/>
      <c r="X171" s="306"/>
      <c r="Y171" s="469"/>
      <c r="Z171" s="469"/>
      <c r="AA171" s="306" t="s">
        <v>96</v>
      </c>
      <c r="AB171" s="65"/>
      <c r="AC171" s="641"/>
      <c r="AH171" s="82" t="s">
        <v>223</v>
      </c>
      <c r="AJ171" s="34" t="str">
        <f>IF(Y171&gt;0,IF(Y171&lt;800,"◆未達","●適合"),"■未答")</f>
        <v>■未答</v>
      </c>
    </row>
    <row r="172" spans="2:61" ht="24" customHeight="1" x14ac:dyDescent="0.2">
      <c r="B172" s="595"/>
      <c r="C172" s="596"/>
      <c r="D172" s="612" t="s">
        <v>467</v>
      </c>
      <c r="E172" s="616"/>
      <c r="F172" s="616"/>
      <c r="G172" s="616"/>
      <c r="H172" s="617"/>
      <c r="I172" s="43" t="s">
        <v>56</v>
      </c>
      <c r="J172" s="44" t="s">
        <v>87</v>
      </c>
      <c r="K172" s="44"/>
      <c r="L172" s="44"/>
      <c r="M172" s="44"/>
      <c r="N172" s="44"/>
      <c r="O172" s="44"/>
      <c r="P172" s="44"/>
      <c r="Q172" s="45"/>
      <c r="R172" s="57"/>
      <c r="S172" s="57"/>
      <c r="T172" s="57"/>
      <c r="U172" s="57"/>
      <c r="V172" s="57"/>
      <c r="W172" s="57"/>
      <c r="X172" s="57"/>
      <c r="Y172" s="57"/>
      <c r="Z172" s="57"/>
      <c r="AA172" s="57"/>
      <c r="AB172" s="57"/>
      <c r="AC172" s="634"/>
      <c r="AE172" s="1" t="str">
        <f t="shared" ref="AE172:AE174" si="1">+I172</f>
        <v>□</v>
      </c>
      <c r="AH172" s="34" t="str">
        <f>IF(AE172&amp;AE173&amp;AE174="■□□","◎無し",IF(AE172&amp;AE173&amp;AE174="□■□","●適合",IF(AE172&amp;AE173&amp;AE174="□□■","◆未達",IF(AE172&amp;AE173&amp;AE174="□□□","■未答","▼矛盾"))))</f>
        <v>■未答</v>
      </c>
      <c r="AI172" s="46"/>
      <c r="AJ172" s="2" t="str">
        <f>IF(W173&gt;110,"&gt;110","")</f>
        <v/>
      </c>
      <c r="AL172" s="28" t="s">
        <v>89</v>
      </c>
      <c r="AM172" s="35" t="s">
        <v>90</v>
      </c>
      <c r="AN172" s="35" t="s">
        <v>91</v>
      </c>
      <c r="AO172" s="35" t="s">
        <v>92</v>
      </c>
      <c r="AP172" s="35" t="s">
        <v>93</v>
      </c>
      <c r="AQ172" s="35" t="s">
        <v>73</v>
      </c>
    </row>
    <row r="173" spans="2:61" ht="29.25" customHeight="1" x14ac:dyDescent="0.2">
      <c r="B173" s="595"/>
      <c r="C173" s="596"/>
      <c r="D173" s="618"/>
      <c r="E173" s="619"/>
      <c r="F173" s="619"/>
      <c r="G173" s="619"/>
      <c r="H173" s="620"/>
      <c r="I173" s="48" t="s">
        <v>67</v>
      </c>
      <c r="J173" s="289" t="s">
        <v>145</v>
      </c>
      <c r="K173" s="289"/>
      <c r="L173" s="289"/>
      <c r="M173" s="289"/>
      <c r="N173" s="289"/>
      <c r="O173" s="289"/>
      <c r="P173" s="289"/>
      <c r="Q173" s="290"/>
      <c r="R173" s="478" t="s">
        <v>240</v>
      </c>
      <c r="S173" s="479"/>
      <c r="T173" s="479"/>
      <c r="U173" s="479"/>
      <c r="V173" s="479"/>
      <c r="W173" s="479"/>
      <c r="X173" s="479"/>
      <c r="Y173" s="469"/>
      <c r="Z173" s="469"/>
      <c r="AA173" s="311" t="s">
        <v>96</v>
      </c>
      <c r="AB173" s="311"/>
      <c r="AC173" s="630"/>
      <c r="AE173" s="1" t="str">
        <f t="shared" si="1"/>
        <v>□</v>
      </c>
      <c r="AH173" s="82" t="s">
        <v>241</v>
      </c>
      <c r="AJ173" s="34" t="str">
        <f>IF(Y173&gt;0,IF(Y173&gt;110,"◆未達","●適合"),"■未答")</f>
        <v>■未答</v>
      </c>
      <c r="AL173" s="28"/>
      <c r="AM173" s="32" t="s">
        <v>51</v>
      </c>
      <c r="AN173" s="32" t="s">
        <v>52</v>
      </c>
      <c r="AO173" s="32" t="s">
        <v>53</v>
      </c>
      <c r="AP173" s="34" t="s">
        <v>74</v>
      </c>
      <c r="AQ173" s="34" t="s">
        <v>54</v>
      </c>
    </row>
    <row r="174" spans="2:61" ht="24" customHeight="1" thickBot="1" x14ac:dyDescent="0.25">
      <c r="B174" s="597"/>
      <c r="C174" s="598"/>
      <c r="D174" s="663"/>
      <c r="E174" s="664"/>
      <c r="F174" s="664"/>
      <c r="G174" s="664"/>
      <c r="H174" s="665"/>
      <c r="I174" s="136" t="s">
        <v>67</v>
      </c>
      <c r="J174" s="105" t="s">
        <v>219</v>
      </c>
      <c r="K174" s="105"/>
      <c r="L174" s="105"/>
      <c r="M174" s="105"/>
      <c r="N174" s="105"/>
      <c r="O174" s="105"/>
      <c r="P174" s="105"/>
      <c r="Q174" s="106"/>
      <c r="R174" s="108"/>
      <c r="S174" s="108"/>
      <c r="T174" s="108"/>
      <c r="U174" s="108"/>
      <c r="V174" s="108"/>
      <c r="W174" s="108"/>
      <c r="X174" s="108"/>
      <c r="Y174" s="108"/>
      <c r="Z174" s="108"/>
      <c r="AA174" s="108"/>
      <c r="AB174" s="108"/>
      <c r="AC174" s="654"/>
      <c r="AE174" s="1" t="str">
        <f t="shared" si="1"/>
        <v>□</v>
      </c>
    </row>
    <row r="175" spans="2:61" ht="16" customHeight="1" x14ac:dyDescent="0.2">
      <c r="B175" s="728" t="s">
        <v>242</v>
      </c>
      <c r="C175" s="729"/>
      <c r="D175" s="734" t="s">
        <v>243</v>
      </c>
      <c r="E175" s="735"/>
      <c r="F175" s="735"/>
      <c r="G175" s="735"/>
      <c r="H175" s="736"/>
      <c r="I175" s="109" t="s">
        <v>56</v>
      </c>
      <c r="J175" s="527" t="s">
        <v>331</v>
      </c>
      <c r="K175" s="527"/>
      <c r="L175" s="527"/>
      <c r="M175" s="527"/>
      <c r="N175" s="527"/>
      <c r="O175" s="527"/>
      <c r="P175" s="527"/>
      <c r="Q175" s="743"/>
      <c r="R175" s="25"/>
      <c r="S175" s="26"/>
      <c r="T175" s="26"/>
      <c r="U175" s="26"/>
      <c r="V175" s="26"/>
      <c r="W175" s="26"/>
      <c r="X175" s="26"/>
      <c r="Y175" s="26"/>
      <c r="Z175" s="26"/>
      <c r="AA175" s="26"/>
      <c r="AB175" s="26"/>
      <c r="AC175" s="662"/>
      <c r="AE175" s="1" t="str">
        <f t="shared" ref="AE175:AE182" si="2">+I175</f>
        <v>□</v>
      </c>
      <c r="AH175" s="34" t="str">
        <f>IF(AE175&amp;AE176&amp;AE177="■□□","◎無し",IF(AE175&amp;AE176&amp;AE177="□■□","●適合",IF(AE175&amp;AE176&amp;AE177="□□■","◆未達",IF(AE175&amp;AE176&amp;AE177="□□□","■未答","▼矛盾"))))</f>
        <v>■未答</v>
      </c>
      <c r="AI175" s="46"/>
      <c r="AL175" s="28" t="s">
        <v>89</v>
      </c>
      <c r="AM175" s="35" t="s">
        <v>90</v>
      </c>
      <c r="AN175" s="35" t="s">
        <v>91</v>
      </c>
      <c r="AO175" s="35" t="s">
        <v>92</v>
      </c>
      <c r="AP175" s="35" t="s">
        <v>93</v>
      </c>
      <c r="AQ175" s="35" t="s">
        <v>73</v>
      </c>
    </row>
    <row r="176" spans="2:61" ht="16" customHeight="1" x14ac:dyDescent="0.2">
      <c r="B176" s="730"/>
      <c r="C176" s="731"/>
      <c r="D176" s="737"/>
      <c r="E176" s="738"/>
      <c r="F176" s="738"/>
      <c r="G176" s="738"/>
      <c r="H176" s="739"/>
      <c r="I176" s="48" t="s">
        <v>67</v>
      </c>
      <c r="J176" s="547" t="s">
        <v>362</v>
      </c>
      <c r="K176" s="547"/>
      <c r="L176" s="547"/>
      <c r="M176" s="547"/>
      <c r="N176" s="547"/>
      <c r="O176" s="547"/>
      <c r="P176" s="547"/>
      <c r="Q176" s="607"/>
      <c r="R176" s="310"/>
      <c r="S176" s="311"/>
      <c r="T176" s="311"/>
      <c r="U176" s="311"/>
      <c r="V176" s="311"/>
      <c r="W176" s="311"/>
      <c r="X176" s="311"/>
      <c r="Y176" s="311"/>
      <c r="Z176" s="311"/>
      <c r="AA176" s="311"/>
      <c r="AB176" s="311"/>
      <c r="AC176" s="630"/>
      <c r="AE176" s="1" t="str">
        <f t="shared" si="2"/>
        <v>□</v>
      </c>
      <c r="AL176" s="28"/>
      <c r="AM176" s="32" t="s">
        <v>51</v>
      </c>
      <c r="AN176" s="32" t="s">
        <v>52</v>
      </c>
      <c r="AO176" s="32" t="s">
        <v>53</v>
      </c>
      <c r="AP176" s="34" t="s">
        <v>74</v>
      </c>
      <c r="AQ176" s="34" t="s">
        <v>54</v>
      </c>
    </row>
    <row r="177" spans="2:43" ht="16" customHeight="1" thickBot="1" x14ac:dyDescent="0.25">
      <c r="B177" s="732"/>
      <c r="C177" s="733"/>
      <c r="D177" s="740"/>
      <c r="E177" s="741"/>
      <c r="F177" s="741"/>
      <c r="G177" s="741"/>
      <c r="H177" s="742"/>
      <c r="I177" s="136" t="s">
        <v>67</v>
      </c>
      <c r="J177" s="581" t="s">
        <v>244</v>
      </c>
      <c r="K177" s="581"/>
      <c r="L177" s="581"/>
      <c r="M177" s="581"/>
      <c r="N177" s="581"/>
      <c r="O177" s="581"/>
      <c r="P177" s="581"/>
      <c r="Q177" s="744"/>
      <c r="R177" s="107"/>
      <c r="S177" s="108"/>
      <c r="T177" s="108"/>
      <c r="U177" s="108"/>
      <c r="V177" s="108"/>
      <c r="W177" s="108"/>
      <c r="X177" s="108"/>
      <c r="Y177" s="108"/>
      <c r="Z177" s="108"/>
      <c r="AA177" s="108"/>
      <c r="AB177" s="108"/>
      <c r="AC177" s="654"/>
      <c r="AE177" s="1" t="str">
        <f t="shared" si="2"/>
        <v>□</v>
      </c>
    </row>
    <row r="178" spans="2:43" ht="17.25" customHeight="1" x14ac:dyDescent="0.2">
      <c r="B178" s="888" t="s">
        <v>481</v>
      </c>
      <c r="C178" s="889"/>
      <c r="D178" s="894" t="s">
        <v>245</v>
      </c>
      <c r="E178" s="895"/>
      <c r="F178" s="895"/>
      <c r="G178" s="895"/>
      <c r="H178" s="896"/>
      <c r="I178" s="348" t="s">
        <v>56</v>
      </c>
      <c r="J178" s="517" t="s">
        <v>431</v>
      </c>
      <c r="K178" s="517"/>
      <c r="L178" s="517"/>
      <c r="M178" s="517"/>
      <c r="N178" s="517"/>
      <c r="O178" s="517"/>
      <c r="P178" s="517"/>
      <c r="Q178" s="700"/>
      <c r="R178" s="25"/>
      <c r="S178" s="26"/>
      <c r="T178" s="26"/>
      <c r="U178" s="26"/>
      <c r="V178" s="26"/>
      <c r="W178" s="26"/>
      <c r="X178" s="26"/>
      <c r="Y178" s="26"/>
      <c r="Z178" s="26"/>
      <c r="AA178" s="26"/>
      <c r="AB178" s="26"/>
      <c r="AC178" s="314"/>
      <c r="AE178" s="1" t="str">
        <f t="shared" si="2"/>
        <v>□</v>
      </c>
      <c r="AH178" s="34" t="str">
        <f>IF(AE178&amp;AE179&amp;AE180="■□□","◎無し",IF(AE178&amp;AE179&amp;AE180="□■□","●適合",IF(AE178&amp;AE179&amp;AE180="□□■","◆未達",IF(AE178&amp;AE179&amp;AE180="□□□","■未答","▼矛盾"))))</f>
        <v>■未答</v>
      </c>
      <c r="AL178" s="289" t="s">
        <v>89</v>
      </c>
      <c r="AM178" s="35" t="s">
        <v>90</v>
      </c>
      <c r="AN178" s="35" t="s">
        <v>91</v>
      </c>
      <c r="AO178" s="35" t="s">
        <v>92</v>
      </c>
      <c r="AP178" s="35" t="s">
        <v>93</v>
      </c>
      <c r="AQ178" s="35" t="s">
        <v>73</v>
      </c>
    </row>
    <row r="179" spans="2:43" ht="17.25" customHeight="1" x14ac:dyDescent="0.2">
      <c r="B179" s="890"/>
      <c r="C179" s="891"/>
      <c r="D179" s="897"/>
      <c r="E179" s="898"/>
      <c r="F179" s="898"/>
      <c r="G179" s="898"/>
      <c r="H179" s="899"/>
      <c r="I179" s="349" t="s">
        <v>56</v>
      </c>
      <c r="J179" s="547" t="s">
        <v>337</v>
      </c>
      <c r="K179" s="547"/>
      <c r="L179" s="149"/>
      <c r="M179" s="547"/>
      <c r="N179" s="547"/>
      <c r="O179" s="547"/>
      <c r="P179" s="289"/>
      <c r="Q179" s="290"/>
      <c r="R179" s="30" t="s">
        <v>67</v>
      </c>
      <c r="S179" s="479" t="s">
        <v>248</v>
      </c>
      <c r="T179" s="479"/>
      <c r="U179" s="479"/>
      <c r="V179" s="479"/>
      <c r="W179" s="479"/>
      <c r="X179" s="479"/>
      <c r="Y179" s="479"/>
      <c r="Z179" s="479"/>
      <c r="AA179" s="479"/>
      <c r="AB179" s="655"/>
      <c r="AC179" s="630"/>
      <c r="AE179" s="1" t="str">
        <f t="shared" si="2"/>
        <v>□</v>
      </c>
      <c r="AH179" s="350"/>
      <c r="AI179" s="33"/>
      <c r="AL179" s="289"/>
      <c r="AM179" s="32" t="s">
        <v>51</v>
      </c>
      <c r="AN179" s="32" t="s">
        <v>52</v>
      </c>
      <c r="AO179" s="32" t="s">
        <v>53</v>
      </c>
      <c r="AP179" s="34" t="s">
        <v>74</v>
      </c>
      <c r="AQ179" s="34" t="s">
        <v>54</v>
      </c>
    </row>
    <row r="180" spans="2:43" ht="17.25" customHeight="1" x14ac:dyDescent="0.2">
      <c r="B180" s="890"/>
      <c r="C180" s="891"/>
      <c r="D180" s="897"/>
      <c r="E180" s="898"/>
      <c r="F180" s="898"/>
      <c r="G180" s="898"/>
      <c r="H180" s="899"/>
      <c r="I180" s="181" t="s">
        <v>67</v>
      </c>
      <c r="J180" s="73" t="s">
        <v>332</v>
      </c>
      <c r="K180" s="73"/>
      <c r="L180" s="73"/>
      <c r="M180" s="73"/>
      <c r="N180" s="73"/>
      <c r="O180" s="73"/>
      <c r="P180" s="73"/>
      <c r="Q180" s="63"/>
      <c r="R180" s="129"/>
      <c r="S180" s="50"/>
      <c r="T180" s="50"/>
      <c r="U180" s="50"/>
      <c r="V180" s="50"/>
      <c r="W180" s="50"/>
      <c r="X180" s="50"/>
      <c r="Y180" s="50"/>
      <c r="Z180" s="50"/>
      <c r="AA180" s="50"/>
      <c r="AB180" s="137"/>
      <c r="AC180" s="635"/>
      <c r="AE180" s="1" t="str">
        <f t="shared" si="2"/>
        <v>□</v>
      </c>
    </row>
    <row r="181" spans="2:43" ht="17.149999999999999" customHeight="1" x14ac:dyDescent="0.2">
      <c r="B181" s="890"/>
      <c r="C181" s="891"/>
      <c r="D181" s="336"/>
      <c r="E181" s="745" t="s">
        <v>249</v>
      </c>
      <c r="F181" s="746"/>
      <c r="G181" s="746"/>
      <c r="H181" s="747"/>
      <c r="I181" s="43" t="s">
        <v>67</v>
      </c>
      <c r="J181" s="44" t="s">
        <v>149</v>
      </c>
      <c r="K181" s="44"/>
      <c r="L181" s="44"/>
      <c r="M181" s="44"/>
      <c r="N181" s="44"/>
      <c r="O181" s="44"/>
      <c r="P181" s="44"/>
      <c r="Q181" s="45"/>
      <c r="R181" s="103"/>
      <c r="S181" s="57"/>
      <c r="T181" s="57"/>
      <c r="U181" s="57"/>
      <c r="V181" s="57"/>
      <c r="W181" s="57"/>
      <c r="X181" s="57"/>
      <c r="Y181" s="57"/>
      <c r="Z181" s="57"/>
      <c r="AA181" s="57"/>
      <c r="AB181" s="58" t="s">
        <v>250</v>
      </c>
      <c r="AC181" s="634"/>
      <c r="AE181" s="1" t="str">
        <f t="shared" si="2"/>
        <v>□</v>
      </c>
      <c r="AH181" s="32" t="str">
        <f>IF(AE181&amp;AE182="■□","●適合",IF(AE181&amp;AE182="□■","◆未達",IF(AE181&amp;AE182="□□","■未答","▼矛盾")))</f>
        <v>■未答</v>
      </c>
      <c r="AI181" s="33"/>
      <c r="AL181" s="28" t="s">
        <v>69</v>
      </c>
      <c r="AM181" s="35" t="s">
        <v>70</v>
      </c>
      <c r="AN181" s="35" t="s">
        <v>71</v>
      </c>
      <c r="AO181" s="35" t="s">
        <v>72</v>
      </c>
      <c r="AP181" s="35" t="s">
        <v>73</v>
      </c>
    </row>
    <row r="182" spans="2:43" ht="17.149999999999999" customHeight="1" x14ac:dyDescent="0.2">
      <c r="B182" s="890"/>
      <c r="C182" s="891"/>
      <c r="D182" s="336"/>
      <c r="E182" s="737"/>
      <c r="F182" s="738"/>
      <c r="G182" s="738"/>
      <c r="H182" s="739"/>
      <c r="I182" s="48" t="s">
        <v>67</v>
      </c>
      <c r="J182" s="289" t="s">
        <v>151</v>
      </c>
      <c r="K182" s="289"/>
      <c r="L182" s="289"/>
      <c r="M182" s="289"/>
      <c r="N182" s="289"/>
      <c r="O182" s="289"/>
      <c r="P182" s="289"/>
      <c r="Q182" s="290"/>
      <c r="R182" s="478" t="s">
        <v>251</v>
      </c>
      <c r="S182" s="479"/>
      <c r="T182" s="479"/>
      <c r="U182" s="479"/>
      <c r="V182" s="479"/>
      <c r="W182" s="479"/>
      <c r="X182" s="469"/>
      <c r="Y182" s="469"/>
      <c r="Z182" s="469"/>
      <c r="AA182" s="311" t="s">
        <v>96</v>
      </c>
      <c r="AB182" s="311"/>
      <c r="AC182" s="630"/>
      <c r="AE182" s="1" t="str">
        <f t="shared" si="2"/>
        <v>□</v>
      </c>
      <c r="AH182" s="82" t="s">
        <v>252</v>
      </c>
      <c r="AJ182" s="34" t="str">
        <f>IF(X182&gt;0,IF(X182&lt;1300,"◆未達","●適合"),"■未答")</f>
        <v>■未答</v>
      </c>
      <c r="AM182" s="32" t="s">
        <v>52</v>
      </c>
      <c r="AN182" s="32" t="s">
        <v>53</v>
      </c>
      <c r="AO182" s="34" t="s">
        <v>74</v>
      </c>
      <c r="AP182" s="34" t="s">
        <v>54</v>
      </c>
    </row>
    <row r="183" spans="2:43" ht="17.149999999999999" customHeight="1" x14ac:dyDescent="0.2">
      <c r="B183" s="890"/>
      <c r="C183" s="891"/>
      <c r="D183" s="336"/>
      <c r="E183" s="748"/>
      <c r="F183" s="749"/>
      <c r="G183" s="749"/>
      <c r="H183" s="750"/>
      <c r="I183" s="72"/>
      <c r="J183" s="73"/>
      <c r="K183" s="73"/>
      <c r="L183" s="73"/>
      <c r="M183" s="73"/>
      <c r="N183" s="73"/>
      <c r="O183" s="73"/>
      <c r="P183" s="73"/>
      <c r="Q183" s="74"/>
      <c r="R183" s="129"/>
      <c r="S183" s="50"/>
      <c r="T183" s="50"/>
      <c r="U183" s="50"/>
      <c r="V183" s="50"/>
      <c r="W183" s="50"/>
      <c r="X183" s="50"/>
      <c r="Y183" s="50"/>
      <c r="Z183" s="50"/>
      <c r="AA183" s="50"/>
      <c r="AB183" s="50"/>
      <c r="AC183" s="635"/>
    </row>
    <row r="184" spans="2:43" ht="20.149999999999999" customHeight="1" x14ac:dyDescent="0.2">
      <c r="B184" s="890"/>
      <c r="C184" s="891"/>
      <c r="D184" s="336"/>
      <c r="E184" s="745" t="s">
        <v>469</v>
      </c>
      <c r="F184" s="746"/>
      <c r="G184" s="746"/>
      <c r="H184" s="747"/>
      <c r="I184" s="43" t="s">
        <v>67</v>
      </c>
      <c r="J184" s="44" t="s">
        <v>149</v>
      </c>
      <c r="K184" s="44"/>
      <c r="L184" s="44"/>
      <c r="M184" s="44"/>
      <c r="N184" s="44"/>
      <c r="O184" s="44"/>
      <c r="P184" s="44"/>
      <c r="Q184" s="45"/>
      <c r="R184" s="751" t="s">
        <v>253</v>
      </c>
      <c r="S184" s="752"/>
      <c r="T184" s="752"/>
      <c r="U184" s="752"/>
      <c r="V184" s="752"/>
      <c r="W184" s="752"/>
      <c r="X184" s="753"/>
      <c r="Y184" s="753"/>
      <c r="Z184" s="753"/>
      <c r="AA184" s="57" t="s">
        <v>96</v>
      </c>
      <c r="AB184" s="57"/>
      <c r="AC184" s="634"/>
      <c r="AE184" s="1" t="str">
        <f>+I184</f>
        <v>□</v>
      </c>
      <c r="AH184" s="32" t="str">
        <f>IF(AE184&amp;AE185="■□","●適合",IF(AE184&amp;AE185="□■","◆未達",IF(AE184&amp;AE185="□□","■未答","▼矛盾")))</f>
        <v>■未答</v>
      </c>
      <c r="AI184" s="33"/>
      <c r="AL184" s="28" t="s">
        <v>69</v>
      </c>
      <c r="AM184" s="35" t="s">
        <v>70</v>
      </c>
      <c r="AN184" s="35" t="s">
        <v>71</v>
      </c>
      <c r="AO184" s="35" t="s">
        <v>72</v>
      </c>
      <c r="AP184" s="35" t="s">
        <v>73</v>
      </c>
    </row>
    <row r="185" spans="2:43" ht="20.149999999999999" customHeight="1" x14ac:dyDescent="0.2">
      <c r="B185" s="890"/>
      <c r="C185" s="891"/>
      <c r="D185" s="336"/>
      <c r="E185" s="737"/>
      <c r="F185" s="738"/>
      <c r="G185" s="738"/>
      <c r="H185" s="739"/>
      <c r="I185" s="48" t="s">
        <v>67</v>
      </c>
      <c r="J185" s="289" t="s">
        <v>151</v>
      </c>
      <c r="K185" s="289"/>
      <c r="L185" s="289"/>
      <c r="M185" s="289"/>
      <c r="N185" s="289"/>
      <c r="O185" s="289"/>
      <c r="P185" s="289"/>
      <c r="Q185" s="290"/>
      <c r="R185" s="310"/>
      <c r="S185" s="311"/>
      <c r="T185" s="311"/>
      <c r="U185" s="311"/>
      <c r="V185" s="311"/>
      <c r="W185" s="311"/>
      <c r="X185" s="311"/>
      <c r="Y185" s="311"/>
      <c r="Z185" s="311"/>
      <c r="AA185" s="311"/>
      <c r="AB185" s="311"/>
      <c r="AC185" s="630"/>
      <c r="AE185" s="1" t="str">
        <f>+I185</f>
        <v>□</v>
      </c>
      <c r="AH185" s="82" t="s">
        <v>254</v>
      </c>
      <c r="AJ185" s="34" t="str">
        <f>IF(X184&gt;0,IF(X184&lt;500,"◆未達","●適合"),"■未答")</f>
        <v>■未答</v>
      </c>
      <c r="AM185" s="32" t="s">
        <v>52</v>
      </c>
      <c r="AN185" s="32" t="s">
        <v>53</v>
      </c>
      <c r="AO185" s="34" t="s">
        <v>74</v>
      </c>
      <c r="AP185" s="34" t="s">
        <v>54</v>
      </c>
    </row>
    <row r="186" spans="2:43" ht="20.149999999999999" customHeight="1" x14ac:dyDescent="0.2">
      <c r="B186" s="890"/>
      <c r="C186" s="891"/>
      <c r="D186" s="336"/>
      <c r="E186" s="748"/>
      <c r="F186" s="749"/>
      <c r="G186" s="749"/>
      <c r="H186" s="750"/>
      <c r="I186" s="72"/>
      <c r="J186" s="62"/>
      <c r="K186" s="62"/>
      <c r="L186" s="62"/>
      <c r="M186" s="62"/>
      <c r="N186" s="62"/>
      <c r="O186" s="62"/>
      <c r="P186" s="62"/>
      <c r="Q186" s="63"/>
      <c r="R186" s="129"/>
      <c r="S186" s="50"/>
      <c r="T186" s="50"/>
      <c r="U186" s="50"/>
      <c r="V186" s="50"/>
      <c r="W186" s="50"/>
      <c r="X186" s="50"/>
      <c r="Y186" s="50"/>
      <c r="Z186" s="50"/>
      <c r="AA186" s="50"/>
      <c r="AB186" s="50"/>
      <c r="AC186" s="635"/>
    </row>
    <row r="187" spans="2:43" ht="17.149999999999999" customHeight="1" x14ac:dyDescent="0.2">
      <c r="B187" s="890"/>
      <c r="C187" s="891"/>
      <c r="D187" s="745" t="s">
        <v>255</v>
      </c>
      <c r="E187" s="746"/>
      <c r="F187" s="746"/>
      <c r="G187" s="746"/>
      <c r="H187" s="747"/>
      <c r="I187" s="43" t="s">
        <v>67</v>
      </c>
      <c r="J187" s="44" t="s">
        <v>149</v>
      </c>
      <c r="K187" s="44"/>
      <c r="L187" s="44"/>
      <c r="M187" s="44"/>
      <c r="N187" s="44"/>
      <c r="O187" s="44"/>
      <c r="P187" s="44"/>
      <c r="Q187" s="45"/>
      <c r="R187" s="751" t="s">
        <v>256</v>
      </c>
      <c r="S187" s="752"/>
      <c r="T187" s="752"/>
      <c r="U187" s="752"/>
      <c r="V187" s="752"/>
      <c r="W187" s="752"/>
      <c r="X187" s="753"/>
      <c r="Y187" s="753"/>
      <c r="Z187" s="753"/>
      <c r="AA187" s="57" t="s">
        <v>102</v>
      </c>
      <c r="AB187" s="57"/>
      <c r="AC187" s="634"/>
      <c r="AE187" s="1" t="str">
        <f>+I187</f>
        <v>□</v>
      </c>
      <c r="AH187" s="32" t="str">
        <f>IF(AE187&amp;AE188="■□","●適合",IF(AE187&amp;AE188="□■","◆未達",IF(AE187&amp;AE188="□□","■未答","▼矛盾")))</f>
        <v>■未答</v>
      </c>
      <c r="AI187" s="33"/>
      <c r="AL187" s="28" t="s">
        <v>69</v>
      </c>
      <c r="AM187" s="35" t="s">
        <v>70</v>
      </c>
      <c r="AN187" s="35" t="s">
        <v>71</v>
      </c>
      <c r="AO187" s="35" t="s">
        <v>72</v>
      </c>
      <c r="AP187" s="35" t="s">
        <v>73</v>
      </c>
    </row>
    <row r="188" spans="2:43" ht="17.149999999999999" customHeight="1" thickBot="1" x14ac:dyDescent="0.25">
      <c r="B188" s="892"/>
      <c r="C188" s="893"/>
      <c r="D188" s="740"/>
      <c r="E188" s="741"/>
      <c r="F188" s="741"/>
      <c r="G188" s="741"/>
      <c r="H188" s="742"/>
      <c r="I188" s="136" t="s">
        <v>67</v>
      </c>
      <c r="J188" s="289" t="s">
        <v>151</v>
      </c>
      <c r="K188" s="105"/>
      <c r="L188" s="105"/>
      <c r="M188" s="105"/>
      <c r="N188" s="105"/>
      <c r="O188" s="105"/>
      <c r="P188" s="105"/>
      <c r="Q188" s="106"/>
      <c r="R188" s="107"/>
      <c r="S188" s="108"/>
      <c r="T188" s="108"/>
      <c r="U188" s="108"/>
      <c r="V188" s="108"/>
      <c r="W188" s="108"/>
      <c r="X188" s="108"/>
      <c r="Y188" s="108"/>
      <c r="Z188" s="108"/>
      <c r="AA188" s="108"/>
      <c r="AB188" s="108"/>
      <c r="AC188" s="654"/>
      <c r="AE188" s="1" t="str">
        <f>+I188</f>
        <v>□</v>
      </c>
      <c r="AH188" s="82" t="s">
        <v>254</v>
      </c>
      <c r="AJ188" s="34" t="str">
        <f>IF(X187&gt;0,IF(X187&lt;9,"◆未達","●適合"),"■未答")</f>
        <v>■未答</v>
      </c>
      <c r="AM188" s="32" t="s">
        <v>52</v>
      </c>
      <c r="AN188" s="32" t="s">
        <v>53</v>
      </c>
      <c r="AO188" s="34" t="s">
        <v>74</v>
      </c>
      <c r="AP188" s="34" t="s">
        <v>54</v>
      </c>
    </row>
    <row r="189" spans="2:43" ht="24" customHeight="1" thickBot="1" x14ac:dyDescent="0.25">
      <c r="B189" s="754" t="s">
        <v>336</v>
      </c>
      <c r="C189" s="755"/>
      <c r="D189" s="755"/>
      <c r="E189" s="755"/>
      <c r="F189" s="755"/>
      <c r="G189" s="755"/>
      <c r="H189" s="755"/>
      <c r="I189" s="253"/>
      <c r="J189" s="253"/>
      <c r="K189" s="253"/>
      <c r="L189" s="253"/>
      <c r="M189" s="253"/>
      <c r="N189" s="253"/>
      <c r="O189" s="253"/>
      <c r="P189" s="253"/>
      <c r="Q189" s="253"/>
      <c r="R189" s="254"/>
      <c r="S189" s="254"/>
      <c r="T189" s="254"/>
      <c r="U189" s="254"/>
      <c r="V189" s="254"/>
      <c r="W189" s="254"/>
      <c r="X189" s="254"/>
      <c r="Y189" s="254"/>
      <c r="Z189" s="254"/>
      <c r="AA189" s="254"/>
      <c r="AB189" s="254"/>
      <c r="AC189" s="255"/>
    </row>
    <row r="190" spans="2:43" ht="24" customHeight="1" x14ac:dyDescent="0.2">
      <c r="B190" s="789" t="s">
        <v>257</v>
      </c>
      <c r="C190" s="773"/>
      <c r="D190" s="659" t="s">
        <v>34</v>
      </c>
      <c r="E190" s="660"/>
      <c r="F190" s="660"/>
      <c r="G190" s="660"/>
      <c r="H190" s="661"/>
      <c r="I190" s="43" t="s">
        <v>56</v>
      </c>
      <c r="J190" s="23" t="s">
        <v>258</v>
      </c>
      <c r="K190" s="118"/>
      <c r="L190" s="118"/>
      <c r="M190" s="118"/>
      <c r="N190" s="118"/>
      <c r="O190" s="118"/>
      <c r="P190" s="118"/>
      <c r="Q190" s="119"/>
      <c r="R190" s="120"/>
      <c r="S190" s="121"/>
      <c r="T190" s="121"/>
      <c r="U190" s="121"/>
      <c r="V190" s="121"/>
      <c r="W190" s="121"/>
      <c r="X190" s="121"/>
      <c r="Y190" s="121"/>
      <c r="Z190" s="121"/>
      <c r="AA190" s="121"/>
      <c r="AB190" s="121"/>
      <c r="AC190" s="323"/>
      <c r="AE190" s="31" t="str">
        <f>+I190</f>
        <v>□</v>
      </c>
      <c r="AH190" s="34" t="str">
        <f>IF(AE190&amp;AE191&amp;AF191="■□□","◎無し",IF(AE190&amp;AE191&amp;AF191="□■□","●適合",IF(AE190&amp;AE191&amp;AF191="□□■","◆未達",IF(AE190&amp;AE191&amp;AF191="□□□","■未答","▼矛盾"))))</f>
        <v>■未答</v>
      </c>
      <c r="AI190" s="46"/>
      <c r="AL190" s="28" t="s">
        <v>89</v>
      </c>
      <c r="AM190" s="35" t="s">
        <v>90</v>
      </c>
      <c r="AN190" s="35" t="s">
        <v>91</v>
      </c>
      <c r="AO190" s="35" t="s">
        <v>92</v>
      </c>
      <c r="AP190" s="35" t="s">
        <v>93</v>
      </c>
      <c r="AQ190" s="35" t="s">
        <v>73</v>
      </c>
    </row>
    <row r="191" spans="2:43" ht="24" customHeight="1" x14ac:dyDescent="0.2">
      <c r="B191" s="566"/>
      <c r="C191" s="567"/>
      <c r="D191" s="621"/>
      <c r="E191" s="622"/>
      <c r="F191" s="622"/>
      <c r="G191" s="622"/>
      <c r="H191" s="623"/>
      <c r="I191" s="122" t="s">
        <v>56</v>
      </c>
      <c r="J191" s="573" t="s">
        <v>246</v>
      </c>
      <c r="K191" s="573"/>
      <c r="L191" s="123" t="s">
        <v>67</v>
      </c>
      <c r="M191" s="573" t="s">
        <v>247</v>
      </c>
      <c r="N191" s="573"/>
      <c r="O191" s="573"/>
      <c r="P191" s="282"/>
      <c r="Q191" s="288"/>
      <c r="R191" s="338"/>
      <c r="S191" s="327"/>
      <c r="T191" s="327"/>
      <c r="U191" s="327"/>
      <c r="V191" s="327"/>
      <c r="W191" s="327"/>
      <c r="X191" s="327"/>
      <c r="Y191" s="327"/>
      <c r="Z191" s="327"/>
      <c r="AA191" s="327"/>
      <c r="AB191" s="327"/>
      <c r="AC191" s="319"/>
      <c r="AE191" s="1" t="str">
        <f>+I191</f>
        <v>□</v>
      </c>
      <c r="AF191" s="1" t="str">
        <f>+L191</f>
        <v>□</v>
      </c>
      <c r="AL191" s="28"/>
      <c r="AM191" s="32" t="s">
        <v>51</v>
      </c>
      <c r="AN191" s="32" t="s">
        <v>52</v>
      </c>
      <c r="AO191" s="32" t="s">
        <v>53</v>
      </c>
      <c r="AP191" s="34" t="s">
        <v>74</v>
      </c>
      <c r="AQ191" s="34" t="s">
        <v>54</v>
      </c>
    </row>
    <row r="192" spans="2:43" ht="17.149999999999999" customHeight="1" x14ac:dyDescent="0.2">
      <c r="B192" s="566"/>
      <c r="C192" s="567"/>
      <c r="D192" s="612" t="s">
        <v>35</v>
      </c>
      <c r="E192" s="616"/>
      <c r="F192" s="616"/>
      <c r="G192" s="616"/>
      <c r="H192" s="617"/>
      <c r="I192" s="138"/>
      <c r="J192" s="139"/>
      <c r="K192" s="139"/>
      <c r="L192" s="138"/>
      <c r="M192" s="139"/>
      <c r="N192" s="140" t="s">
        <v>67</v>
      </c>
      <c r="O192" s="517" t="s">
        <v>259</v>
      </c>
      <c r="P192" s="517"/>
      <c r="Q192" s="700"/>
      <c r="R192" s="66"/>
      <c r="S192" s="67"/>
      <c r="T192" s="67"/>
      <c r="U192" s="67"/>
      <c r="V192" s="67"/>
      <c r="W192" s="67"/>
      <c r="X192" s="67"/>
      <c r="Y192" s="67"/>
      <c r="Z192" s="67"/>
      <c r="AA192" s="67"/>
      <c r="AB192" s="67"/>
      <c r="AC192" s="686"/>
      <c r="AE192" s="31" t="str">
        <f>+N192</f>
        <v>□</v>
      </c>
      <c r="AH192" s="34" t="str">
        <f>IF(AE192&amp;AE193&amp;AE194="■□□","◎無し",IF(AE192&amp;AE193&amp;AE194="□■□","●適合",IF(AE192&amp;AE193&amp;AE194="□□■","◆未達",IF(AE192&amp;AE193&amp;AE194="□□□","■未答","▼矛盾"))))</f>
        <v>■未答</v>
      </c>
    </row>
    <row r="193" spans="2:43" ht="17.149999999999999" customHeight="1" x14ac:dyDescent="0.2">
      <c r="B193" s="566"/>
      <c r="C193" s="567"/>
      <c r="D193" s="618"/>
      <c r="E193" s="619"/>
      <c r="F193" s="619"/>
      <c r="G193" s="619"/>
      <c r="H193" s="620"/>
      <c r="I193" s="122" t="s">
        <v>56</v>
      </c>
      <c r="J193" s="547" t="s">
        <v>260</v>
      </c>
      <c r="K193" s="547"/>
      <c r="L193" s="547"/>
      <c r="M193" s="547"/>
      <c r="N193" s="547"/>
      <c r="O193" s="547"/>
      <c r="P193" s="547"/>
      <c r="Q193" s="607"/>
      <c r="R193" s="331"/>
      <c r="S193" s="306"/>
      <c r="T193" s="306"/>
      <c r="U193" s="306"/>
      <c r="V193" s="306"/>
      <c r="W193" s="306"/>
      <c r="X193" s="306"/>
      <c r="Y193" s="306"/>
      <c r="Z193" s="306"/>
      <c r="AA193" s="306"/>
      <c r="AB193" s="306"/>
      <c r="AC193" s="681"/>
      <c r="AE193" s="1" t="str">
        <f>+I193</f>
        <v>□</v>
      </c>
      <c r="AI193" s="46"/>
      <c r="AL193" s="28" t="s">
        <v>89</v>
      </c>
      <c r="AM193" s="35" t="s">
        <v>90</v>
      </c>
      <c r="AN193" s="35" t="s">
        <v>91</v>
      </c>
      <c r="AO193" s="35" t="s">
        <v>92</v>
      </c>
      <c r="AP193" s="35" t="s">
        <v>93</v>
      </c>
      <c r="AQ193" s="35" t="s">
        <v>73</v>
      </c>
    </row>
    <row r="194" spans="2:43" ht="17.149999999999999" customHeight="1" x14ac:dyDescent="0.2">
      <c r="B194" s="566"/>
      <c r="C194" s="567"/>
      <c r="D194" s="621"/>
      <c r="E194" s="622"/>
      <c r="F194" s="622"/>
      <c r="G194" s="622"/>
      <c r="H194" s="623"/>
      <c r="I194" s="123" t="s">
        <v>56</v>
      </c>
      <c r="J194" s="573" t="s">
        <v>261</v>
      </c>
      <c r="K194" s="573"/>
      <c r="L194" s="573"/>
      <c r="M194" s="573"/>
      <c r="N194" s="573"/>
      <c r="O194" s="573"/>
      <c r="P194" s="573"/>
      <c r="Q194" s="636"/>
      <c r="R194" s="338"/>
      <c r="S194" s="327"/>
      <c r="T194" s="327"/>
      <c r="U194" s="327"/>
      <c r="V194" s="327"/>
      <c r="W194" s="327"/>
      <c r="X194" s="327"/>
      <c r="Y194" s="327"/>
      <c r="Z194" s="327"/>
      <c r="AA194" s="327"/>
      <c r="AB194" s="327"/>
      <c r="AC194" s="682"/>
      <c r="AE194" s="1" t="str">
        <f>+I194</f>
        <v>□</v>
      </c>
      <c r="AL194" s="28"/>
      <c r="AM194" s="32" t="s">
        <v>51</v>
      </c>
      <c r="AN194" s="32" t="s">
        <v>52</v>
      </c>
      <c r="AO194" s="32" t="s">
        <v>53</v>
      </c>
      <c r="AP194" s="34" t="s">
        <v>74</v>
      </c>
      <c r="AQ194" s="34" t="s">
        <v>54</v>
      </c>
    </row>
    <row r="195" spans="2:43" ht="17" customHeight="1" x14ac:dyDescent="0.2">
      <c r="B195" s="566"/>
      <c r="C195" s="567"/>
      <c r="D195" s="612" t="s">
        <v>36</v>
      </c>
      <c r="E195" s="616"/>
      <c r="F195" s="616"/>
      <c r="G195" s="616"/>
      <c r="H195" s="617"/>
      <c r="I195" s="138"/>
      <c r="J195" s="139"/>
      <c r="K195" s="139"/>
      <c r="L195" s="138"/>
      <c r="M195" s="139"/>
      <c r="N195" s="140" t="s">
        <v>67</v>
      </c>
      <c r="O195" s="517" t="s">
        <v>310</v>
      </c>
      <c r="P195" s="517"/>
      <c r="Q195" s="700"/>
      <c r="R195" s="141" t="s">
        <v>67</v>
      </c>
      <c r="S195" s="752" t="s">
        <v>262</v>
      </c>
      <c r="T195" s="752"/>
      <c r="U195" s="752"/>
      <c r="V195" s="752"/>
      <c r="W195" s="752"/>
      <c r="X195" s="752"/>
      <c r="Y195" s="752"/>
      <c r="Z195" s="752"/>
      <c r="AA195" s="752"/>
      <c r="AB195" s="757"/>
      <c r="AC195" s="686"/>
      <c r="AE195" s="31" t="str">
        <f>+N195</f>
        <v>□</v>
      </c>
      <c r="AH195" s="34" t="str">
        <f>IF(AE195&amp;AE196&amp;AE197="■□□","◎無し",IF(AE195&amp;AE196&amp;AE197="□■□","●適合",IF(AE195&amp;AE196&amp;AE197="□□■","◆未達",IF(AE195&amp;AE196&amp;AE197="□□□","■未答","▼矛盾"))))</f>
        <v>■未答</v>
      </c>
    </row>
    <row r="196" spans="2:43" ht="17.149999999999999" customHeight="1" x14ac:dyDescent="0.2">
      <c r="B196" s="566"/>
      <c r="C196" s="567"/>
      <c r="D196" s="618"/>
      <c r="E196" s="619"/>
      <c r="F196" s="619"/>
      <c r="G196" s="619"/>
      <c r="H196" s="620"/>
      <c r="I196" s="122" t="s">
        <v>56</v>
      </c>
      <c r="J196" s="547" t="s">
        <v>263</v>
      </c>
      <c r="K196" s="547"/>
      <c r="L196" s="547"/>
      <c r="M196" s="547"/>
      <c r="N196" s="547"/>
      <c r="O196" s="547"/>
      <c r="P196" s="547"/>
      <c r="Q196" s="607"/>
      <c r="R196" s="30" t="s">
        <v>67</v>
      </c>
      <c r="S196" s="479" t="s">
        <v>264</v>
      </c>
      <c r="T196" s="479"/>
      <c r="U196" s="479"/>
      <c r="V196" s="479"/>
      <c r="W196" s="479"/>
      <c r="X196" s="479"/>
      <c r="Y196" s="479"/>
      <c r="Z196" s="479"/>
      <c r="AA196" s="479"/>
      <c r="AB196" s="655"/>
      <c r="AC196" s="681"/>
      <c r="AE196" s="1" t="str">
        <f>+I196</f>
        <v>□</v>
      </c>
      <c r="AI196" s="46"/>
      <c r="AL196" s="28" t="s">
        <v>89</v>
      </c>
      <c r="AM196" s="35" t="s">
        <v>90</v>
      </c>
      <c r="AN196" s="35" t="s">
        <v>91</v>
      </c>
      <c r="AO196" s="35" t="s">
        <v>92</v>
      </c>
      <c r="AP196" s="35" t="s">
        <v>93</v>
      </c>
      <c r="AQ196" s="35" t="s">
        <v>73</v>
      </c>
    </row>
    <row r="197" spans="2:43" ht="17.149999999999999" customHeight="1" x14ac:dyDescent="0.2">
      <c r="B197" s="566"/>
      <c r="C197" s="567"/>
      <c r="D197" s="618"/>
      <c r="E197" s="619"/>
      <c r="F197" s="619"/>
      <c r="G197" s="619"/>
      <c r="H197" s="620"/>
      <c r="I197" s="123" t="s">
        <v>56</v>
      </c>
      <c r="J197" s="573" t="s">
        <v>265</v>
      </c>
      <c r="K197" s="573"/>
      <c r="L197" s="573"/>
      <c r="M197" s="573"/>
      <c r="N197" s="573"/>
      <c r="O197" s="573"/>
      <c r="P197" s="573"/>
      <c r="Q197" s="636"/>
      <c r="R197" s="338"/>
      <c r="S197" s="327"/>
      <c r="T197" s="327"/>
      <c r="U197" s="327"/>
      <c r="V197" s="327"/>
      <c r="W197" s="327"/>
      <c r="X197" s="327"/>
      <c r="Y197" s="327"/>
      <c r="Z197" s="327"/>
      <c r="AA197" s="327"/>
      <c r="AB197" s="65"/>
      <c r="AC197" s="681"/>
      <c r="AE197" s="1" t="str">
        <f>+I197</f>
        <v>□</v>
      </c>
      <c r="AL197" s="28"/>
      <c r="AM197" s="32" t="s">
        <v>51</v>
      </c>
      <c r="AN197" s="32" t="s">
        <v>52</v>
      </c>
      <c r="AO197" s="32" t="s">
        <v>53</v>
      </c>
      <c r="AP197" s="34" t="s">
        <v>74</v>
      </c>
      <c r="AQ197" s="34" t="s">
        <v>54</v>
      </c>
    </row>
    <row r="198" spans="2:43" ht="21.75" customHeight="1" x14ac:dyDescent="0.2">
      <c r="B198" s="566"/>
      <c r="C198" s="567"/>
      <c r="D198" s="297"/>
      <c r="E198" s="612" t="s">
        <v>470</v>
      </c>
      <c r="F198" s="616"/>
      <c r="G198" s="616"/>
      <c r="H198" s="617"/>
      <c r="I198" s="77"/>
      <c r="J198" s="77"/>
      <c r="K198" s="77"/>
      <c r="L198" s="77"/>
      <c r="M198" s="77"/>
      <c r="N198" s="138"/>
      <c r="O198" s="139"/>
      <c r="P198" s="139"/>
      <c r="Q198" s="142"/>
      <c r="R198" s="66"/>
      <c r="S198" s="67"/>
      <c r="T198" s="143"/>
      <c r="U198" s="67"/>
      <c r="V198" s="67"/>
      <c r="W198" s="67"/>
      <c r="X198" s="144"/>
      <c r="Y198" s="144"/>
      <c r="Z198" s="144"/>
      <c r="AA198" s="67"/>
      <c r="AB198" s="58" t="s">
        <v>88</v>
      </c>
      <c r="AC198" s="681"/>
    </row>
    <row r="199" spans="2:43" ht="17.149999999999999" customHeight="1" x14ac:dyDescent="0.2">
      <c r="B199" s="566"/>
      <c r="C199" s="567"/>
      <c r="D199" s="297"/>
      <c r="E199" s="618"/>
      <c r="F199" s="619"/>
      <c r="G199" s="619"/>
      <c r="H199" s="620"/>
      <c r="I199" s="286"/>
      <c r="J199" s="286"/>
      <c r="K199" s="286"/>
      <c r="L199" s="286"/>
      <c r="M199" s="286"/>
      <c r="N199" s="122" t="s">
        <v>67</v>
      </c>
      <c r="O199" s="547" t="s">
        <v>259</v>
      </c>
      <c r="P199" s="547"/>
      <c r="Q199" s="607"/>
      <c r="R199" s="331"/>
      <c r="S199" s="306"/>
      <c r="T199" s="758" t="s">
        <v>266</v>
      </c>
      <c r="U199" s="758"/>
      <c r="V199" s="758"/>
      <c r="W199" s="758"/>
      <c r="X199" s="469"/>
      <c r="Y199" s="469"/>
      <c r="Z199" s="469"/>
      <c r="AA199" s="306" t="s">
        <v>96</v>
      </c>
      <c r="AB199" s="71"/>
      <c r="AC199" s="681"/>
      <c r="AE199" s="31" t="str">
        <f>+N199</f>
        <v>□</v>
      </c>
      <c r="AH199" s="34" t="str">
        <f>IF(AE199&amp;AE200&amp;AE201="■□□","◎無し",IF(AE199&amp;AE200&amp;AE201="□■□","●適合",IF(AE199&amp;AE200&amp;AE201="□□■","◆未達",IF(AE199&amp;AE200&amp;AE201="□□□","■未答","▼矛盾"))))</f>
        <v>■未答</v>
      </c>
      <c r="AI199" s="46"/>
      <c r="AL199" s="28" t="s">
        <v>89</v>
      </c>
      <c r="AM199" s="35" t="s">
        <v>90</v>
      </c>
      <c r="AN199" s="35" t="s">
        <v>91</v>
      </c>
      <c r="AO199" s="35" t="s">
        <v>92</v>
      </c>
      <c r="AP199" s="35" t="s">
        <v>93</v>
      </c>
      <c r="AQ199" s="35" t="s">
        <v>73</v>
      </c>
    </row>
    <row r="200" spans="2:43" ht="17.149999999999999" customHeight="1" x14ac:dyDescent="0.2">
      <c r="B200" s="566"/>
      <c r="C200" s="567"/>
      <c r="D200" s="297"/>
      <c r="E200" s="618"/>
      <c r="F200" s="619"/>
      <c r="G200" s="619"/>
      <c r="H200" s="620"/>
      <c r="I200" s="48" t="s">
        <v>67</v>
      </c>
      <c r="J200" s="547" t="s">
        <v>149</v>
      </c>
      <c r="K200" s="547"/>
      <c r="L200" s="547"/>
      <c r="M200" s="547"/>
      <c r="N200" s="547"/>
      <c r="O200" s="547"/>
      <c r="P200" s="547"/>
      <c r="Q200" s="607"/>
      <c r="R200" s="30" t="s">
        <v>67</v>
      </c>
      <c r="S200" s="479" t="s">
        <v>267</v>
      </c>
      <c r="T200" s="479"/>
      <c r="U200" s="479"/>
      <c r="V200" s="479"/>
      <c r="W200" s="479"/>
      <c r="X200" s="479"/>
      <c r="Y200" s="479"/>
      <c r="Z200" s="479"/>
      <c r="AA200" s="479"/>
      <c r="AB200" s="655"/>
      <c r="AC200" s="681"/>
      <c r="AE200" s="1" t="str">
        <f>+I200</f>
        <v>□</v>
      </c>
      <c r="AH200" s="82" t="s">
        <v>154</v>
      </c>
      <c r="AJ200" s="145" t="str">
        <f>IF(X199&gt;0,IF(X199&gt;80,12,8),"(未答)")</f>
        <v>(未答)</v>
      </c>
      <c r="AL200" s="28"/>
      <c r="AM200" s="32" t="s">
        <v>51</v>
      </c>
      <c r="AN200" s="32" t="s">
        <v>52</v>
      </c>
      <c r="AO200" s="32" t="s">
        <v>53</v>
      </c>
      <c r="AP200" s="34" t="s">
        <v>74</v>
      </c>
      <c r="AQ200" s="34" t="s">
        <v>54</v>
      </c>
    </row>
    <row r="201" spans="2:43" ht="17.149999999999999" customHeight="1" x14ac:dyDescent="0.2">
      <c r="B201" s="566"/>
      <c r="C201" s="567"/>
      <c r="D201" s="297"/>
      <c r="E201" s="618"/>
      <c r="F201" s="619"/>
      <c r="G201" s="619"/>
      <c r="H201" s="620"/>
      <c r="I201" s="48" t="s">
        <v>67</v>
      </c>
      <c r="J201" s="547" t="s">
        <v>151</v>
      </c>
      <c r="K201" s="547"/>
      <c r="L201" s="547"/>
      <c r="M201" s="547"/>
      <c r="N201" s="547"/>
      <c r="O201" s="547"/>
      <c r="P201" s="547"/>
      <c r="Q201" s="607"/>
      <c r="R201" s="30" t="s">
        <v>67</v>
      </c>
      <c r="S201" s="479" t="s">
        <v>268</v>
      </c>
      <c r="T201" s="479"/>
      <c r="U201" s="479"/>
      <c r="V201" s="479"/>
      <c r="W201" s="479"/>
      <c r="X201" s="479"/>
      <c r="Y201" s="479"/>
      <c r="Z201" s="479"/>
      <c r="AA201" s="479"/>
      <c r="AB201" s="655"/>
      <c r="AC201" s="681"/>
      <c r="AE201" s="1" t="str">
        <f>+I201</f>
        <v>□</v>
      </c>
      <c r="AH201" s="82" t="s">
        <v>269</v>
      </c>
      <c r="AJ201" s="34" t="str">
        <f>IF(Z202&gt;0,IF(Z202&lt;AJ200,"◆未達","●適合"),"■未答")</f>
        <v>■未答</v>
      </c>
    </row>
    <row r="202" spans="2:43" ht="17.149999999999999" customHeight="1" x14ac:dyDescent="0.2">
      <c r="B202" s="566"/>
      <c r="C202" s="567"/>
      <c r="D202" s="297"/>
      <c r="E202" s="621"/>
      <c r="F202" s="622"/>
      <c r="G202" s="622"/>
      <c r="H202" s="623"/>
      <c r="I202" s="73"/>
      <c r="J202" s="73"/>
      <c r="K202" s="73"/>
      <c r="L202" s="73"/>
      <c r="M202" s="73"/>
      <c r="N202" s="73"/>
      <c r="O202" s="73"/>
      <c r="P202" s="73"/>
      <c r="Q202" s="74"/>
      <c r="R202" s="338"/>
      <c r="S202" s="327"/>
      <c r="T202" s="327" t="s">
        <v>270</v>
      </c>
      <c r="U202" s="327"/>
      <c r="V202" s="327"/>
      <c r="W202" s="327"/>
      <c r="X202" s="64"/>
      <c r="Y202" s="327" t="s">
        <v>196</v>
      </c>
      <c r="Z202" s="477"/>
      <c r="AA202" s="477"/>
      <c r="AB202" s="65"/>
      <c r="AC202" s="681"/>
    </row>
    <row r="203" spans="2:43" ht="22" customHeight="1" x14ac:dyDescent="0.2">
      <c r="B203" s="566"/>
      <c r="C203" s="567"/>
      <c r="D203" s="277"/>
      <c r="E203" s="612" t="s">
        <v>271</v>
      </c>
      <c r="F203" s="616"/>
      <c r="G203" s="616"/>
      <c r="H203" s="617"/>
      <c r="I203" s="138"/>
      <c r="J203" s="139"/>
      <c r="K203" s="139"/>
      <c r="L203" s="138"/>
      <c r="M203" s="139"/>
      <c r="N203" s="140" t="s">
        <v>67</v>
      </c>
      <c r="O203" s="517" t="s">
        <v>259</v>
      </c>
      <c r="P203" s="517"/>
      <c r="Q203" s="700"/>
      <c r="R203" s="66"/>
      <c r="S203" s="67"/>
      <c r="T203" s="67"/>
      <c r="U203" s="67"/>
      <c r="V203" s="67"/>
      <c r="W203" s="67"/>
      <c r="X203" s="67"/>
      <c r="Y203" s="67"/>
      <c r="Z203" s="67"/>
      <c r="AA203" s="57"/>
      <c r="AB203" s="58" t="s">
        <v>88</v>
      </c>
      <c r="AC203" s="681"/>
      <c r="AE203" s="31" t="str">
        <f>+N203</f>
        <v>□</v>
      </c>
      <c r="AH203" s="34" t="str">
        <f>IF(AE203&amp;AE204&amp;AF204="■□□","◎無し",IF(AE203&amp;AE204&amp;AF204="□■□","●適合",IF(AE203&amp;AE204&amp;AF204="□□■","◆未達",IF(AE203&amp;AE204&amp;AF204="□□□","■未答","▼矛盾"))))</f>
        <v>■未答</v>
      </c>
      <c r="AI203" s="46"/>
      <c r="AL203" s="28" t="s">
        <v>89</v>
      </c>
      <c r="AM203" s="35" t="s">
        <v>90</v>
      </c>
      <c r="AN203" s="35" t="s">
        <v>91</v>
      </c>
      <c r="AO203" s="35" t="s">
        <v>92</v>
      </c>
      <c r="AP203" s="35" t="s">
        <v>93</v>
      </c>
      <c r="AQ203" s="35" t="s">
        <v>73</v>
      </c>
    </row>
    <row r="204" spans="2:43" ht="22" customHeight="1" x14ac:dyDescent="0.2">
      <c r="B204" s="566"/>
      <c r="C204" s="567"/>
      <c r="D204" s="277"/>
      <c r="E204" s="618"/>
      <c r="F204" s="622"/>
      <c r="G204" s="622"/>
      <c r="H204" s="623"/>
      <c r="I204" s="123" t="s">
        <v>56</v>
      </c>
      <c r="J204" s="573" t="s">
        <v>246</v>
      </c>
      <c r="K204" s="573"/>
      <c r="L204" s="123" t="s">
        <v>67</v>
      </c>
      <c r="M204" s="573" t="s">
        <v>247</v>
      </c>
      <c r="N204" s="573"/>
      <c r="O204" s="573"/>
      <c r="P204" s="73"/>
      <c r="Q204" s="74"/>
      <c r="R204" s="331"/>
      <c r="S204" s="306"/>
      <c r="T204" s="306"/>
      <c r="U204" s="306"/>
      <c r="V204" s="727"/>
      <c r="W204" s="727"/>
      <c r="X204" s="306"/>
      <c r="Y204" s="306"/>
      <c r="Z204" s="311"/>
      <c r="AA204" s="311"/>
      <c r="AB204" s="59"/>
      <c r="AC204" s="681"/>
      <c r="AE204" s="1" t="str">
        <f>+I204</f>
        <v>□</v>
      </c>
      <c r="AF204" s="1" t="str">
        <f>+L204</f>
        <v>□</v>
      </c>
      <c r="AL204" s="28"/>
      <c r="AM204" s="32" t="s">
        <v>51</v>
      </c>
      <c r="AN204" s="32" t="s">
        <v>52</v>
      </c>
      <c r="AO204" s="32" t="s">
        <v>53</v>
      </c>
      <c r="AP204" s="34" t="s">
        <v>74</v>
      </c>
      <c r="AQ204" s="34" t="s">
        <v>54</v>
      </c>
    </row>
    <row r="205" spans="2:43" ht="20.149999999999999" customHeight="1" x14ac:dyDescent="0.2">
      <c r="B205" s="566"/>
      <c r="C205" s="567"/>
      <c r="D205" s="277"/>
      <c r="E205" s="611" t="s">
        <v>272</v>
      </c>
      <c r="F205" s="616" t="s">
        <v>325</v>
      </c>
      <c r="G205" s="616"/>
      <c r="H205" s="617"/>
      <c r="I205" s="76"/>
      <c r="J205" s="139"/>
      <c r="K205" s="139"/>
      <c r="L205" s="139"/>
      <c r="M205" s="139"/>
      <c r="N205" s="140" t="s">
        <v>67</v>
      </c>
      <c r="O205" s="517" t="s">
        <v>259</v>
      </c>
      <c r="P205" s="517"/>
      <c r="Q205" s="517"/>
      <c r="R205" s="478" t="s">
        <v>159</v>
      </c>
      <c r="S205" s="479"/>
      <c r="T205" s="479"/>
      <c r="U205" s="479"/>
      <c r="V205" s="469"/>
      <c r="W205" s="469"/>
      <c r="X205" s="311" t="s">
        <v>96</v>
      </c>
      <c r="Y205" s="311"/>
      <c r="Z205" s="311"/>
      <c r="AA205" s="311"/>
      <c r="AB205" s="59"/>
      <c r="AC205" s="681"/>
      <c r="AE205" s="31" t="str">
        <f>+N205</f>
        <v>□</v>
      </c>
      <c r="AH205" s="34" t="str">
        <f>IF(AE205&amp;AE206&amp;AE207="■□□","◎無し",IF(AE205&amp;AE206&amp;AE207="□■□","●適合",IF(AE205&amp;AE206&amp;AE207="□□■","◆未達",IF(AE205&amp;AE206&amp;AE207="□□□","■未答","▼矛盾"))))</f>
        <v>■未答</v>
      </c>
    </row>
    <row r="206" spans="2:43" ht="20.149999999999999" customHeight="1" x14ac:dyDescent="0.2">
      <c r="B206" s="566"/>
      <c r="C206" s="567"/>
      <c r="D206" s="277"/>
      <c r="E206" s="689"/>
      <c r="F206" s="619"/>
      <c r="G206" s="619"/>
      <c r="H206" s="620"/>
      <c r="I206" s="48" t="s">
        <v>67</v>
      </c>
      <c r="J206" s="547" t="s">
        <v>273</v>
      </c>
      <c r="K206" s="547"/>
      <c r="L206" s="547"/>
      <c r="M206" s="547"/>
      <c r="N206" s="547"/>
      <c r="O206" s="547"/>
      <c r="P206" s="547"/>
      <c r="Q206" s="607"/>
      <c r="R206" s="478" t="s">
        <v>163</v>
      </c>
      <c r="S206" s="479"/>
      <c r="T206" s="479"/>
      <c r="U206" s="479"/>
      <c r="V206" s="469"/>
      <c r="W206" s="469"/>
      <c r="X206" s="311" t="s">
        <v>96</v>
      </c>
      <c r="Y206" s="306"/>
      <c r="Z206" s="306"/>
      <c r="AA206" s="311"/>
      <c r="AB206" s="59"/>
      <c r="AC206" s="681"/>
      <c r="AE206" s="1" t="str">
        <f>+I206</f>
        <v>□</v>
      </c>
      <c r="AH206" s="115" t="s">
        <v>164</v>
      </c>
      <c r="AJ206" s="34" t="str">
        <f>IF(V206&gt;0,IF(V206&lt;195,"◆195未満","●適合"),"■未答")</f>
        <v>■未答</v>
      </c>
    </row>
    <row r="207" spans="2:43" ht="20.149999999999999" customHeight="1" x14ac:dyDescent="0.2">
      <c r="B207" s="566"/>
      <c r="C207" s="567"/>
      <c r="D207" s="277"/>
      <c r="E207" s="689"/>
      <c r="F207" s="622"/>
      <c r="G207" s="622"/>
      <c r="H207" s="623"/>
      <c r="I207" s="48" t="s">
        <v>67</v>
      </c>
      <c r="J207" s="547" t="s">
        <v>274</v>
      </c>
      <c r="K207" s="547"/>
      <c r="L207" s="547"/>
      <c r="M207" s="547"/>
      <c r="N207" s="547"/>
      <c r="O207" s="547"/>
      <c r="P207" s="547"/>
      <c r="Q207" s="607"/>
      <c r="R207" s="310"/>
      <c r="S207" s="670" t="s">
        <v>166</v>
      </c>
      <c r="T207" s="670"/>
      <c r="U207" s="670"/>
      <c r="V207" s="670"/>
      <c r="W207" s="670"/>
      <c r="X207" s="670"/>
      <c r="Y207" s="474">
        <f>+V205*2+V206</f>
        <v>0</v>
      </c>
      <c r="Z207" s="474"/>
      <c r="AA207" s="311" t="s">
        <v>96</v>
      </c>
      <c r="AB207" s="59"/>
      <c r="AC207" s="681"/>
      <c r="AE207" s="1" t="str">
        <f>+I207</f>
        <v>□</v>
      </c>
      <c r="AH207" s="115" t="s">
        <v>167</v>
      </c>
      <c r="AJ207" s="34" t="str">
        <f>IF(Y207&gt;0,IF(AND(Y207&gt;=550,Y207&lt;=650),"●適合","◆未達"),"■未答")</f>
        <v>■未答</v>
      </c>
    </row>
    <row r="208" spans="2:43" ht="20.149999999999999" customHeight="1" x14ac:dyDescent="0.2">
      <c r="B208" s="566"/>
      <c r="C208" s="567"/>
      <c r="D208" s="277"/>
      <c r="E208" s="689"/>
      <c r="F208" s="698" t="s">
        <v>3</v>
      </c>
      <c r="G208" s="698"/>
      <c r="H208" s="756"/>
      <c r="I208" s="289"/>
      <c r="J208" s="289"/>
      <c r="K208" s="289"/>
      <c r="L208" s="289"/>
      <c r="M208" s="289"/>
      <c r="N208" s="289"/>
      <c r="O208" s="289"/>
      <c r="P208" s="289"/>
      <c r="Q208" s="290"/>
      <c r="R208" s="475" t="s">
        <v>168</v>
      </c>
      <c r="S208" s="476"/>
      <c r="T208" s="476"/>
      <c r="U208" s="476"/>
      <c r="V208" s="477"/>
      <c r="W208" s="477"/>
      <c r="X208" s="50" t="s">
        <v>96</v>
      </c>
      <c r="Y208" s="327"/>
      <c r="Z208" s="327"/>
      <c r="AA208" s="50"/>
      <c r="AB208" s="146"/>
      <c r="AC208" s="681"/>
      <c r="AH208" s="82" t="s">
        <v>169</v>
      </c>
      <c r="AJ208" s="34" t="str">
        <f>IF(V208&gt;0,IF(V208&gt;30,"◆30超過","●適合"),"■未答")</f>
        <v>■未答</v>
      </c>
    </row>
    <row r="209" spans="2:43" ht="22" customHeight="1" x14ac:dyDescent="0.2">
      <c r="B209" s="566"/>
      <c r="C209" s="567"/>
      <c r="D209" s="277"/>
      <c r="E209" s="689"/>
      <c r="F209" s="616" t="s">
        <v>450</v>
      </c>
      <c r="G209" s="616"/>
      <c r="H209" s="617"/>
      <c r="I209" s="125"/>
      <c r="J209" s="77"/>
      <c r="K209" s="77"/>
      <c r="L209" s="77"/>
      <c r="M209" s="77"/>
      <c r="N209" s="77"/>
      <c r="O209" s="77"/>
      <c r="P209" s="77"/>
      <c r="Q209" s="77"/>
      <c r="R209" s="478" t="s">
        <v>275</v>
      </c>
      <c r="S209" s="479"/>
      <c r="T209" s="479"/>
      <c r="U209" s="479"/>
      <c r="V209" s="122" t="s">
        <v>67</v>
      </c>
      <c r="W209" s="311" t="s">
        <v>126</v>
      </c>
      <c r="X209" s="311"/>
      <c r="Y209" s="122" t="s">
        <v>67</v>
      </c>
      <c r="Z209" s="311" t="s">
        <v>276</v>
      </c>
      <c r="AA209" s="311"/>
      <c r="AB209" s="59"/>
      <c r="AC209" s="681"/>
    </row>
    <row r="210" spans="2:43" ht="22" customHeight="1" x14ac:dyDescent="0.2">
      <c r="B210" s="566"/>
      <c r="C210" s="567"/>
      <c r="D210" s="277"/>
      <c r="E210" s="689"/>
      <c r="F210" s="622"/>
      <c r="G210" s="622"/>
      <c r="H210" s="623"/>
      <c r="I210" s="285"/>
      <c r="J210" s="286"/>
      <c r="K210" s="286"/>
      <c r="L210" s="286"/>
      <c r="M210" s="286"/>
      <c r="N210" s="122" t="s">
        <v>67</v>
      </c>
      <c r="O210" s="547" t="s">
        <v>259</v>
      </c>
      <c r="P210" s="547"/>
      <c r="Q210" s="547"/>
      <c r="R210" s="470" t="s">
        <v>277</v>
      </c>
      <c r="S210" s="471"/>
      <c r="T210" s="471"/>
      <c r="U210" s="471"/>
      <c r="V210" s="122" t="s">
        <v>67</v>
      </c>
      <c r="W210" s="306" t="s">
        <v>126</v>
      </c>
      <c r="X210" s="306"/>
      <c r="Y210" s="122" t="s">
        <v>67</v>
      </c>
      <c r="Z210" s="306" t="s">
        <v>276</v>
      </c>
      <c r="AA210" s="306"/>
      <c r="AB210" s="71"/>
      <c r="AC210" s="681"/>
      <c r="AE210" s="31" t="str">
        <f>+N210</f>
        <v>□</v>
      </c>
      <c r="AH210" s="34" t="str">
        <f>IF(AE210&amp;AE211&amp;AE212="■□□","◎無し",IF(AE210&amp;AE211&amp;AE212="□■□","●適合",IF(AE210&amp;AE211&amp;AE212="□□■","◆未達",IF(AE210&amp;AE211&amp;AE212="□□□","■未答","▼矛盾"))))</f>
        <v>■未答</v>
      </c>
      <c r="AI210" s="46"/>
      <c r="AL210" s="28" t="s">
        <v>89</v>
      </c>
      <c r="AM210" s="35" t="s">
        <v>90</v>
      </c>
      <c r="AN210" s="35" t="s">
        <v>91</v>
      </c>
      <c r="AO210" s="35" t="s">
        <v>92</v>
      </c>
      <c r="AP210" s="35" t="s">
        <v>93</v>
      </c>
      <c r="AQ210" s="35" t="s">
        <v>73</v>
      </c>
    </row>
    <row r="211" spans="2:43" ht="20.149999999999999" customHeight="1" x14ac:dyDescent="0.2">
      <c r="B211" s="566"/>
      <c r="C211" s="567"/>
      <c r="D211" s="277"/>
      <c r="E211" s="689"/>
      <c r="F211" s="616" t="s">
        <v>38</v>
      </c>
      <c r="G211" s="616"/>
      <c r="H211" s="617"/>
      <c r="I211" s="147" t="s">
        <v>67</v>
      </c>
      <c r="J211" s="547" t="s">
        <v>278</v>
      </c>
      <c r="K211" s="547"/>
      <c r="L211" s="547"/>
      <c r="M211" s="547"/>
      <c r="N211" s="547"/>
      <c r="O211" s="547"/>
      <c r="P211" s="547"/>
      <c r="Q211" s="607"/>
      <c r="R211" s="470" t="s">
        <v>365</v>
      </c>
      <c r="S211" s="471"/>
      <c r="T211" s="471"/>
      <c r="U211" s="471"/>
      <c r="V211" s="122" t="s">
        <v>67</v>
      </c>
      <c r="W211" s="472" t="s">
        <v>198</v>
      </c>
      <c r="X211" s="472"/>
      <c r="Y211" s="122" t="s">
        <v>67</v>
      </c>
      <c r="Z211" s="473" t="s">
        <v>199</v>
      </c>
      <c r="AA211" s="471"/>
      <c r="AB211" s="295"/>
      <c r="AC211" s="681"/>
      <c r="AE211" s="1" t="str">
        <f>+I211</f>
        <v>□</v>
      </c>
      <c r="AH211" s="115" t="s">
        <v>127</v>
      </c>
      <c r="AJ211" s="32" t="str">
        <f>IF(V211&amp;Y211="■□","◎過分",IF(V211&amp;Y211="□■","●適合",IF(V211&amp;Y211="□□","■未答","▼矛盾")))</f>
        <v>■未答</v>
      </c>
      <c r="AL211" s="28"/>
      <c r="AM211" s="32" t="s">
        <v>51</v>
      </c>
      <c r="AN211" s="32" t="s">
        <v>52</v>
      </c>
      <c r="AO211" s="32" t="s">
        <v>53</v>
      </c>
      <c r="AP211" s="34" t="s">
        <v>74</v>
      </c>
      <c r="AQ211" s="34" t="s">
        <v>54</v>
      </c>
    </row>
    <row r="212" spans="2:43" ht="20.149999999999999" customHeight="1" x14ac:dyDescent="0.2">
      <c r="B212" s="566"/>
      <c r="C212" s="567"/>
      <c r="D212" s="277"/>
      <c r="E212" s="689"/>
      <c r="F212" s="619"/>
      <c r="G212" s="619"/>
      <c r="H212" s="620"/>
      <c r="I212" s="147" t="s">
        <v>67</v>
      </c>
      <c r="J212" s="547" t="s">
        <v>279</v>
      </c>
      <c r="K212" s="547"/>
      <c r="L212" s="547"/>
      <c r="M212" s="547"/>
      <c r="N212" s="547"/>
      <c r="O212" s="547"/>
      <c r="P212" s="547"/>
      <c r="Q212" s="607"/>
      <c r="R212" s="470" t="s">
        <v>200</v>
      </c>
      <c r="S212" s="471"/>
      <c r="T212" s="471"/>
      <c r="U212" s="471"/>
      <c r="V212" s="471"/>
      <c r="W212" s="471"/>
      <c r="X212" s="469"/>
      <c r="Y212" s="469"/>
      <c r="Z212" s="469"/>
      <c r="AA212" s="306" t="s">
        <v>96</v>
      </c>
      <c r="AB212" s="71"/>
      <c r="AC212" s="681"/>
      <c r="AE212" s="1" t="str">
        <f>+I212</f>
        <v>□</v>
      </c>
      <c r="AH212" s="115" t="s">
        <v>201</v>
      </c>
      <c r="AJ212" s="34" t="str">
        <f>IF(X212&gt;0,IF(X212&lt;700,"◆低すぎ",IF(X212&gt;900,"◆高すぎ","●適合")),"■未答")</f>
        <v>■未答</v>
      </c>
    </row>
    <row r="213" spans="2:43" ht="9.75" customHeight="1" x14ac:dyDescent="0.2">
      <c r="B213" s="566"/>
      <c r="C213" s="567"/>
      <c r="D213" s="277"/>
      <c r="E213" s="689"/>
      <c r="F213" s="619"/>
      <c r="G213" s="619"/>
      <c r="H213" s="620"/>
      <c r="I213" s="132"/>
      <c r="J213" s="341"/>
      <c r="K213" s="341"/>
      <c r="L213" s="341"/>
      <c r="M213" s="341"/>
      <c r="N213" s="341"/>
      <c r="O213" s="341"/>
      <c r="P213" s="341"/>
      <c r="Q213" s="344"/>
      <c r="R213" s="333"/>
      <c r="S213" s="334"/>
      <c r="T213" s="334"/>
      <c r="U213" s="334"/>
      <c r="V213" s="334"/>
      <c r="W213" s="334"/>
      <c r="X213" s="148"/>
      <c r="Y213" s="148"/>
      <c r="Z213" s="148"/>
      <c r="AA213" s="327"/>
      <c r="AB213" s="65"/>
      <c r="AC213" s="682"/>
    </row>
    <row r="214" spans="2:43" ht="17.149999999999999" customHeight="1" x14ac:dyDescent="0.2">
      <c r="B214" s="566" t="s">
        <v>257</v>
      </c>
      <c r="C214" s="568"/>
      <c r="D214" s="612" t="s">
        <v>451</v>
      </c>
      <c r="E214" s="616"/>
      <c r="F214" s="616"/>
      <c r="G214" s="616"/>
      <c r="H214" s="617"/>
      <c r="I214" s="76"/>
      <c r="J214" s="139"/>
      <c r="K214" s="139"/>
      <c r="L214" s="139"/>
      <c r="M214" s="139"/>
      <c r="N214" s="139"/>
      <c r="O214" s="139"/>
      <c r="P214" s="139"/>
      <c r="Q214" s="142"/>
      <c r="R214" s="320"/>
      <c r="S214" s="321"/>
      <c r="T214" s="321"/>
      <c r="U214" s="321"/>
      <c r="V214" s="321"/>
      <c r="W214" s="321"/>
      <c r="X214" s="144"/>
      <c r="Y214" s="144"/>
      <c r="Z214" s="144"/>
      <c r="AA214" s="67"/>
      <c r="AB214" s="58" t="s">
        <v>88</v>
      </c>
      <c r="AC214" s="686"/>
      <c r="AE214" s="31" t="str">
        <f>+N215</f>
        <v>□</v>
      </c>
      <c r="AH214" s="34" t="str">
        <f>IF(AE214&amp;AE215&amp;AE216="■□□","◎無し",IF(AE214&amp;AE215&amp;AE216="□■□","●適合",IF(AE214&amp;AE215&amp;AE216="□□■","◆未達",IF(AE214&amp;AE215&amp;AE216="□□□","■未答","▼矛盾"))))</f>
        <v>■未答</v>
      </c>
      <c r="AI214" s="46"/>
      <c r="AL214" s="28" t="s">
        <v>89</v>
      </c>
      <c r="AM214" s="35" t="s">
        <v>90</v>
      </c>
      <c r="AN214" s="35" t="s">
        <v>91</v>
      </c>
      <c r="AO214" s="35" t="s">
        <v>92</v>
      </c>
      <c r="AP214" s="35" t="s">
        <v>93</v>
      </c>
      <c r="AQ214" s="35" t="s">
        <v>73</v>
      </c>
    </row>
    <row r="215" spans="2:43" ht="17.149999999999999" customHeight="1" x14ac:dyDescent="0.2">
      <c r="B215" s="566"/>
      <c r="C215" s="568"/>
      <c r="D215" s="618"/>
      <c r="E215" s="619"/>
      <c r="F215" s="619"/>
      <c r="G215" s="619"/>
      <c r="H215" s="620"/>
      <c r="I215" s="149"/>
      <c r="J215" s="341"/>
      <c r="K215" s="341"/>
      <c r="L215" s="149"/>
      <c r="M215" s="341"/>
      <c r="N215" s="122" t="s">
        <v>67</v>
      </c>
      <c r="O215" s="547" t="s">
        <v>259</v>
      </c>
      <c r="P215" s="547"/>
      <c r="Q215" s="607"/>
      <c r="R215" s="470" t="s">
        <v>365</v>
      </c>
      <c r="S215" s="471"/>
      <c r="T215" s="471"/>
      <c r="U215" s="471"/>
      <c r="V215" s="122" t="s">
        <v>67</v>
      </c>
      <c r="W215" s="472" t="s">
        <v>198</v>
      </c>
      <c r="X215" s="472"/>
      <c r="Y215" s="122" t="s">
        <v>67</v>
      </c>
      <c r="Z215" s="473" t="s">
        <v>199</v>
      </c>
      <c r="AA215" s="471"/>
      <c r="AB215" s="295"/>
      <c r="AC215" s="681"/>
      <c r="AE215" s="1" t="str">
        <f>+I216</f>
        <v>□</v>
      </c>
      <c r="AH215" s="115" t="s">
        <v>127</v>
      </c>
      <c r="AJ215" s="32" t="str">
        <f>IF(V215&amp;Y215="■□","◎過分",IF(V215&amp;Y215="□■","●適合",IF(V215&amp;Y215="□□","■未答","▼矛盾")))</f>
        <v>■未答</v>
      </c>
      <c r="AL215" s="28"/>
      <c r="AM215" s="32" t="s">
        <v>51</v>
      </c>
      <c r="AN215" s="32" t="s">
        <v>52</v>
      </c>
      <c r="AO215" s="32" t="s">
        <v>53</v>
      </c>
      <c r="AP215" s="34" t="s">
        <v>74</v>
      </c>
      <c r="AQ215" s="34" t="s">
        <v>54</v>
      </c>
    </row>
    <row r="216" spans="2:43" ht="17.149999999999999" customHeight="1" x14ac:dyDescent="0.2">
      <c r="B216" s="566"/>
      <c r="C216" s="568"/>
      <c r="D216" s="618"/>
      <c r="E216" s="619"/>
      <c r="F216" s="619"/>
      <c r="G216" s="619"/>
      <c r="H216" s="620"/>
      <c r="I216" s="122" t="s">
        <v>56</v>
      </c>
      <c r="J216" s="547" t="s">
        <v>280</v>
      </c>
      <c r="K216" s="547"/>
      <c r="L216" s="547"/>
      <c r="M216" s="547"/>
      <c r="N216" s="547"/>
      <c r="O216" s="547"/>
      <c r="P216" s="547"/>
      <c r="Q216" s="607"/>
      <c r="R216" s="470" t="s">
        <v>281</v>
      </c>
      <c r="S216" s="471"/>
      <c r="T216" s="471"/>
      <c r="U216" s="471"/>
      <c r="V216" s="471"/>
      <c r="W216" s="471"/>
      <c r="X216" s="469"/>
      <c r="Y216" s="469"/>
      <c r="Z216" s="469"/>
      <c r="AA216" s="306" t="s">
        <v>96</v>
      </c>
      <c r="AB216" s="71"/>
      <c r="AC216" s="681"/>
      <c r="AE216" s="1" t="str">
        <f>+I217</f>
        <v>□</v>
      </c>
      <c r="AH216" s="115" t="s">
        <v>201</v>
      </c>
      <c r="AJ216" s="34" t="str">
        <f>IF(X216&gt;0,IF(X216&lt;700,"◆低すぎ",IF(X216&gt;900,"◆高すぎ","●適合")),"■未答")</f>
        <v>■未答</v>
      </c>
    </row>
    <row r="217" spans="2:43" ht="17.149999999999999" customHeight="1" x14ac:dyDescent="0.2">
      <c r="B217" s="566"/>
      <c r="C217" s="568"/>
      <c r="D217" s="618"/>
      <c r="E217" s="622"/>
      <c r="F217" s="622"/>
      <c r="G217" s="622"/>
      <c r="H217" s="623"/>
      <c r="I217" s="123" t="s">
        <v>56</v>
      </c>
      <c r="J217" s="573" t="s">
        <v>282</v>
      </c>
      <c r="K217" s="573"/>
      <c r="L217" s="573"/>
      <c r="M217" s="573"/>
      <c r="N217" s="573"/>
      <c r="O217" s="573"/>
      <c r="P217" s="573"/>
      <c r="Q217" s="636"/>
      <c r="R217" s="338"/>
      <c r="S217" s="327"/>
      <c r="T217" s="327"/>
      <c r="U217" s="327"/>
      <c r="V217" s="327"/>
      <c r="W217" s="327"/>
      <c r="X217" s="327"/>
      <c r="Y217" s="327"/>
      <c r="Z217" s="327"/>
      <c r="AA217" s="327"/>
      <c r="AB217" s="65"/>
      <c r="AC217" s="681"/>
    </row>
    <row r="218" spans="2:43" ht="12" customHeight="1" x14ac:dyDescent="0.2">
      <c r="B218" s="566"/>
      <c r="C218" s="568"/>
      <c r="D218" s="297"/>
      <c r="E218" s="618" t="s">
        <v>39</v>
      </c>
      <c r="F218" s="619"/>
      <c r="G218" s="619"/>
      <c r="H218" s="620"/>
      <c r="I218" s="77"/>
      <c r="J218" s="77"/>
      <c r="K218" s="77"/>
      <c r="L218" s="77"/>
      <c r="M218" s="77"/>
      <c r="N218" s="77"/>
      <c r="O218" s="77"/>
      <c r="P218" s="77"/>
      <c r="Q218" s="78"/>
      <c r="R218" s="759" t="s">
        <v>283</v>
      </c>
      <c r="S218" s="760"/>
      <c r="T218" s="760"/>
      <c r="U218" s="760"/>
      <c r="V218" s="760"/>
      <c r="W218" s="760"/>
      <c r="X218" s="760"/>
      <c r="Y218" s="760"/>
      <c r="Z218" s="760"/>
      <c r="AA218" s="760"/>
      <c r="AB218" s="761"/>
      <c r="AC218" s="681"/>
      <c r="AE218" s="31" t="str">
        <f>+I219</f>
        <v>□</v>
      </c>
      <c r="AH218" s="32" t="str">
        <f>IF(AE218&amp;AE219="■□","◎避け",IF(AE218&amp;AE219="□■","●無し",IF(AE218&amp;AE219="□□","■未答","▼矛盾")))</f>
        <v>■未答</v>
      </c>
      <c r="AI218" s="33"/>
      <c r="AL218" s="28" t="s">
        <v>69</v>
      </c>
      <c r="AM218" s="35" t="s">
        <v>70</v>
      </c>
      <c r="AN218" s="35" t="s">
        <v>71</v>
      </c>
      <c r="AO218" s="35" t="s">
        <v>72</v>
      </c>
      <c r="AP218" s="35" t="s">
        <v>73</v>
      </c>
    </row>
    <row r="219" spans="2:43" ht="12" customHeight="1" x14ac:dyDescent="0.2">
      <c r="B219" s="566"/>
      <c r="C219" s="568"/>
      <c r="D219" s="297"/>
      <c r="E219" s="618"/>
      <c r="F219" s="619"/>
      <c r="G219" s="619"/>
      <c r="H219" s="620"/>
      <c r="I219" s="122" t="s">
        <v>56</v>
      </c>
      <c r="J219" s="547" t="s">
        <v>284</v>
      </c>
      <c r="K219" s="547"/>
      <c r="L219" s="547"/>
      <c r="M219" s="547"/>
      <c r="N219" s="547"/>
      <c r="O219" s="547"/>
      <c r="P219" s="547"/>
      <c r="Q219" s="607"/>
      <c r="R219" s="762"/>
      <c r="S219" s="640"/>
      <c r="T219" s="640"/>
      <c r="U219" s="640"/>
      <c r="V219" s="640"/>
      <c r="W219" s="640"/>
      <c r="X219" s="640"/>
      <c r="Y219" s="640"/>
      <c r="Z219" s="640"/>
      <c r="AA219" s="640"/>
      <c r="AB219" s="763"/>
      <c r="AC219" s="681"/>
      <c r="AE219" s="1" t="str">
        <f>+I220</f>
        <v>□</v>
      </c>
      <c r="AM219" s="32" t="s">
        <v>285</v>
      </c>
      <c r="AN219" s="32" t="s">
        <v>286</v>
      </c>
      <c r="AO219" s="34" t="s">
        <v>74</v>
      </c>
      <c r="AP219" s="34" t="s">
        <v>54</v>
      </c>
    </row>
    <row r="220" spans="2:43" ht="12" customHeight="1" x14ac:dyDescent="0.2">
      <c r="B220" s="566"/>
      <c r="C220" s="568"/>
      <c r="D220" s="297"/>
      <c r="E220" s="618"/>
      <c r="F220" s="619"/>
      <c r="G220" s="619"/>
      <c r="H220" s="620"/>
      <c r="I220" s="122" t="s">
        <v>56</v>
      </c>
      <c r="J220" s="547" t="s">
        <v>287</v>
      </c>
      <c r="K220" s="547"/>
      <c r="L220" s="547"/>
      <c r="M220" s="547"/>
      <c r="N220" s="547"/>
      <c r="O220" s="547"/>
      <c r="P220" s="547"/>
      <c r="Q220" s="607"/>
      <c r="R220" s="762"/>
      <c r="S220" s="640"/>
      <c r="T220" s="640"/>
      <c r="U220" s="640"/>
      <c r="V220" s="640"/>
      <c r="W220" s="640"/>
      <c r="X220" s="640"/>
      <c r="Y220" s="640"/>
      <c r="Z220" s="640"/>
      <c r="AA220" s="640"/>
      <c r="AB220" s="763"/>
      <c r="AC220" s="681"/>
    </row>
    <row r="221" spans="2:43" ht="26.25" customHeight="1" x14ac:dyDescent="0.2">
      <c r="B221" s="566"/>
      <c r="C221" s="568"/>
      <c r="D221" s="297"/>
      <c r="E221" s="621"/>
      <c r="F221" s="622"/>
      <c r="G221" s="622"/>
      <c r="H221" s="623"/>
      <c r="I221" s="73"/>
      <c r="J221" s="73"/>
      <c r="K221" s="73"/>
      <c r="L221" s="73"/>
      <c r="M221" s="73"/>
      <c r="N221" s="73"/>
      <c r="O221" s="73"/>
      <c r="P221" s="73"/>
      <c r="Q221" s="74"/>
      <c r="R221" s="764"/>
      <c r="S221" s="765"/>
      <c r="T221" s="765"/>
      <c r="U221" s="765"/>
      <c r="V221" s="765"/>
      <c r="W221" s="765"/>
      <c r="X221" s="765"/>
      <c r="Y221" s="765"/>
      <c r="Z221" s="765"/>
      <c r="AA221" s="765"/>
      <c r="AB221" s="766"/>
      <c r="AC221" s="681"/>
    </row>
    <row r="222" spans="2:43" ht="12" customHeight="1" x14ac:dyDescent="0.2">
      <c r="B222" s="566"/>
      <c r="C222" s="568"/>
      <c r="D222" s="297"/>
      <c r="E222" s="612" t="s">
        <v>40</v>
      </c>
      <c r="F222" s="616"/>
      <c r="G222" s="616"/>
      <c r="H222" s="617"/>
      <c r="I222" s="77"/>
      <c r="J222" s="77"/>
      <c r="K222" s="77"/>
      <c r="L222" s="77"/>
      <c r="M222" s="77"/>
      <c r="N222" s="77"/>
      <c r="O222" s="77"/>
      <c r="P222" s="77"/>
      <c r="Q222" s="78"/>
      <c r="R222" s="759" t="s">
        <v>283</v>
      </c>
      <c r="S222" s="760"/>
      <c r="T222" s="760"/>
      <c r="U222" s="760"/>
      <c r="V222" s="760"/>
      <c r="W222" s="760"/>
      <c r="X222" s="760"/>
      <c r="Y222" s="760"/>
      <c r="Z222" s="760"/>
      <c r="AA222" s="760"/>
      <c r="AB222" s="761"/>
      <c r="AC222" s="681"/>
      <c r="AE222" s="31" t="str">
        <f>+I223</f>
        <v>□</v>
      </c>
      <c r="AH222" s="32" t="str">
        <f>IF(AE222&amp;AE223="■□","◎避け",IF(AE222&amp;AE223="□■","●無し",IF(AE222&amp;AE223="□□","■未答","▼矛盾")))</f>
        <v>■未答</v>
      </c>
      <c r="AI222" s="33"/>
      <c r="AL222" s="28" t="s">
        <v>69</v>
      </c>
      <c r="AM222" s="35" t="s">
        <v>70</v>
      </c>
      <c r="AN222" s="35" t="s">
        <v>71</v>
      </c>
      <c r="AO222" s="35" t="s">
        <v>72</v>
      </c>
      <c r="AP222" s="35" t="s">
        <v>73</v>
      </c>
    </row>
    <row r="223" spans="2:43" ht="12" customHeight="1" x14ac:dyDescent="0.2">
      <c r="B223" s="566"/>
      <c r="C223" s="568"/>
      <c r="D223" s="297"/>
      <c r="E223" s="618"/>
      <c r="F223" s="619"/>
      <c r="G223" s="619"/>
      <c r="H223" s="620"/>
      <c r="I223" s="122" t="s">
        <v>56</v>
      </c>
      <c r="J223" s="547" t="s">
        <v>284</v>
      </c>
      <c r="K223" s="547"/>
      <c r="L223" s="547"/>
      <c r="M223" s="547"/>
      <c r="N223" s="547"/>
      <c r="O223" s="547"/>
      <c r="P223" s="547"/>
      <c r="Q223" s="607"/>
      <c r="R223" s="762"/>
      <c r="S223" s="640"/>
      <c r="T223" s="640"/>
      <c r="U223" s="640"/>
      <c r="V223" s="640"/>
      <c r="W223" s="640"/>
      <c r="X223" s="640"/>
      <c r="Y223" s="640"/>
      <c r="Z223" s="640"/>
      <c r="AA223" s="640"/>
      <c r="AB223" s="763"/>
      <c r="AC223" s="681"/>
      <c r="AE223" s="1" t="str">
        <f>+I224</f>
        <v>□</v>
      </c>
      <c r="AM223" s="32" t="s">
        <v>285</v>
      </c>
      <c r="AN223" s="32" t="s">
        <v>286</v>
      </c>
      <c r="AO223" s="34" t="s">
        <v>74</v>
      </c>
      <c r="AP223" s="34" t="s">
        <v>54</v>
      </c>
    </row>
    <row r="224" spans="2:43" ht="12" customHeight="1" x14ac:dyDescent="0.2">
      <c r="B224" s="566"/>
      <c r="C224" s="568"/>
      <c r="D224" s="297"/>
      <c r="E224" s="618"/>
      <c r="F224" s="619"/>
      <c r="G224" s="619"/>
      <c r="H224" s="620"/>
      <c r="I224" s="122" t="s">
        <v>56</v>
      </c>
      <c r="J224" s="547" t="s">
        <v>287</v>
      </c>
      <c r="K224" s="547"/>
      <c r="L224" s="547"/>
      <c r="M224" s="547"/>
      <c r="N224" s="547"/>
      <c r="O224" s="547"/>
      <c r="P224" s="547"/>
      <c r="Q224" s="607"/>
      <c r="R224" s="762"/>
      <c r="S224" s="640"/>
      <c r="T224" s="640"/>
      <c r="U224" s="640"/>
      <c r="V224" s="640"/>
      <c r="W224" s="640"/>
      <c r="X224" s="640"/>
      <c r="Y224" s="640"/>
      <c r="Z224" s="640"/>
      <c r="AA224" s="640"/>
      <c r="AB224" s="763"/>
      <c r="AC224" s="681"/>
    </row>
    <row r="225" spans="2:44" ht="19.5" customHeight="1" x14ac:dyDescent="0.2">
      <c r="B225" s="566"/>
      <c r="C225" s="568"/>
      <c r="D225" s="332"/>
      <c r="E225" s="621"/>
      <c r="F225" s="622"/>
      <c r="G225" s="622"/>
      <c r="H225" s="623"/>
      <c r="I225" s="73"/>
      <c r="J225" s="73"/>
      <c r="K225" s="73"/>
      <c r="L225" s="73"/>
      <c r="M225" s="73"/>
      <c r="N225" s="73"/>
      <c r="O225" s="73"/>
      <c r="P225" s="73"/>
      <c r="Q225" s="74"/>
      <c r="R225" s="764"/>
      <c r="S225" s="765"/>
      <c r="T225" s="765"/>
      <c r="U225" s="765"/>
      <c r="V225" s="765"/>
      <c r="W225" s="765"/>
      <c r="X225" s="765"/>
      <c r="Y225" s="765"/>
      <c r="Z225" s="765"/>
      <c r="AA225" s="765"/>
      <c r="AB225" s="766"/>
      <c r="AC225" s="682"/>
    </row>
    <row r="226" spans="2:44" ht="17.25" customHeight="1" x14ac:dyDescent="0.2">
      <c r="B226" s="566"/>
      <c r="C226" s="568"/>
      <c r="D226" s="602" t="s">
        <v>41</v>
      </c>
      <c r="E226" s="709"/>
      <c r="F226" s="709"/>
      <c r="G226" s="709"/>
      <c r="H226" s="710"/>
      <c r="I226" s="76"/>
      <c r="J226" s="283"/>
      <c r="K226" s="283"/>
      <c r="L226" s="283"/>
      <c r="M226" s="283"/>
      <c r="N226" s="283"/>
      <c r="O226" s="283"/>
      <c r="P226" s="283"/>
      <c r="Q226" s="284"/>
      <c r="R226" s="103"/>
      <c r="S226" s="57"/>
      <c r="T226" s="57"/>
      <c r="U226" s="57"/>
      <c r="V226" s="57"/>
      <c r="W226" s="57"/>
      <c r="X226" s="57"/>
      <c r="Y226" s="57"/>
      <c r="Z226" s="57"/>
      <c r="AA226" s="57"/>
      <c r="AB226" s="58" t="s">
        <v>88</v>
      </c>
      <c r="AC226" s="767"/>
      <c r="AE226" s="31" t="str">
        <f>+I228</f>
        <v>□</v>
      </c>
      <c r="AH226" s="34" t="str">
        <f>IF(AE226&amp;AE227&amp;AE228="■□□","◎無し",IF(AE226&amp;AE227&amp;AE228="□■□","●適合",IF(AE226&amp;AE227&amp;AE228="□□■","◆未達",IF(AE226&amp;AE227&amp;AE228="□□□","■未答","▼矛盾"))))</f>
        <v>■未答</v>
      </c>
      <c r="AI226" s="46"/>
      <c r="AL226" s="28" t="s">
        <v>89</v>
      </c>
      <c r="AM226" s="35" t="s">
        <v>90</v>
      </c>
      <c r="AN226" s="35" t="s">
        <v>91</v>
      </c>
      <c r="AO226" s="35" t="s">
        <v>92</v>
      </c>
      <c r="AP226" s="35" t="s">
        <v>93</v>
      </c>
      <c r="AQ226" s="35" t="s">
        <v>73</v>
      </c>
    </row>
    <row r="227" spans="2:44" ht="18" customHeight="1" x14ac:dyDescent="0.2">
      <c r="B227" s="566"/>
      <c r="C227" s="568"/>
      <c r="D227" s="602"/>
      <c r="E227" s="603"/>
      <c r="F227" s="603"/>
      <c r="G227" s="603"/>
      <c r="H227" s="604"/>
      <c r="I227" s="69"/>
      <c r="J227" s="280"/>
      <c r="K227" s="280"/>
      <c r="L227" s="280"/>
      <c r="M227" s="280"/>
      <c r="N227" s="280"/>
      <c r="O227" s="280"/>
      <c r="P227" s="280"/>
      <c r="Q227" s="281"/>
      <c r="R227" s="30" t="s">
        <v>67</v>
      </c>
      <c r="S227" s="479" t="s">
        <v>288</v>
      </c>
      <c r="T227" s="479"/>
      <c r="U227" s="479"/>
      <c r="V227" s="479"/>
      <c r="W227" s="479"/>
      <c r="X227" s="479"/>
      <c r="Y227" s="479"/>
      <c r="Z227" s="479"/>
      <c r="AA227" s="479"/>
      <c r="AB227" s="655"/>
      <c r="AC227" s="767"/>
      <c r="AE227" s="1" t="str">
        <f>+I230</f>
        <v>□</v>
      </c>
      <c r="AL227" s="28"/>
      <c r="AM227" s="32" t="s">
        <v>51</v>
      </c>
      <c r="AN227" s="32" t="s">
        <v>52</v>
      </c>
      <c r="AO227" s="32" t="s">
        <v>53</v>
      </c>
      <c r="AP227" s="34" t="s">
        <v>74</v>
      </c>
      <c r="AQ227" s="34" t="s">
        <v>54</v>
      </c>
    </row>
    <row r="228" spans="2:44" ht="18" customHeight="1" x14ac:dyDescent="0.2">
      <c r="B228" s="566"/>
      <c r="C228" s="568"/>
      <c r="D228" s="602"/>
      <c r="E228" s="603"/>
      <c r="F228" s="603"/>
      <c r="G228" s="603"/>
      <c r="H228" s="604"/>
      <c r="I228" s="48" t="s">
        <v>56</v>
      </c>
      <c r="J228" s="289" t="s">
        <v>289</v>
      </c>
      <c r="K228" s="289"/>
      <c r="L228" s="289"/>
      <c r="M228" s="289"/>
      <c r="N228" s="289"/>
      <c r="O228" s="289"/>
      <c r="P228" s="289"/>
      <c r="Q228" s="290"/>
      <c r="R228" s="30" t="s">
        <v>67</v>
      </c>
      <c r="S228" s="471" t="s">
        <v>290</v>
      </c>
      <c r="T228" s="471"/>
      <c r="U228" s="471"/>
      <c r="V228" s="471"/>
      <c r="W228" s="471"/>
      <c r="X228" s="471"/>
      <c r="Y228" s="471"/>
      <c r="Z228" s="471"/>
      <c r="AA228" s="471"/>
      <c r="AB228" s="473"/>
      <c r="AC228" s="767"/>
      <c r="AE228" s="1" t="str">
        <f>+I231</f>
        <v>□</v>
      </c>
    </row>
    <row r="229" spans="2:44" ht="17.25" customHeight="1" x14ac:dyDescent="0.2">
      <c r="B229" s="566"/>
      <c r="C229" s="568"/>
      <c r="D229" s="602"/>
      <c r="E229" s="603"/>
      <c r="F229" s="603"/>
      <c r="G229" s="603"/>
      <c r="H229" s="604"/>
      <c r="I229" s="69"/>
      <c r="J229" s="289"/>
      <c r="K229" s="289"/>
      <c r="L229" s="289"/>
      <c r="M229" s="289"/>
      <c r="N229" s="289"/>
      <c r="O229" s="289"/>
      <c r="P229" s="289"/>
      <c r="Q229" s="290"/>
      <c r="R229" s="37"/>
      <c r="S229" s="471"/>
      <c r="T229" s="471"/>
      <c r="U229" s="471"/>
      <c r="V229" s="471"/>
      <c r="W229" s="471"/>
      <c r="X229" s="471"/>
      <c r="Y229" s="471"/>
      <c r="Z229" s="471"/>
      <c r="AA229" s="471"/>
      <c r="AB229" s="473"/>
      <c r="AC229" s="767"/>
    </row>
    <row r="230" spans="2:44" ht="23.15" customHeight="1" x14ac:dyDescent="0.2">
      <c r="B230" s="566"/>
      <c r="C230" s="568"/>
      <c r="D230" s="297"/>
      <c r="E230" s="609" t="s">
        <v>42</v>
      </c>
      <c r="F230" s="698"/>
      <c r="G230" s="698"/>
      <c r="H230" s="756"/>
      <c r="I230" s="48" t="s">
        <v>67</v>
      </c>
      <c r="J230" s="289" t="s">
        <v>145</v>
      </c>
      <c r="K230" s="289"/>
      <c r="L230" s="289"/>
      <c r="M230" s="289"/>
      <c r="N230" s="289"/>
      <c r="O230" s="289"/>
      <c r="P230" s="289"/>
      <c r="Q230" s="290"/>
      <c r="R230" s="470" t="s">
        <v>216</v>
      </c>
      <c r="S230" s="471"/>
      <c r="T230" s="471"/>
      <c r="U230" s="471"/>
      <c r="V230" s="471"/>
      <c r="W230" s="471"/>
      <c r="X230" s="471"/>
      <c r="Y230" s="469"/>
      <c r="Z230" s="469"/>
      <c r="AA230" s="306" t="s">
        <v>96</v>
      </c>
      <c r="AB230" s="71"/>
      <c r="AC230" s="767"/>
      <c r="AH230" s="82" t="s">
        <v>217</v>
      </c>
      <c r="AJ230" s="34" t="str">
        <f>IF(Y230&gt;0,IF(Y230&lt;650,"腰1100",IF(Y230&gt;=1100,"基準なし","床1100")),"■未答")</f>
        <v>■未答</v>
      </c>
    </row>
    <row r="231" spans="2:44" ht="23.15" customHeight="1" x14ac:dyDescent="0.2">
      <c r="B231" s="566"/>
      <c r="C231" s="568"/>
      <c r="D231" s="297"/>
      <c r="E231" s="609"/>
      <c r="F231" s="698"/>
      <c r="G231" s="698"/>
      <c r="H231" s="756"/>
      <c r="I231" s="48" t="s">
        <v>67</v>
      </c>
      <c r="J231" s="289" t="s">
        <v>219</v>
      </c>
      <c r="K231" s="289"/>
      <c r="L231" s="289"/>
      <c r="M231" s="289"/>
      <c r="N231" s="289"/>
      <c r="O231" s="289"/>
      <c r="P231" s="289"/>
      <c r="Q231" s="290"/>
      <c r="R231" s="470" t="s">
        <v>220</v>
      </c>
      <c r="S231" s="471"/>
      <c r="T231" s="471"/>
      <c r="U231" s="471"/>
      <c r="V231" s="471"/>
      <c r="W231" s="471"/>
      <c r="X231" s="471"/>
      <c r="Y231" s="469"/>
      <c r="Z231" s="469"/>
      <c r="AA231" s="306" t="s">
        <v>96</v>
      </c>
      <c r="AB231" s="71"/>
      <c r="AC231" s="767"/>
      <c r="AH231" s="82" t="s">
        <v>221</v>
      </c>
      <c r="AJ231" s="34" t="str">
        <f>IF(Y231&gt;0,IF(Y230&lt;650,IF(Y231&lt;1100,"◆未達","●適合"),IF(Y230&gt;=1100,"基準なし","◎不問")),"■未答")</f>
        <v>■未答</v>
      </c>
    </row>
    <row r="232" spans="2:44" ht="23.15" customHeight="1" x14ac:dyDescent="0.2">
      <c r="B232" s="566"/>
      <c r="C232" s="568"/>
      <c r="D232" s="297"/>
      <c r="E232" s="609"/>
      <c r="F232" s="698"/>
      <c r="G232" s="698"/>
      <c r="H232" s="756"/>
      <c r="I232" s="289"/>
      <c r="J232" s="289"/>
      <c r="K232" s="289"/>
      <c r="L232" s="289"/>
      <c r="M232" s="289"/>
      <c r="N232" s="289"/>
      <c r="O232" s="289"/>
      <c r="P232" s="289"/>
      <c r="Q232" s="290"/>
      <c r="R232" s="331" t="s">
        <v>222</v>
      </c>
      <c r="S232" s="306"/>
      <c r="T232" s="306"/>
      <c r="U232" s="306"/>
      <c r="V232" s="306"/>
      <c r="W232" s="306"/>
      <c r="X232" s="306"/>
      <c r="Y232" s="469"/>
      <c r="Z232" s="469"/>
      <c r="AA232" s="306" t="s">
        <v>96</v>
      </c>
      <c r="AB232" s="71"/>
      <c r="AC232" s="767"/>
      <c r="AH232" s="82" t="s">
        <v>223</v>
      </c>
      <c r="AJ232" s="34" t="str">
        <f>IF(Y230&gt;0,IF(Y230&gt;=300,IF(Y230&lt;650,"◎不問",IF(Y230&lt;1100,IF(Y232&lt;1100,"◆未達","●適合"),"基準なし")),IF(Y232&lt;1100,"◆未達","●適合")),"■未答")</f>
        <v>■未答</v>
      </c>
    </row>
    <row r="233" spans="2:44" ht="19" customHeight="1" x14ac:dyDescent="0.2">
      <c r="B233" s="566"/>
      <c r="C233" s="568"/>
      <c r="D233" s="297"/>
      <c r="E233" s="609" t="s">
        <v>452</v>
      </c>
      <c r="F233" s="698"/>
      <c r="G233" s="698"/>
      <c r="H233" s="756"/>
      <c r="I233" s="69"/>
      <c r="J233" s="286"/>
      <c r="K233" s="286"/>
      <c r="L233" s="289"/>
      <c r="M233" s="289"/>
      <c r="N233" s="289"/>
      <c r="O233" s="289"/>
      <c r="P233" s="289"/>
      <c r="Q233" s="290"/>
      <c r="R233" s="310"/>
      <c r="S233" s="311"/>
      <c r="T233" s="311"/>
      <c r="U233" s="311"/>
      <c r="V233" s="311"/>
      <c r="W233" s="311"/>
      <c r="X233" s="311"/>
      <c r="Y233" s="311"/>
      <c r="Z233" s="311"/>
      <c r="AA233" s="311"/>
      <c r="AB233" s="311"/>
      <c r="AC233" s="767"/>
      <c r="AH233" s="82" t="s">
        <v>225</v>
      </c>
      <c r="AJ233" s="34" t="str">
        <f>IF(Y230&gt;0,IF(Y232&gt;0,IF(Y230+Y231-Y232=0,"●相互OK","▼矛盾"),"■まだ片方"),"■未答")</f>
        <v>■未答</v>
      </c>
    </row>
    <row r="234" spans="2:44" ht="19" customHeight="1" x14ac:dyDescent="0.2">
      <c r="B234" s="566"/>
      <c r="C234" s="568"/>
      <c r="D234" s="297"/>
      <c r="E234" s="609"/>
      <c r="F234" s="698"/>
      <c r="G234" s="698"/>
      <c r="H234" s="756"/>
      <c r="I234" s="69"/>
      <c r="J234" s="286"/>
      <c r="K234" s="286"/>
      <c r="L234" s="289"/>
      <c r="M234" s="289"/>
      <c r="N234" s="289"/>
      <c r="O234" s="289"/>
      <c r="P234" s="289"/>
      <c r="Q234" s="290"/>
      <c r="R234" s="478" t="s">
        <v>240</v>
      </c>
      <c r="S234" s="479"/>
      <c r="T234" s="479"/>
      <c r="U234" s="479"/>
      <c r="V234" s="479"/>
      <c r="W234" s="479"/>
      <c r="X234" s="479"/>
      <c r="Y234" s="469"/>
      <c r="Z234" s="469"/>
      <c r="AA234" s="311" t="s">
        <v>96</v>
      </c>
      <c r="AB234" s="311"/>
      <c r="AC234" s="767"/>
      <c r="AH234" s="82" t="s">
        <v>241</v>
      </c>
      <c r="AJ234" s="34" t="str">
        <f>IF(Y234&gt;0,IF(Y234&gt;110,"◆未達","●適合"),"■未答")</f>
        <v>■未答</v>
      </c>
    </row>
    <row r="235" spans="2:44" ht="19" customHeight="1" thickBot="1" x14ac:dyDescent="0.25">
      <c r="B235" s="577"/>
      <c r="C235" s="579"/>
      <c r="D235" s="309"/>
      <c r="E235" s="657"/>
      <c r="F235" s="768"/>
      <c r="G235" s="768"/>
      <c r="H235" s="769"/>
      <c r="I235" s="110"/>
      <c r="J235" s="150"/>
      <c r="K235" s="150"/>
      <c r="L235" s="105"/>
      <c r="M235" s="105"/>
      <c r="N235" s="105"/>
      <c r="O235" s="105"/>
      <c r="P235" s="105"/>
      <c r="Q235" s="106"/>
      <c r="R235" s="108"/>
      <c r="S235" s="108"/>
      <c r="T235" s="108"/>
      <c r="U235" s="108"/>
      <c r="V235" s="108"/>
      <c r="W235" s="108"/>
      <c r="X235" s="108"/>
      <c r="Y235" s="108"/>
      <c r="Z235" s="108"/>
      <c r="AA235" s="108"/>
      <c r="AB235" s="108"/>
      <c r="AC235" s="767"/>
    </row>
    <row r="236" spans="2:44" ht="17.149999999999999" customHeight="1" x14ac:dyDescent="0.2">
      <c r="B236" s="593" t="s">
        <v>291</v>
      </c>
      <c r="C236" s="594"/>
      <c r="D236" s="659" t="s">
        <v>43</v>
      </c>
      <c r="E236" s="660"/>
      <c r="F236" s="660"/>
      <c r="G236" s="660"/>
      <c r="H236" s="661"/>
      <c r="I236" s="43" t="s">
        <v>56</v>
      </c>
      <c r="J236" s="23" t="s">
        <v>292</v>
      </c>
      <c r="K236" s="118"/>
      <c r="L236" s="118"/>
      <c r="M236" s="118"/>
      <c r="N236" s="118"/>
      <c r="O236" s="118"/>
      <c r="P236" s="118"/>
      <c r="Q236" s="119"/>
      <c r="R236" s="120"/>
      <c r="S236" s="121"/>
      <c r="T236" s="121"/>
      <c r="U236" s="121"/>
      <c r="V236" s="121"/>
      <c r="W236" s="121"/>
      <c r="X236" s="121"/>
      <c r="Y236" s="121"/>
      <c r="Z236" s="121"/>
      <c r="AA236" s="121"/>
      <c r="AB236" s="121"/>
      <c r="AC236" s="680"/>
      <c r="AE236" s="31" t="str">
        <f>+I236</f>
        <v>□</v>
      </c>
      <c r="AH236" s="34" t="str">
        <f>IF(AE236&amp;AE237&amp;AE238&amp;AE239="■□□□","◎無し",IF(AE236&amp;AE237&amp;AE238&amp;AE239="□■□□","●適合",IF(AE236&amp;AE237&amp;AE238&amp;AE239="□□■□","◆未達",IF(AE236&amp;AE237&amp;AE238&amp;AE239="□□□■","◆未達",IF(AE236&amp;AE237&amp;AE238&amp;AE239="□□□□","■未答","▼矛盾")))))</f>
        <v>■未答</v>
      </c>
      <c r="AI236" s="46"/>
      <c r="AL236" s="28" t="s">
        <v>77</v>
      </c>
      <c r="AM236" s="40" t="s">
        <v>79</v>
      </c>
      <c r="AN236" s="40" t="s">
        <v>78</v>
      </c>
      <c r="AO236" s="40" t="s">
        <v>80</v>
      </c>
      <c r="AP236" s="40" t="s">
        <v>81</v>
      </c>
      <c r="AQ236" s="40" t="s">
        <v>82</v>
      </c>
      <c r="AR236" s="40" t="s">
        <v>73</v>
      </c>
    </row>
    <row r="237" spans="2:44" ht="17.149999999999999" customHeight="1" x14ac:dyDescent="0.2">
      <c r="B237" s="595"/>
      <c r="C237" s="596"/>
      <c r="D237" s="621"/>
      <c r="E237" s="622"/>
      <c r="F237" s="622"/>
      <c r="G237" s="622"/>
      <c r="H237" s="623"/>
      <c r="I237" s="123" t="s">
        <v>56</v>
      </c>
      <c r="J237" s="573" t="s">
        <v>293</v>
      </c>
      <c r="K237" s="573"/>
      <c r="L237" s="123" t="s">
        <v>67</v>
      </c>
      <c r="M237" s="573" t="s">
        <v>294</v>
      </c>
      <c r="N237" s="573"/>
      <c r="O237" s="123" t="s">
        <v>56</v>
      </c>
      <c r="P237" s="573" t="s">
        <v>247</v>
      </c>
      <c r="Q237" s="636"/>
      <c r="R237" s="331"/>
      <c r="S237" s="306"/>
      <c r="T237" s="306"/>
      <c r="U237" s="306"/>
      <c r="V237" s="306"/>
      <c r="W237" s="306"/>
      <c r="X237" s="306"/>
      <c r="Y237" s="306"/>
      <c r="Z237" s="306"/>
      <c r="AA237" s="306"/>
      <c r="AB237" s="306"/>
      <c r="AC237" s="682"/>
      <c r="AE237" s="1" t="str">
        <f>+I237</f>
        <v>□</v>
      </c>
      <c r="AL237" s="28"/>
      <c r="AM237" s="32" t="s">
        <v>51</v>
      </c>
      <c r="AN237" s="32" t="s">
        <v>52</v>
      </c>
      <c r="AO237" s="32" t="s">
        <v>295</v>
      </c>
      <c r="AP237" s="32" t="s">
        <v>53</v>
      </c>
      <c r="AQ237" s="34" t="s">
        <v>74</v>
      </c>
      <c r="AR237" s="34" t="s">
        <v>54</v>
      </c>
    </row>
    <row r="238" spans="2:44" ht="22" customHeight="1" x14ac:dyDescent="0.2">
      <c r="B238" s="595"/>
      <c r="C238" s="596"/>
      <c r="D238" s="612" t="s">
        <v>453</v>
      </c>
      <c r="E238" s="616"/>
      <c r="F238" s="616"/>
      <c r="G238" s="616"/>
      <c r="H238" s="617"/>
      <c r="I238" s="138"/>
      <c r="J238" s="139"/>
      <c r="K238" s="139"/>
      <c r="L238" s="138"/>
      <c r="M238" s="139"/>
      <c r="N238" s="140" t="s">
        <v>67</v>
      </c>
      <c r="O238" s="517" t="s">
        <v>259</v>
      </c>
      <c r="P238" s="517"/>
      <c r="Q238" s="700"/>
      <c r="R238" s="141" t="s">
        <v>67</v>
      </c>
      <c r="S238" s="770" t="s">
        <v>296</v>
      </c>
      <c r="T238" s="770"/>
      <c r="U238" s="770"/>
      <c r="V238" s="770"/>
      <c r="W238" s="770"/>
      <c r="X238" s="770"/>
      <c r="Y238" s="770"/>
      <c r="Z238" s="770"/>
      <c r="AA238" s="770"/>
      <c r="AB238" s="771"/>
      <c r="AC238" s="686"/>
      <c r="AE238" s="1" t="str">
        <f>+L237</f>
        <v>□</v>
      </c>
    </row>
    <row r="239" spans="2:44" ht="22" customHeight="1" x14ac:dyDescent="0.2">
      <c r="B239" s="595"/>
      <c r="C239" s="596"/>
      <c r="D239" s="618"/>
      <c r="E239" s="619"/>
      <c r="F239" s="619"/>
      <c r="G239" s="619"/>
      <c r="H239" s="620"/>
      <c r="I239" s="39" t="s">
        <v>56</v>
      </c>
      <c r="J239" s="547" t="s">
        <v>433</v>
      </c>
      <c r="K239" s="547"/>
      <c r="L239" s="149"/>
      <c r="M239" s="668"/>
      <c r="N239" s="668"/>
      <c r="O239" s="668"/>
      <c r="P239" s="286"/>
      <c r="Q239" s="70"/>
      <c r="R239" s="30" t="s">
        <v>67</v>
      </c>
      <c r="S239" s="471" t="s">
        <v>454</v>
      </c>
      <c r="T239" s="471"/>
      <c r="U239" s="471"/>
      <c r="V239" s="471"/>
      <c r="W239" s="471"/>
      <c r="X239" s="471"/>
      <c r="Y239" s="471"/>
      <c r="Z239" s="471"/>
      <c r="AA239" s="471"/>
      <c r="AB239" s="473"/>
      <c r="AC239" s="681"/>
      <c r="AE239" s="1" t="str">
        <f>+O237</f>
        <v>□</v>
      </c>
    </row>
    <row r="240" spans="2:44" ht="22" customHeight="1" x14ac:dyDescent="0.2">
      <c r="B240" s="595"/>
      <c r="C240" s="596"/>
      <c r="D240" s="277"/>
      <c r="E240" s="278"/>
      <c r="F240" s="278"/>
      <c r="G240" s="278"/>
      <c r="H240" s="279"/>
      <c r="I240" s="123" t="s">
        <v>67</v>
      </c>
      <c r="J240" s="573" t="s">
        <v>247</v>
      </c>
      <c r="K240" s="573"/>
      <c r="L240" s="573"/>
      <c r="M240" s="280"/>
      <c r="N240" s="280"/>
      <c r="O240" s="280"/>
      <c r="P240" s="286"/>
      <c r="Q240" s="286"/>
      <c r="R240" s="158"/>
      <c r="S240" s="324"/>
      <c r="T240" s="324"/>
      <c r="U240" s="324"/>
      <c r="V240" s="324"/>
      <c r="W240" s="324"/>
      <c r="X240" s="324"/>
      <c r="Y240" s="324"/>
      <c r="Z240" s="324"/>
      <c r="AA240" s="324"/>
      <c r="AB240" s="325"/>
      <c r="AC240" s="319"/>
    </row>
    <row r="241" spans="2:43" ht="17.149999999999999" customHeight="1" x14ac:dyDescent="0.2">
      <c r="B241" s="595"/>
      <c r="C241" s="596"/>
      <c r="D241" s="277"/>
      <c r="E241" s="612" t="s">
        <v>37</v>
      </c>
      <c r="F241" s="616"/>
      <c r="G241" s="616"/>
      <c r="H241" s="617"/>
      <c r="I241" s="76"/>
      <c r="J241" s="139"/>
      <c r="K241" s="139"/>
      <c r="L241" s="139"/>
      <c r="M241" s="139"/>
      <c r="N241" s="140" t="s">
        <v>67</v>
      </c>
      <c r="O241" s="517" t="s">
        <v>259</v>
      </c>
      <c r="P241" s="517"/>
      <c r="Q241" s="517"/>
      <c r="R241" s="478" t="s">
        <v>159</v>
      </c>
      <c r="S241" s="479"/>
      <c r="T241" s="479"/>
      <c r="U241" s="479"/>
      <c r="V241" s="469"/>
      <c r="W241" s="469"/>
      <c r="X241" s="311" t="s">
        <v>96</v>
      </c>
      <c r="Y241" s="311"/>
      <c r="Z241" s="311"/>
      <c r="AA241" s="311"/>
      <c r="AB241" s="59"/>
      <c r="AC241" s="681"/>
      <c r="AE241" s="31" t="str">
        <f>+N238</f>
        <v>□</v>
      </c>
      <c r="AH241" s="34" t="str">
        <f>IF(AE241&amp;AE242&amp;AE243="■□□","◎無し",IF(AE241&amp;AE242&amp;AE243="□■□","●適合",IF(AE241&amp;AE242&amp;AE243="□□■","◆未達",IF(AE241&amp;AE242&amp;AE243="□□□","■未答","▼矛盾"))))</f>
        <v>■未答</v>
      </c>
      <c r="AI241" s="46"/>
      <c r="AL241" s="28" t="s">
        <v>89</v>
      </c>
      <c r="AM241" s="35" t="s">
        <v>90</v>
      </c>
      <c r="AN241" s="35" t="s">
        <v>91</v>
      </c>
      <c r="AO241" s="35" t="s">
        <v>92</v>
      </c>
      <c r="AP241" s="35" t="s">
        <v>93</v>
      </c>
      <c r="AQ241" s="35" t="s">
        <v>73</v>
      </c>
    </row>
    <row r="242" spans="2:43" ht="17.149999999999999" customHeight="1" x14ac:dyDescent="0.2">
      <c r="B242" s="595"/>
      <c r="C242" s="596"/>
      <c r="D242" s="277"/>
      <c r="E242" s="618"/>
      <c r="F242" s="619"/>
      <c r="G242" s="619"/>
      <c r="H242" s="620"/>
      <c r="I242" s="48" t="s">
        <v>67</v>
      </c>
      <c r="J242" s="547" t="s">
        <v>273</v>
      </c>
      <c r="K242" s="547"/>
      <c r="L242" s="547"/>
      <c r="M242" s="547"/>
      <c r="N242" s="547"/>
      <c r="O242" s="547"/>
      <c r="P242" s="547"/>
      <c r="Q242" s="607"/>
      <c r="R242" s="478" t="s">
        <v>163</v>
      </c>
      <c r="S242" s="479"/>
      <c r="T242" s="479"/>
      <c r="U242" s="479"/>
      <c r="V242" s="469"/>
      <c r="W242" s="469"/>
      <c r="X242" s="311" t="s">
        <v>96</v>
      </c>
      <c r="Y242" s="306"/>
      <c r="Z242" s="306"/>
      <c r="AA242" s="311"/>
      <c r="AB242" s="59"/>
      <c r="AC242" s="681"/>
      <c r="AE242" s="1" t="str">
        <f>+I239</f>
        <v>□</v>
      </c>
      <c r="AH242" s="115" t="s">
        <v>164</v>
      </c>
      <c r="AJ242" s="34" t="str">
        <f>IF(V242&gt;0,IF(V242&lt;240,"◆240未満","●適合"),"■未答")</f>
        <v>■未答</v>
      </c>
      <c r="AL242" s="28"/>
      <c r="AM242" s="32" t="s">
        <v>51</v>
      </c>
      <c r="AN242" s="32" t="s">
        <v>52</v>
      </c>
      <c r="AO242" s="32" t="s">
        <v>53</v>
      </c>
      <c r="AP242" s="34" t="s">
        <v>74</v>
      </c>
      <c r="AQ242" s="34" t="s">
        <v>54</v>
      </c>
    </row>
    <row r="243" spans="2:43" ht="17.149999999999999" customHeight="1" x14ac:dyDescent="0.2">
      <c r="B243" s="595"/>
      <c r="C243" s="596"/>
      <c r="D243" s="277"/>
      <c r="E243" s="621"/>
      <c r="F243" s="622"/>
      <c r="G243" s="622"/>
      <c r="H243" s="623"/>
      <c r="I243" s="48" t="s">
        <v>67</v>
      </c>
      <c r="J243" s="547" t="s">
        <v>274</v>
      </c>
      <c r="K243" s="547"/>
      <c r="L243" s="547"/>
      <c r="M243" s="547"/>
      <c r="N243" s="547"/>
      <c r="O243" s="547"/>
      <c r="P243" s="547"/>
      <c r="Q243" s="607"/>
      <c r="R243" s="310"/>
      <c r="S243" s="670" t="s">
        <v>166</v>
      </c>
      <c r="T243" s="670"/>
      <c r="U243" s="670"/>
      <c r="V243" s="670"/>
      <c r="W243" s="670"/>
      <c r="X243" s="670"/>
      <c r="Y243" s="474">
        <f>+V241*2+V242</f>
        <v>0</v>
      </c>
      <c r="Z243" s="474"/>
      <c r="AA243" s="311" t="s">
        <v>96</v>
      </c>
      <c r="AB243" s="59"/>
      <c r="AC243" s="681"/>
      <c r="AE243" s="1" t="str">
        <f>+I240</f>
        <v>□</v>
      </c>
      <c r="AH243" s="115" t="s">
        <v>167</v>
      </c>
      <c r="AJ243" s="34" t="str">
        <f>IF(Y243&gt;0,IF(AND(Y243&gt;=550,Y243&lt;=650),"●適合","◆未達"),"■未答")</f>
        <v>■未答</v>
      </c>
    </row>
    <row r="244" spans="2:43" ht="32.15" customHeight="1" x14ac:dyDescent="0.2">
      <c r="B244" s="595"/>
      <c r="C244" s="596"/>
      <c r="D244" s="277"/>
      <c r="E244" s="609" t="s">
        <v>3</v>
      </c>
      <c r="F244" s="698"/>
      <c r="G244" s="698"/>
      <c r="H244" s="756"/>
      <c r="I244" s="62"/>
      <c r="J244" s="62"/>
      <c r="K244" s="62"/>
      <c r="L244" s="62"/>
      <c r="M244" s="62"/>
      <c r="N244" s="62"/>
      <c r="O244" s="62"/>
      <c r="P244" s="62"/>
      <c r="Q244" s="63"/>
      <c r="R244" s="478" t="s">
        <v>168</v>
      </c>
      <c r="S244" s="479"/>
      <c r="T244" s="479"/>
      <c r="U244" s="479"/>
      <c r="V244" s="469"/>
      <c r="W244" s="469"/>
      <c r="X244" s="311" t="s">
        <v>96</v>
      </c>
      <c r="Y244" s="306"/>
      <c r="Z244" s="306"/>
      <c r="AA244" s="311"/>
      <c r="AB244" s="59"/>
      <c r="AC244" s="682"/>
      <c r="AE244" s="31" t="str">
        <f>+N241</f>
        <v>□</v>
      </c>
      <c r="AH244" s="82" t="s">
        <v>169</v>
      </c>
      <c r="AJ244" s="34" t="str">
        <f>IF(V244&gt;0,IF(V244&gt;30,"◆30超過","●適合"),"■未答")</f>
        <v>■未答</v>
      </c>
      <c r="AL244" s="28" t="s">
        <v>89</v>
      </c>
      <c r="AM244" s="35" t="s">
        <v>90</v>
      </c>
      <c r="AN244" s="35" t="s">
        <v>91</v>
      </c>
      <c r="AO244" s="35" t="s">
        <v>92</v>
      </c>
      <c r="AP244" s="35" t="s">
        <v>93</v>
      </c>
      <c r="AQ244" s="35" t="s">
        <v>73</v>
      </c>
    </row>
    <row r="245" spans="2:43" ht="24" customHeight="1" x14ac:dyDescent="0.2">
      <c r="B245" s="595"/>
      <c r="C245" s="596"/>
      <c r="D245" s="277"/>
      <c r="E245" s="612" t="s">
        <v>450</v>
      </c>
      <c r="F245" s="616"/>
      <c r="G245" s="616"/>
      <c r="H245" s="617"/>
      <c r="I245" s="125"/>
      <c r="J245" s="77"/>
      <c r="K245" s="77"/>
      <c r="L245" s="77"/>
      <c r="M245" s="77"/>
      <c r="N245" s="140" t="s">
        <v>67</v>
      </c>
      <c r="O245" s="517" t="s">
        <v>259</v>
      </c>
      <c r="P245" s="517"/>
      <c r="Q245" s="517"/>
      <c r="R245" s="751" t="s">
        <v>275</v>
      </c>
      <c r="S245" s="752"/>
      <c r="T245" s="752"/>
      <c r="U245" s="752"/>
      <c r="V245" s="140" t="s">
        <v>67</v>
      </c>
      <c r="W245" s="57" t="s">
        <v>126</v>
      </c>
      <c r="X245" s="57"/>
      <c r="Y245" s="140" t="s">
        <v>67</v>
      </c>
      <c r="Z245" s="57" t="s">
        <v>276</v>
      </c>
      <c r="AA245" s="57"/>
      <c r="AB245" s="151"/>
      <c r="AC245" s="686"/>
      <c r="AE245" s="1" t="str">
        <f>+I242</f>
        <v>□</v>
      </c>
      <c r="AH245" s="34" t="str">
        <f>IF(AE244&amp;AE245&amp;AE246="■□□","◎無し",IF(AE244&amp;AE245&amp;AE246="□■□","●適合",IF(AE244&amp;AE245&amp;AE246="□□■","◆未達",IF(AE244&amp;AE245&amp;AE246="□□□","■未答","▼矛盾"))))</f>
        <v>■未答</v>
      </c>
      <c r="AL245" s="28"/>
      <c r="AM245" s="32" t="s">
        <v>51</v>
      </c>
      <c r="AN245" s="32" t="s">
        <v>52</v>
      </c>
      <c r="AO245" s="32" t="s">
        <v>53</v>
      </c>
      <c r="AP245" s="34" t="s">
        <v>74</v>
      </c>
      <c r="AQ245" s="34" t="s">
        <v>54</v>
      </c>
    </row>
    <row r="246" spans="2:43" ht="24" customHeight="1" x14ac:dyDescent="0.2">
      <c r="B246" s="595"/>
      <c r="C246" s="596"/>
      <c r="D246" s="277"/>
      <c r="E246" s="621"/>
      <c r="F246" s="622"/>
      <c r="G246" s="622"/>
      <c r="H246" s="623"/>
      <c r="I246" s="147" t="s">
        <v>67</v>
      </c>
      <c r="J246" s="547" t="s">
        <v>278</v>
      </c>
      <c r="K246" s="547"/>
      <c r="L246" s="547"/>
      <c r="M246" s="547"/>
      <c r="N246" s="547"/>
      <c r="O246" s="547"/>
      <c r="P246" s="547"/>
      <c r="Q246" s="607"/>
      <c r="R246" s="470" t="s">
        <v>277</v>
      </c>
      <c r="S246" s="471"/>
      <c r="T246" s="471"/>
      <c r="U246" s="471"/>
      <c r="V246" s="122" t="s">
        <v>67</v>
      </c>
      <c r="W246" s="306" t="s">
        <v>126</v>
      </c>
      <c r="X246" s="306"/>
      <c r="Y246" s="122" t="s">
        <v>67</v>
      </c>
      <c r="Z246" s="306" t="s">
        <v>276</v>
      </c>
      <c r="AA246" s="306"/>
      <c r="AB246" s="71"/>
      <c r="AC246" s="681"/>
      <c r="AE246" s="1" t="str">
        <f>+I243</f>
        <v>□</v>
      </c>
    </row>
    <row r="247" spans="2:43" ht="24" customHeight="1" x14ac:dyDescent="0.2">
      <c r="B247" s="595"/>
      <c r="C247" s="596"/>
      <c r="D247" s="277"/>
      <c r="E247" s="612" t="s">
        <v>38</v>
      </c>
      <c r="F247" s="616"/>
      <c r="G247" s="616"/>
      <c r="H247" s="617"/>
      <c r="I247" s="132"/>
      <c r="J247" s="280"/>
      <c r="K247" s="280"/>
      <c r="L247" s="280"/>
      <c r="M247" s="280"/>
      <c r="N247" s="280"/>
      <c r="O247" s="280"/>
      <c r="P247" s="280"/>
      <c r="Q247" s="281"/>
      <c r="R247" s="310"/>
      <c r="S247" s="311"/>
      <c r="T247" s="311"/>
      <c r="U247" s="311"/>
      <c r="V247" s="311"/>
      <c r="W247" s="311"/>
      <c r="X247" s="311"/>
      <c r="Y247" s="311"/>
      <c r="Z247" s="311"/>
      <c r="AA247" s="311"/>
      <c r="AB247" s="59"/>
      <c r="AC247" s="681"/>
    </row>
    <row r="248" spans="2:43" ht="24" customHeight="1" x14ac:dyDescent="0.2">
      <c r="B248" s="595"/>
      <c r="C248" s="596"/>
      <c r="D248" s="297"/>
      <c r="E248" s="618"/>
      <c r="F248" s="619"/>
      <c r="G248" s="619"/>
      <c r="H248" s="620"/>
      <c r="I248" s="147" t="s">
        <v>67</v>
      </c>
      <c r="J248" s="547" t="s">
        <v>279</v>
      </c>
      <c r="K248" s="547"/>
      <c r="L248" s="547"/>
      <c r="M248" s="547"/>
      <c r="N248" s="547"/>
      <c r="O248" s="547"/>
      <c r="P248" s="547"/>
      <c r="Q248" s="607"/>
      <c r="R248" s="470" t="s">
        <v>365</v>
      </c>
      <c r="S248" s="471"/>
      <c r="T248" s="471"/>
      <c r="U248" s="471"/>
      <c r="V248" s="122" t="s">
        <v>67</v>
      </c>
      <c r="W248" s="472" t="s">
        <v>198</v>
      </c>
      <c r="X248" s="472"/>
      <c r="Y248" s="122" t="s">
        <v>67</v>
      </c>
      <c r="Z248" s="473" t="s">
        <v>199</v>
      </c>
      <c r="AA248" s="471"/>
      <c r="AB248" s="295"/>
      <c r="AC248" s="681"/>
      <c r="AE248" s="31" t="str">
        <f>+N245</f>
        <v>□</v>
      </c>
      <c r="AH248" s="34" t="str">
        <f>IF(AE248&amp;AE249&amp;AE250="■□□","◎無し",IF(AE248&amp;AE249&amp;AE250="□■□","●適合",IF(AE248&amp;AE249&amp;AE250="□□■","◆未達",IF(AE248&amp;AE249&amp;AE250="□□□","■未答","▼矛盾"))))</f>
        <v>■未答</v>
      </c>
      <c r="AI248" s="46"/>
      <c r="AL248" s="28" t="s">
        <v>89</v>
      </c>
      <c r="AM248" s="35" t="s">
        <v>90</v>
      </c>
      <c r="AN248" s="35" t="s">
        <v>91</v>
      </c>
      <c r="AO248" s="35" t="s">
        <v>92</v>
      </c>
      <c r="AP248" s="35" t="s">
        <v>93</v>
      </c>
      <c r="AQ248" s="35" t="s">
        <v>73</v>
      </c>
    </row>
    <row r="249" spans="2:43" ht="24" customHeight="1" x14ac:dyDescent="0.2">
      <c r="B249" s="595"/>
      <c r="C249" s="596"/>
      <c r="D249" s="297"/>
      <c r="E249" s="621"/>
      <c r="F249" s="622"/>
      <c r="G249" s="622"/>
      <c r="H249" s="623"/>
      <c r="I249" s="152"/>
      <c r="J249" s="573"/>
      <c r="K249" s="573"/>
      <c r="L249" s="573"/>
      <c r="M249" s="573"/>
      <c r="N249" s="573"/>
      <c r="O249" s="573"/>
      <c r="P249" s="573"/>
      <c r="Q249" s="636"/>
      <c r="R249" s="781" t="s">
        <v>200</v>
      </c>
      <c r="S249" s="782"/>
      <c r="T249" s="782"/>
      <c r="U249" s="782"/>
      <c r="V249" s="782"/>
      <c r="W249" s="782"/>
      <c r="X249" s="477"/>
      <c r="Y249" s="477"/>
      <c r="Z249" s="477"/>
      <c r="AA249" s="327" t="s">
        <v>96</v>
      </c>
      <c r="AB249" s="65"/>
      <c r="AC249" s="682"/>
      <c r="AE249" s="1" t="str">
        <f>+I246</f>
        <v>□</v>
      </c>
      <c r="AL249" s="28"/>
      <c r="AM249" s="32" t="s">
        <v>51</v>
      </c>
      <c r="AN249" s="32" t="s">
        <v>52</v>
      </c>
      <c r="AO249" s="32" t="s">
        <v>53</v>
      </c>
      <c r="AP249" s="34" t="s">
        <v>74</v>
      </c>
      <c r="AQ249" s="34" t="s">
        <v>54</v>
      </c>
    </row>
    <row r="250" spans="2:43" ht="20.149999999999999" customHeight="1" x14ac:dyDescent="0.2">
      <c r="B250" s="595"/>
      <c r="C250" s="596"/>
      <c r="D250" s="708" t="s">
        <v>44</v>
      </c>
      <c r="E250" s="709"/>
      <c r="F250" s="709"/>
      <c r="G250" s="709"/>
      <c r="H250" s="710"/>
      <c r="I250" s="76"/>
      <c r="J250" s="283"/>
      <c r="K250" s="283"/>
      <c r="L250" s="283"/>
      <c r="M250" s="283"/>
      <c r="N250" s="283"/>
      <c r="O250" s="283"/>
      <c r="P250" s="283"/>
      <c r="Q250" s="284"/>
      <c r="R250" s="103"/>
      <c r="S250" s="57"/>
      <c r="T250" s="57"/>
      <c r="U250" s="57"/>
      <c r="V250" s="57"/>
      <c r="W250" s="57"/>
      <c r="X250" s="57"/>
      <c r="Y250" s="57"/>
      <c r="Z250" s="57"/>
      <c r="AA250" s="57"/>
      <c r="AB250" s="57"/>
      <c r="AC250" s="634"/>
      <c r="AE250" s="1" t="str">
        <f>+I248</f>
        <v>□</v>
      </c>
    </row>
    <row r="251" spans="2:43" ht="20.149999999999999" customHeight="1" x14ac:dyDescent="0.2">
      <c r="B251" s="595"/>
      <c r="C251" s="596"/>
      <c r="D251" s="602"/>
      <c r="E251" s="603"/>
      <c r="F251" s="603"/>
      <c r="G251" s="603"/>
      <c r="H251" s="604"/>
      <c r="I251" s="69"/>
      <c r="J251" s="280"/>
      <c r="K251" s="280"/>
      <c r="L251" s="280"/>
      <c r="M251" s="280"/>
      <c r="N251" s="280"/>
      <c r="O251" s="280"/>
      <c r="P251" s="280"/>
      <c r="Q251" s="281"/>
      <c r="R251" s="30" t="s">
        <v>67</v>
      </c>
      <c r="S251" s="479" t="s">
        <v>297</v>
      </c>
      <c r="T251" s="479"/>
      <c r="U251" s="479"/>
      <c r="V251" s="479"/>
      <c r="W251" s="479"/>
      <c r="X251" s="479"/>
      <c r="Y251" s="479"/>
      <c r="Z251" s="479"/>
      <c r="AA251" s="479"/>
      <c r="AB251" s="655"/>
      <c r="AC251" s="630"/>
      <c r="AE251" s="31" t="str">
        <f>+I252</f>
        <v>□</v>
      </c>
      <c r="AH251" s="34" t="str">
        <f>IF(AE251&amp;AE252&amp;AE253="■□□","◎無し",IF(AE251&amp;AE252&amp;AE253="□■□","●適合",IF(AE251&amp;AE252&amp;AE253="□□■","◆未達",IF(AE251&amp;AE252&amp;AE253="□□□","■未答","▼矛盾"))))</f>
        <v>■未答</v>
      </c>
      <c r="AI251" s="46"/>
      <c r="AL251" s="28" t="s">
        <v>89</v>
      </c>
      <c r="AM251" s="35" t="s">
        <v>90</v>
      </c>
      <c r="AN251" s="35" t="s">
        <v>91</v>
      </c>
      <c r="AO251" s="35" t="s">
        <v>92</v>
      </c>
      <c r="AP251" s="35" t="s">
        <v>93</v>
      </c>
      <c r="AQ251" s="35" t="s">
        <v>73</v>
      </c>
    </row>
    <row r="252" spans="2:43" ht="20.149999999999999" customHeight="1" x14ac:dyDescent="0.2">
      <c r="B252" s="595"/>
      <c r="C252" s="596"/>
      <c r="D252" s="602"/>
      <c r="E252" s="603"/>
      <c r="F252" s="603"/>
      <c r="G252" s="603"/>
      <c r="H252" s="604"/>
      <c r="I252" s="48" t="s">
        <v>56</v>
      </c>
      <c r="J252" s="289" t="s">
        <v>289</v>
      </c>
      <c r="K252" s="289"/>
      <c r="L252" s="289"/>
      <c r="M252" s="354"/>
      <c r="N252" s="289"/>
      <c r="O252" s="289"/>
      <c r="P252" s="289"/>
      <c r="Q252" s="290"/>
      <c r="R252" s="30" t="s">
        <v>67</v>
      </c>
      <c r="S252" s="471" t="s">
        <v>213</v>
      </c>
      <c r="T252" s="471"/>
      <c r="U252" s="471"/>
      <c r="V252" s="471"/>
      <c r="W252" s="471"/>
      <c r="X252" s="471"/>
      <c r="Y252" s="471"/>
      <c r="Z252" s="471"/>
      <c r="AA252" s="471"/>
      <c r="AB252" s="473"/>
      <c r="AC252" s="630"/>
      <c r="AE252" s="1" t="str">
        <f>+I254</f>
        <v>□</v>
      </c>
      <c r="AL252" s="28"/>
      <c r="AM252" s="32" t="s">
        <v>51</v>
      </c>
      <c r="AN252" s="32" t="s">
        <v>52</v>
      </c>
      <c r="AO252" s="32" t="s">
        <v>53</v>
      </c>
      <c r="AP252" s="34" t="s">
        <v>74</v>
      </c>
      <c r="AQ252" s="34" t="s">
        <v>54</v>
      </c>
    </row>
    <row r="253" spans="2:43" ht="20.149999999999999" customHeight="1" x14ac:dyDescent="0.2">
      <c r="B253" s="595"/>
      <c r="C253" s="596"/>
      <c r="D253" s="602"/>
      <c r="E253" s="603"/>
      <c r="F253" s="603"/>
      <c r="G253" s="603"/>
      <c r="H253" s="604"/>
      <c r="I253" s="69"/>
      <c r="J253" s="289"/>
      <c r="K253" s="289"/>
      <c r="L253" s="289"/>
      <c r="M253" s="289"/>
      <c r="N253" s="289"/>
      <c r="O253" s="289"/>
      <c r="P253" s="289"/>
      <c r="Q253" s="290"/>
      <c r="R253" s="37"/>
      <c r="S253" s="471"/>
      <c r="T253" s="471"/>
      <c r="U253" s="471"/>
      <c r="V253" s="471"/>
      <c r="W253" s="471"/>
      <c r="X253" s="471"/>
      <c r="Y253" s="471"/>
      <c r="Z253" s="471"/>
      <c r="AA253" s="471"/>
      <c r="AB253" s="473"/>
      <c r="AC253" s="630"/>
      <c r="AE253" s="1" t="str">
        <f>+I255</f>
        <v>□</v>
      </c>
    </row>
    <row r="254" spans="2:43" ht="26.15" customHeight="1" x14ac:dyDescent="0.2">
      <c r="B254" s="595"/>
      <c r="C254" s="596"/>
      <c r="D254" s="297"/>
      <c r="E254" s="609" t="s">
        <v>45</v>
      </c>
      <c r="F254" s="698"/>
      <c r="G254" s="698"/>
      <c r="H254" s="756"/>
      <c r="I254" s="48" t="s">
        <v>67</v>
      </c>
      <c r="J254" s="289" t="s">
        <v>145</v>
      </c>
      <c r="K254" s="289"/>
      <c r="L254" s="289"/>
      <c r="M254" s="289"/>
      <c r="N254" s="289"/>
      <c r="O254" s="289"/>
      <c r="P254" s="289"/>
      <c r="Q254" s="290"/>
      <c r="R254" s="470" t="s">
        <v>216</v>
      </c>
      <c r="S254" s="471"/>
      <c r="T254" s="471"/>
      <c r="U254" s="471"/>
      <c r="V254" s="471"/>
      <c r="W254" s="471"/>
      <c r="X254" s="471"/>
      <c r="Y254" s="469"/>
      <c r="Z254" s="469"/>
      <c r="AA254" s="306" t="s">
        <v>96</v>
      </c>
      <c r="AB254" s="71"/>
      <c r="AC254" s="630"/>
      <c r="AH254" s="82" t="s">
        <v>217</v>
      </c>
      <c r="AJ254" s="34" t="str">
        <f>IF(Y254&gt;0,IF(Y254&lt;650,"腰1100",IF(Y254&gt;=1100,"基準なし","床1100")),"■未答")</f>
        <v>■未答</v>
      </c>
    </row>
    <row r="255" spans="2:43" ht="26.15" customHeight="1" x14ac:dyDescent="0.2">
      <c r="B255" s="595"/>
      <c r="C255" s="596"/>
      <c r="D255" s="297"/>
      <c r="E255" s="609"/>
      <c r="F255" s="698"/>
      <c r="G255" s="698"/>
      <c r="H255" s="756"/>
      <c r="I255" s="48" t="s">
        <v>67</v>
      </c>
      <c r="J255" s="289" t="s">
        <v>219</v>
      </c>
      <c r="K255" s="289"/>
      <c r="L255" s="289"/>
      <c r="M255" s="289"/>
      <c r="N255" s="289"/>
      <c r="O255" s="289"/>
      <c r="P255" s="289"/>
      <c r="Q255" s="290"/>
      <c r="R255" s="470" t="s">
        <v>220</v>
      </c>
      <c r="S255" s="471"/>
      <c r="T255" s="471"/>
      <c r="U255" s="471"/>
      <c r="V255" s="471"/>
      <c r="W255" s="471"/>
      <c r="X255" s="471"/>
      <c r="Y255" s="469"/>
      <c r="Z255" s="469"/>
      <c r="AA255" s="306" t="s">
        <v>96</v>
      </c>
      <c r="AB255" s="71"/>
      <c r="AC255" s="630"/>
      <c r="AH255" s="82" t="s">
        <v>221</v>
      </c>
      <c r="AJ255" s="34" t="str">
        <f>IF(Y255&gt;0,IF(Y254&lt;650,IF(Y255&lt;1100,"◆未達","●適合"),IF(Y254&gt;=1100,"基準なし","◎不問")),"■未答")</f>
        <v>■未答</v>
      </c>
    </row>
    <row r="256" spans="2:43" ht="26.15" customHeight="1" x14ac:dyDescent="0.2">
      <c r="B256" s="595"/>
      <c r="C256" s="596"/>
      <c r="D256" s="297"/>
      <c r="E256" s="609"/>
      <c r="F256" s="698"/>
      <c r="G256" s="698"/>
      <c r="H256" s="756"/>
      <c r="I256" s="289"/>
      <c r="J256" s="289"/>
      <c r="K256" s="289"/>
      <c r="L256" s="289"/>
      <c r="M256" s="289"/>
      <c r="N256" s="289"/>
      <c r="O256" s="289"/>
      <c r="P256" s="289"/>
      <c r="Q256" s="290"/>
      <c r="R256" s="331" t="s">
        <v>298</v>
      </c>
      <c r="S256" s="306"/>
      <c r="T256" s="306"/>
      <c r="U256" s="306"/>
      <c r="V256" s="306"/>
      <c r="W256" s="306"/>
      <c r="X256" s="306"/>
      <c r="Y256" s="469"/>
      <c r="Z256" s="469"/>
      <c r="AA256" s="306" t="s">
        <v>96</v>
      </c>
      <c r="AB256" s="71"/>
      <c r="AC256" s="630"/>
      <c r="AH256" s="82" t="s">
        <v>299</v>
      </c>
      <c r="AJ256" s="34" t="str">
        <f>IF(Y254&gt;0,IF(Y254&gt;=300,IF(Y254&lt;650,"◎不問",IF(Y254&lt;1100,IF(Y256&lt;1100,"◆未達","●適合"),"基準なし")),IF(Y256&lt;1100,"◆未達","●適合")),"■未答")</f>
        <v>■未答</v>
      </c>
    </row>
    <row r="257" spans="2:43" ht="26.15" customHeight="1" x14ac:dyDescent="0.2">
      <c r="B257" s="595"/>
      <c r="C257" s="596"/>
      <c r="D257" s="297"/>
      <c r="E257" s="609" t="s">
        <v>455</v>
      </c>
      <c r="F257" s="698"/>
      <c r="G257" s="698"/>
      <c r="H257" s="756"/>
      <c r="I257" s="69"/>
      <c r="J257" s="286"/>
      <c r="K257" s="286"/>
      <c r="L257" s="289"/>
      <c r="M257" s="289"/>
      <c r="N257" s="289"/>
      <c r="O257" s="289"/>
      <c r="P257" s="289"/>
      <c r="Q257" s="290"/>
      <c r="R257" s="310"/>
      <c r="S257" s="311"/>
      <c r="T257" s="311"/>
      <c r="U257" s="311"/>
      <c r="V257" s="311"/>
      <c r="W257" s="311"/>
      <c r="X257" s="311"/>
      <c r="Y257" s="311"/>
      <c r="Z257" s="311"/>
      <c r="AA257" s="311"/>
      <c r="AB257" s="311"/>
      <c r="AC257" s="630"/>
    </row>
    <row r="258" spans="2:43" ht="26.15" customHeight="1" x14ac:dyDescent="0.2">
      <c r="B258" s="595"/>
      <c r="C258" s="596"/>
      <c r="D258" s="297"/>
      <c r="E258" s="609"/>
      <c r="F258" s="698"/>
      <c r="G258" s="698"/>
      <c r="H258" s="756"/>
      <c r="I258" s="69"/>
      <c r="J258" s="286"/>
      <c r="K258" s="286"/>
      <c r="L258" s="289"/>
      <c r="M258" s="289"/>
      <c r="N258" s="289"/>
      <c r="O258" s="289"/>
      <c r="P258" s="289"/>
      <c r="Q258" s="290"/>
      <c r="R258" s="478" t="s">
        <v>240</v>
      </c>
      <c r="S258" s="479"/>
      <c r="T258" s="479"/>
      <c r="U258" s="479"/>
      <c r="V258" s="479"/>
      <c r="W258" s="479"/>
      <c r="X258" s="479"/>
      <c r="Y258" s="469"/>
      <c r="Z258" s="469"/>
      <c r="AA258" s="311" t="s">
        <v>96</v>
      </c>
      <c r="AB258" s="311"/>
      <c r="AC258" s="630"/>
      <c r="AH258" s="82" t="s">
        <v>241</v>
      </c>
      <c r="AJ258" s="34" t="str">
        <f>IF(Y258&gt;0,IF(Y258&gt;110,"◆未達","●適合"),"■未答")</f>
        <v>■未答</v>
      </c>
    </row>
    <row r="259" spans="2:43" ht="26.15" customHeight="1" x14ac:dyDescent="0.2">
      <c r="B259" s="595"/>
      <c r="C259" s="596"/>
      <c r="D259" s="332"/>
      <c r="E259" s="609"/>
      <c r="F259" s="698"/>
      <c r="G259" s="698"/>
      <c r="H259" s="756"/>
      <c r="I259" s="72"/>
      <c r="J259" s="73"/>
      <c r="K259" s="73"/>
      <c r="L259" s="62"/>
      <c r="M259" s="62"/>
      <c r="N259" s="62"/>
      <c r="O259" s="62"/>
      <c r="P259" s="62"/>
      <c r="Q259" s="63"/>
      <c r="R259" s="50"/>
      <c r="S259" s="50"/>
      <c r="T259" s="50"/>
      <c r="U259" s="50"/>
      <c r="V259" s="50"/>
      <c r="W259" s="50"/>
      <c r="X259" s="50"/>
      <c r="Y259" s="50"/>
      <c r="Z259" s="50"/>
      <c r="AA259" s="50"/>
      <c r="AB259" s="50"/>
      <c r="AC259" s="635"/>
    </row>
    <row r="260" spans="2:43" ht="17.25" customHeight="1" x14ac:dyDescent="0.2">
      <c r="B260" s="595"/>
      <c r="C260" s="596"/>
      <c r="D260" s="724" t="s">
        <v>471</v>
      </c>
      <c r="E260" s="725"/>
      <c r="F260" s="725"/>
      <c r="G260" s="725"/>
      <c r="H260" s="726"/>
      <c r="I260" s="69"/>
      <c r="J260" s="286"/>
      <c r="K260" s="286"/>
      <c r="L260" s="286"/>
      <c r="M260" s="351"/>
      <c r="N260" s="140" t="s">
        <v>56</v>
      </c>
      <c r="O260" s="860" t="s">
        <v>259</v>
      </c>
      <c r="P260" s="860"/>
      <c r="Q260" s="860"/>
      <c r="R260" s="37"/>
      <c r="S260" s="294"/>
      <c r="T260" s="294"/>
      <c r="U260" s="294"/>
      <c r="V260" s="294"/>
      <c r="W260" s="294"/>
      <c r="X260" s="294"/>
      <c r="Y260" s="294"/>
      <c r="Z260" s="294"/>
      <c r="AA260" s="294"/>
      <c r="AB260" s="58" t="s">
        <v>88</v>
      </c>
      <c r="AC260" s="313"/>
      <c r="AE260" s="31" t="str">
        <f>+N260</f>
        <v>□</v>
      </c>
      <c r="AF260" s="1">
        <f>IF(AE261="■",1,IF(AE262="■",1,0))</f>
        <v>0</v>
      </c>
      <c r="AH260" s="34" t="str">
        <f>IF(AE260&amp;AE261&amp;AE262="■□□","◎無し",IF(AE260&amp;AE261&amp;AE262="□■□","●適合",IF(AE260&amp;AE261&amp;AE262="□□■","◆未達",IF(AE260&amp;AE261&amp;AE262="□□□","■未答","▼矛盾"))))</f>
        <v>■未答</v>
      </c>
      <c r="AL260" s="289" t="s">
        <v>89</v>
      </c>
      <c r="AM260" s="35" t="s">
        <v>90</v>
      </c>
      <c r="AN260" s="35" t="s">
        <v>91</v>
      </c>
      <c r="AO260" s="35" t="s">
        <v>92</v>
      </c>
      <c r="AP260" s="35" t="s">
        <v>93</v>
      </c>
      <c r="AQ260" s="35" t="s">
        <v>73</v>
      </c>
    </row>
    <row r="261" spans="2:43" ht="17.25" customHeight="1" x14ac:dyDescent="0.2">
      <c r="B261" s="595"/>
      <c r="C261" s="596"/>
      <c r="D261" s="724"/>
      <c r="E261" s="725"/>
      <c r="F261" s="725"/>
      <c r="G261" s="725"/>
      <c r="H261" s="726"/>
      <c r="I261" s="48" t="s">
        <v>56</v>
      </c>
      <c r="J261" s="668" t="s">
        <v>149</v>
      </c>
      <c r="K261" s="668"/>
      <c r="L261" s="668"/>
      <c r="M261" s="668"/>
      <c r="N261" s="668"/>
      <c r="O261" s="668"/>
      <c r="P261" s="668"/>
      <c r="Q261" s="669"/>
      <c r="R261" s="37"/>
      <c r="S261" s="294"/>
      <c r="T261" s="294"/>
      <c r="U261" s="294"/>
      <c r="V261" s="294"/>
      <c r="W261" s="294"/>
      <c r="X261" s="294"/>
      <c r="Y261" s="294"/>
      <c r="Z261" s="294"/>
      <c r="AA261" s="294"/>
      <c r="AB261" s="437"/>
      <c r="AC261" s="313"/>
      <c r="AE261" s="1" t="str">
        <f>+I261</f>
        <v>□</v>
      </c>
      <c r="AL261" s="289"/>
      <c r="AM261" s="32" t="s">
        <v>51</v>
      </c>
      <c r="AN261" s="32" t="s">
        <v>52</v>
      </c>
      <c r="AO261" s="32" t="s">
        <v>53</v>
      </c>
      <c r="AP261" s="34" t="s">
        <v>74</v>
      </c>
      <c r="AQ261" s="34" t="s">
        <v>54</v>
      </c>
    </row>
    <row r="262" spans="2:43" ht="17.25" customHeight="1" thickBot="1" x14ac:dyDescent="0.25">
      <c r="B262" s="595"/>
      <c r="C262" s="596"/>
      <c r="D262" s="724"/>
      <c r="E262" s="725"/>
      <c r="F262" s="725"/>
      <c r="G262" s="725"/>
      <c r="H262" s="726"/>
      <c r="I262" s="48" t="s">
        <v>56</v>
      </c>
      <c r="J262" s="668" t="s">
        <v>440</v>
      </c>
      <c r="K262" s="668"/>
      <c r="L262" s="668"/>
      <c r="M262" s="668"/>
      <c r="N262" s="668"/>
      <c r="O262" s="668"/>
      <c r="P262" s="668"/>
      <c r="Q262" s="669"/>
      <c r="R262" s="470" t="s">
        <v>411</v>
      </c>
      <c r="S262" s="471"/>
      <c r="T262" s="471"/>
      <c r="U262" s="471"/>
      <c r="V262" s="471"/>
      <c r="W262" s="471"/>
      <c r="X262" s="469"/>
      <c r="Y262" s="469"/>
      <c r="Z262" s="469"/>
      <c r="AA262" s="311" t="s">
        <v>96</v>
      </c>
      <c r="AB262" s="311"/>
      <c r="AC262" s="313"/>
      <c r="AE262" s="1" t="str">
        <f>+I262</f>
        <v>□</v>
      </c>
      <c r="AF262" s="1">
        <f>+X262</f>
        <v>0</v>
      </c>
      <c r="AJ262" s="32" t="str">
        <f>IF(AF260=1,IF(AF262=0,"■未答",IF(AF262&lt;900,"◆未達","●範囲内")),"■未答")</f>
        <v>■未答</v>
      </c>
    </row>
    <row r="263" spans="2:43" ht="18" customHeight="1" x14ac:dyDescent="0.2">
      <c r="B263" s="789" t="s">
        <v>300</v>
      </c>
      <c r="C263" s="773"/>
      <c r="D263" s="772" t="s">
        <v>472</v>
      </c>
      <c r="E263" s="773"/>
      <c r="F263" s="773"/>
      <c r="G263" s="773"/>
      <c r="H263" s="774"/>
      <c r="I263" s="109" t="s">
        <v>56</v>
      </c>
      <c r="J263" s="527" t="s">
        <v>301</v>
      </c>
      <c r="K263" s="527"/>
      <c r="L263" s="527"/>
      <c r="M263" s="527"/>
      <c r="N263" s="527"/>
      <c r="O263" s="527"/>
      <c r="P263" s="527"/>
      <c r="Q263" s="743"/>
      <c r="R263" s="153" t="s">
        <v>456</v>
      </c>
      <c r="S263" s="154"/>
      <c r="T263" s="154"/>
      <c r="U263" s="154"/>
      <c r="V263" s="154"/>
      <c r="W263" s="154"/>
      <c r="X263" s="154"/>
      <c r="Y263" s="154"/>
      <c r="Z263" s="154"/>
      <c r="AA263" s="154"/>
      <c r="AB263" s="155"/>
      <c r="AC263" s="314"/>
      <c r="AE263" s="31" t="str">
        <f>+I263</f>
        <v>□</v>
      </c>
      <c r="AF263" s="9"/>
      <c r="AG263" s="9"/>
      <c r="AH263" s="34" t="str">
        <f>IF(AE263&amp;AE265&amp;AE266="■□□","◎無し",IF(AE263&amp;AE265&amp;AE266="□■□","●適合",IF(AE263&amp;AE265&amp;AE266="□□■","◆未達",IF(AE263&amp;AE265&amp;AE266="□□□","■未答","▼矛盾"))))</f>
        <v>■未答</v>
      </c>
      <c r="AI263" s="46"/>
      <c r="AJ263" s="6"/>
      <c r="AK263" s="6"/>
      <c r="AL263" s="28" t="s">
        <v>89</v>
      </c>
      <c r="AM263" s="35" t="s">
        <v>90</v>
      </c>
      <c r="AN263" s="35" t="s">
        <v>91</v>
      </c>
      <c r="AO263" s="35" t="s">
        <v>92</v>
      </c>
      <c r="AP263" s="35" t="s">
        <v>93</v>
      </c>
      <c r="AQ263" s="35" t="s">
        <v>73</v>
      </c>
    </row>
    <row r="264" spans="2:43" ht="18" customHeight="1" x14ac:dyDescent="0.2">
      <c r="B264" s="566"/>
      <c r="C264" s="567"/>
      <c r="D264" s="549"/>
      <c r="E264" s="567"/>
      <c r="F264" s="567"/>
      <c r="G264" s="567"/>
      <c r="H264" s="692"/>
      <c r="I264" s="777" t="s">
        <v>302</v>
      </c>
      <c r="J264" s="778"/>
      <c r="K264" s="778"/>
      <c r="L264" s="778"/>
      <c r="M264" s="778"/>
      <c r="N264" s="289"/>
      <c r="O264" s="289"/>
      <c r="P264" s="289"/>
      <c r="Q264" s="290"/>
      <c r="R264" s="37"/>
      <c r="S264" s="294"/>
      <c r="T264" s="294"/>
      <c r="U264" s="294"/>
      <c r="V264" s="294"/>
      <c r="W264" s="294"/>
      <c r="X264" s="294"/>
      <c r="Y264" s="294"/>
      <c r="Z264" s="294"/>
      <c r="AA264" s="294"/>
      <c r="AB264" s="295"/>
      <c r="AC264" s="313"/>
      <c r="AE264" s="9"/>
      <c r="AF264" s="9"/>
      <c r="AG264" s="9"/>
      <c r="AH264" s="46"/>
      <c r="AI264" s="46"/>
      <c r="AJ264" s="6"/>
      <c r="AK264" s="6"/>
      <c r="AL264" s="28"/>
      <c r="AM264" s="32" t="s">
        <v>51</v>
      </c>
      <c r="AN264" s="32" t="s">
        <v>52</v>
      </c>
      <c r="AO264" s="32" t="s">
        <v>53</v>
      </c>
      <c r="AP264" s="34" t="s">
        <v>74</v>
      </c>
      <c r="AQ264" s="34" t="s">
        <v>54</v>
      </c>
    </row>
    <row r="265" spans="2:43" ht="18" customHeight="1" x14ac:dyDescent="0.2">
      <c r="B265" s="566"/>
      <c r="C265" s="567"/>
      <c r="D265" s="549"/>
      <c r="E265" s="567"/>
      <c r="F265" s="567"/>
      <c r="G265" s="567"/>
      <c r="H265" s="692"/>
      <c r="I265" s="69"/>
      <c r="J265" s="48" t="s">
        <v>56</v>
      </c>
      <c r="K265" s="779" t="s">
        <v>303</v>
      </c>
      <c r="L265" s="779"/>
      <c r="M265" s="779"/>
      <c r="N265" s="779"/>
      <c r="O265" s="779"/>
      <c r="P265" s="779"/>
      <c r="Q265" s="780"/>
      <c r="R265" s="37"/>
      <c r="S265" s="48" t="s">
        <v>56</v>
      </c>
      <c r="T265" s="471" t="s">
        <v>408</v>
      </c>
      <c r="U265" s="471"/>
      <c r="V265" s="471"/>
      <c r="W265" s="471"/>
      <c r="X265" s="471"/>
      <c r="Y265" s="471"/>
      <c r="Z265" s="471"/>
      <c r="AA265" s="471"/>
      <c r="AB265" s="473"/>
      <c r="AC265" s="313"/>
      <c r="AE265" s="9" t="str">
        <f>+J265</f>
        <v>□</v>
      </c>
      <c r="AF265" s="9"/>
      <c r="AG265" s="9"/>
      <c r="AH265" s="6"/>
      <c r="AI265" s="6"/>
      <c r="AJ265" s="6"/>
      <c r="AK265" s="6"/>
      <c r="AL265" s="28"/>
      <c r="AM265" s="6"/>
      <c r="AN265" s="6"/>
      <c r="AO265" s="6"/>
      <c r="AP265" s="6"/>
      <c r="AQ265" s="188"/>
    </row>
    <row r="266" spans="2:43" ht="18" customHeight="1" x14ac:dyDescent="0.2">
      <c r="B266" s="566"/>
      <c r="C266" s="567"/>
      <c r="D266" s="549"/>
      <c r="E266" s="567"/>
      <c r="F266" s="567"/>
      <c r="G266" s="567"/>
      <c r="H266" s="692"/>
      <c r="I266" s="69"/>
      <c r="J266" s="48" t="s">
        <v>56</v>
      </c>
      <c r="K266" s="779" t="s">
        <v>247</v>
      </c>
      <c r="L266" s="779"/>
      <c r="M266" s="779"/>
      <c r="N266" s="779"/>
      <c r="O266" s="779"/>
      <c r="P266" s="779"/>
      <c r="Q266" s="780"/>
      <c r="R266" s="37"/>
      <c r="S266" s="48" t="s">
        <v>56</v>
      </c>
      <c r="T266" s="471" t="s">
        <v>304</v>
      </c>
      <c r="U266" s="471"/>
      <c r="V266" s="471"/>
      <c r="W266" s="471"/>
      <c r="X266" s="471"/>
      <c r="Y266" s="471"/>
      <c r="Z266" s="471"/>
      <c r="AA266" s="471"/>
      <c r="AB266" s="473"/>
      <c r="AC266" s="313"/>
      <c r="AE266" s="9" t="str">
        <f>+J266</f>
        <v>□</v>
      </c>
      <c r="AF266" s="9"/>
      <c r="AG266" s="9"/>
      <c r="AH266" s="46"/>
      <c r="AI266" s="46"/>
      <c r="AJ266" s="6"/>
      <c r="AK266" s="6"/>
      <c r="AL266" s="28"/>
      <c r="AM266" s="6"/>
      <c r="AN266" s="6"/>
      <c r="AO266" s="6"/>
      <c r="AP266" s="6"/>
      <c r="AQ266" s="6"/>
    </row>
    <row r="267" spans="2:43" ht="18" customHeight="1" x14ac:dyDescent="0.2">
      <c r="B267" s="566"/>
      <c r="C267" s="567"/>
      <c r="D267" s="549"/>
      <c r="E267" s="567"/>
      <c r="F267" s="567"/>
      <c r="G267" s="567"/>
      <c r="H267" s="692"/>
      <c r="I267" s="777" t="s">
        <v>305</v>
      </c>
      <c r="J267" s="778"/>
      <c r="K267" s="778"/>
      <c r="L267" s="778"/>
      <c r="M267" s="778"/>
      <c r="N267" s="289"/>
      <c r="O267" s="289"/>
      <c r="P267" s="289"/>
      <c r="Q267" s="290"/>
      <c r="R267" s="37"/>
      <c r="S267" s="287"/>
      <c r="T267" s="287"/>
      <c r="U267" s="287"/>
      <c r="V267" s="287"/>
      <c r="W267" s="287"/>
      <c r="X267" s="287"/>
      <c r="Y267" s="287"/>
      <c r="Z267" s="287"/>
      <c r="AA267" s="287"/>
      <c r="AB267" s="322"/>
      <c r="AC267" s="313"/>
      <c r="AE267" s="9"/>
      <c r="AF267" s="9"/>
      <c r="AG267" s="9"/>
      <c r="AH267" s="46"/>
      <c r="AI267" s="46"/>
      <c r="AJ267" s="6"/>
      <c r="AK267" s="6"/>
      <c r="AL267" s="28"/>
      <c r="AM267" s="186"/>
      <c r="AN267" s="186"/>
      <c r="AO267" s="186"/>
      <c r="AP267" s="186"/>
      <c r="AQ267" s="186"/>
    </row>
    <row r="268" spans="2:43" ht="18" customHeight="1" x14ac:dyDescent="0.2">
      <c r="B268" s="566"/>
      <c r="C268" s="567"/>
      <c r="D268" s="549"/>
      <c r="E268" s="567"/>
      <c r="F268" s="567"/>
      <c r="G268" s="567"/>
      <c r="H268" s="692"/>
      <c r="I268" s="69"/>
      <c r="J268" s="48" t="s">
        <v>56</v>
      </c>
      <c r="K268" s="547" t="s">
        <v>306</v>
      </c>
      <c r="L268" s="547"/>
      <c r="M268" s="547"/>
      <c r="N268" s="547"/>
      <c r="O268" s="547"/>
      <c r="P268" s="547"/>
      <c r="Q268" s="607"/>
      <c r="R268" s="156" t="s">
        <v>456</v>
      </c>
      <c r="S268" s="337"/>
      <c r="T268" s="337"/>
      <c r="U268" s="337"/>
      <c r="V268" s="337"/>
      <c r="W268" s="337"/>
      <c r="X268" s="337"/>
      <c r="Y268" s="337"/>
      <c r="Z268" s="337"/>
      <c r="AA268" s="337"/>
      <c r="AB268" s="157"/>
      <c r="AC268" s="313"/>
      <c r="AE268" s="31" t="str">
        <f>+J268</f>
        <v>□</v>
      </c>
      <c r="AF268" s="9"/>
      <c r="AG268" s="9"/>
      <c r="AH268" s="34" t="str">
        <f>IF(AE268&amp;AE269&amp;AE270="■□□","◎無し",IF(AE268&amp;AE269&amp;AE270="□■□","●適合",IF(AE268&amp;AE269&amp;AE270="□□■","◆未達",IF(AE268&amp;AE269&amp;AE270="□□□","■未答","▼矛盾"))))</f>
        <v>■未答</v>
      </c>
      <c r="AI268" s="46"/>
      <c r="AJ268" s="6"/>
      <c r="AK268" s="6"/>
      <c r="AL268" s="28" t="s">
        <v>89</v>
      </c>
      <c r="AM268" s="35" t="s">
        <v>90</v>
      </c>
      <c r="AN268" s="35" t="s">
        <v>91</v>
      </c>
      <c r="AO268" s="35" t="s">
        <v>92</v>
      </c>
      <c r="AP268" s="35" t="s">
        <v>93</v>
      </c>
      <c r="AQ268" s="35" t="s">
        <v>73</v>
      </c>
    </row>
    <row r="269" spans="2:43" ht="18" customHeight="1" x14ac:dyDescent="0.2">
      <c r="B269" s="566"/>
      <c r="C269" s="567"/>
      <c r="D269" s="549"/>
      <c r="E269" s="567"/>
      <c r="F269" s="567"/>
      <c r="G269" s="567"/>
      <c r="H269" s="692"/>
      <c r="I269" s="69"/>
      <c r="J269" s="69"/>
      <c r="K269" s="48" t="s">
        <v>56</v>
      </c>
      <c r="L269" s="547" t="s">
        <v>307</v>
      </c>
      <c r="M269" s="547"/>
      <c r="N269" s="547"/>
      <c r="O269" s="547"/>
      <c r="P269" s="547"/>
      <c r="Q269" s="607"/>
      <c r="R269" s="37"/>
      <c r="S269" s="69"/>
      <c r="T269" s="294"/>
      <c r="U269" s="294"/>
      <c r="V269" s="294"/>
      <c r="W269" s="294"/>
      <c r="X269" s="294"/>
      <c r="Y269" s="294"/>
      <c r="Z269" s="294"/>
      <c r="AA269" s="294"/>
      <c r="AB269" s="295"/>
      <c r="AC269" s="313"/>
      <c r="AE269" s="9" t="str">
        <f>+K269</f>
        <v>□</v>
      </c>
      <c r="AF269" s="9"/>
      <c r="AG269" s="9"/>
      <c r="AH269" s="6"/>
      <c r="AI269" s="6"/>
      <c r="AJ269" s="6"/>
      <c r="AK269" s="6"/>
      <c r="AL269" s="28"/>
      <c r="AM269" s="32" t="s">
        <v>51</v>
      </c>
      <c r="AN269" s="32" t="s">
        <v>52</v>
      </c>
      <c r="AO269" s="32" t="s">
        <v>53</v>
      </c>
      <c r="AP269" s="34" t="s">
        <v>74</v>
      </c>
      <c r="AQ269" s="187" t="s">
        <v>54</v>
      </c>
    </row>
    <row r="270" spans="2:43" ht="18" customHeight="1" thickBot="1" x14ac:dyDescent="0.25">
      <c r="B270" s="566"/>
      <c r="C270" s="567"/>
      <c r="D270" s="775"/>
      <c r="E270" s="578"/>
      <c r="F270" s="578"/>
      <c r="G270" s="578"/>
      <c r="H270" s="776"/>
      <c r="I270" s="69"/>
      <c r="J270" s="286"/>
      <c r="K270" s="48" t="s">
        <v>56</v>
      </c>
      <c r="L270" s="286" t="s">
        <v>247</v>
      </c>
      <c r="M270" s="286"/>
      <c r="N270" s="286"/>
      <c r="O270" s="286"/>
      <c r="P270" s="286"/>
      <c r="Q270" s="70"/>
      <c r="R270" s="37"/>
      <c r="S270" s="69"/>
      <c r="T270" s="294"/>
      <c r="U270" s="294"/>
      <c r="V270" s="294"/>
      <c r="W270" s="294"/>
      <c r="X270" s="294"/>
      <c r="Y270" s="294"/>
      <c r="Z270" s="294"/>
      <c r="AA270" s="294"/>
      <c r="AB270" s="295"/>
      <c r="AC270" s="313"/>
      <c r="AE270" s="9" t="str">
        <f>+K270</f>
        <v>□</v>
      </c>
      <c r="AF270" s="9"/>
      <c r="AG270" s="9"/>
      <c r="AH270" s="46"/>
      <c r="AI270" s="46"/>
      <c r="AJ270" s="6"/>
      <c r="AK270" s="6"/>
      <c r="AL270" s="28"/>
      <c r="AM270" s="189"/>
      <c r="AN270" s="189"/>
      <c r="AO270" s="189"/>
      <c r="AP270" s="189"/>
      <c r="AQ270" s="189"/>
    </row>
    <row r="271" spans="2:43" ht="18" customHeight="1" x14ac:dyDescent="0.2">
      <c r="B271" s="566"/>
      <c r="C271" s="567"/>
      <c r="D271" s="659" t="s">
        <v>457</v>
      </c>
      <c r="E271" s="660"/>
      <c r="F271" s="660"/>
      <c r="G271" s="660"/>
      <c r="H271" s="661"/>
      <c r="I271" s="109" t="s">
        <v>56</v>
      </c>
      <c r="J271" s="118" t="s">
        <v>410</v>
      </c>
      <c r="K271" s="118"/>
      <c r="L271" s="118"/>
      <c r="M271" s="118"/>
      <c r="N271" s="118"/>
      <c r="O271" s="118"/>
      <c r="P271" s="118"/>
      <c r="Q271" s="119"/>
      <c r="R271" s="120"/>
      <c r="S271" s="121"/>
      <c r="T271" s="121"/>
      <c r="U271" s="121"/>
      <c r="V271" s="121"/>
      <c r="W271" s="121"/>
      <c r="X271" s="121"/>
      <c r="Y271" s="121"/>
      <c r="Z271" s="121"/>
      <c r="AA271" s="121"/>
      <c r="AB271" s="121"/>
      <c r="AC271" s="680"/>
      <c r="AE271" s="31" t="str">
        <f>+I271</f>
        <v>□</v>
      </c>
      <c r="AH271" s="34" t="str">
        <f>IF(AE271&amp;AE272&amp;AE273="■□□","◎無し",IF(AE271&amp;AE272&amp;AE273="□■□","●適合",IF(AE271&amp;AE272&amp;AE273="□□■","◆未達",IF(AE271&amp;AE272&amp;AE273="□□□","■未答","▼矛盾"))))</f>
        <v>■未答</v>
      </c>
      <c r="AI271" s="46"/>
      <c r="AL271" s="28" t="s">
        <v>89</v>
      </c>
      <c r="AM271" s="35" t="s">
        <v>90</v>
      </c>
      <c r="AN271" s="35" t="s">
        <v>91</v>
      </c>
      <c r="AO271" s="35" t="s">
        <v>92</v>
      </c>
      <c r="AP271" s="35" t="s">
        <v>93</v>
      </c>
      <c r="AQ271" s="35" t="s">
        <v>73</v>
      </c>
    </row>
    <row r="272" spans="2:43" ht="18" customHeight="1" x14ac:dyDescent="0.2">
      <c r="B272" s="566"/>
      <c r="C272" s="567"/>
      <c r="D272" s="618"/>
      <c r="E272" s="619"/>
      <c r="F272" s="619"/>
      <c r="G272" s="619"/>
      <c r="H272" s="620"/>
      <c r="I272" s="123" t="s">
        <v>56</v>
      </c>
      <c r="J272" s="573" t="s">
        <v>246</v>
      </c>
      <c r="K272" s="573"/>
      <c r="L272" s="123" t="s">
        <v>67</v>
      </c>
      <c r="M272" s="573" t="s">
        <v>247</v>
      </c>
      <c r="N272" s="573"/>
      <c r="O272" s="573"/>
      <c r="P272" s="282"/>
      <c r="Q272" s="288"/>
      <c r="R272" s="338"/>
      <c r="S272" s="327"/>
      <c r="T272" s="327"/>
      <c r="U272" s="327"/>
      <c r="V272" s="327"/>
      <c r="W272" s="327"/>
      <c r="X272" s="327"/>
      <c r="Y272" s="327"/>
      <c r="Z272" s="327"/>
      <c r="AA272" s="327"/>
      <c r="AB272" s="327"/>
      <c r="AC272" s="682"/>
      <c r="AE272" s="1" t="str">
        <f>+I272</f>
        <v>□</v>
      </c>
      <c r="AL272" s="28"/>
      <c r="AM272" s="32" t="s">
        <v>51</v>
      </c>
      <c r="AN272" s="32" t="s">
        <v>52</v>
      </c>
      <c r="AO272" s="32" t="s">
        <v>53</v>
      </c>
      <c r="AP272" s="34" t="s">
        <v>74</v>
      </c>
      <c r="AQ272" s="34" t="s">
        <v>54</v>
      </c>
    </row>
    <row r="273" spans="2:43" ht="20.149999999999999" customHeight="1" x14ac:dyDescent="0.2">
      <c r="B273" s="566"/>
      <c r="C273" s="567"/>
      <c r="D273" s="297"/>
      <c r="E273" s="612" t="s">
        <v>46</v>
      </c>
      <c r="F273" s="616"/>
      <c r="G273" s="616"/>
      <c r="H273" s="617"/>
      <c r="I273" s="77"/>
      <c r="J273" s="77"/>
      <c r="K273" s="77"/>
      <c r="L273" s="77"/>
      <c r="M273" s="77"/>
      <c r="N273" s="140" t="s">
        <v>67</v>
      </c>
      <c r="O273" s="517" t="s">
        <v>259</v>
      </c>
      <c r="P273" s="517"/>
      <c r="Q273" s="700"/>
      <c r="R273" s="783" t="s">
        <v>308</v>
      </c>
      <c r="S273" s="770"/>
      <c r="T273" s="770"/>
      <c r="U273" s="770"/>
      <c r="V273" s="770"/>
      <c r="W273" s="770"/>
      <c r="X273" s="770"/>
      <c r="Y273" s="770"/>
      <c r="Z273" s="784"/>
      <c r="AA273" s="784"/>
      <c r="AB273" s="67" t="s">
        <v>96</v>
      </c>
      <c r="AC273" s="686"/>
      <c r="AE273" s="1" t="str">
        <f>+L272</f>
        <v>□</v>
      </c>
    </row>
    <row r="274" spans="2:43" ht="20.149999999999999" customHeight="1" x14ac:dyDescent="0.2">
      <c r="B274" s="566"/>
      <c r="C274" s="567"/>
      <c r="D274" s="297"/>
      <c r="E274" s="618"/>
      <c r="F274" s="619"/>
      <c r="G274" s="619"/>
      <c r="H274" s="620"/>
      <c r="I274" s="48" t="s">
        <v>67</v>
      </c>
      <c r="J274" s="547" t="s">
        <v>149</v>
      </c>
      <c r="K274" s="547"/>
      <c r="L274" s="547"/>
      <c r="M274" s="547"/>
      <c r="N274" s="547"/>
      <c r="O274" s="547"/>
      <c r="P274" s="547"/>
      <c r="Q274" s="607"/>
      <c r="R274" s="331"/>
      <c r="S274" s="306"/>
      <c r="T274" s="306"/>
      <c r="U274" s="306"/>
      <c r="V274" s="306"/>
      <c r="W274" s="306"/>
      <c r="X274" s="306"/>
      <c r="Y274" s="306"/>
      <c r="Z274" s="306"/>
      <c r="AA274" s="306"/>
      <c r="AB274" s="306"/>
      <c r="AC274" s="681"/>
      <c r="AE274" s="31" t="str">
        <f>+N273</f>
        <v>□</v>
      </c>
      <c r="AH274" s="34" t="str">
        <f>IF(AE274&amp;AE275&amp;AE276="■□□","◎無し",IF(AE274&amp;AE275&amp;AE276="□■□","●適合",IF(AE274&amp;AE275&amp;AE276="□□■","◆未達",IF(AE274&amp;AE275&amp;AE276="□□□","■未答","▼矛盾"))))</f>
        <v>■未答</v>
      </c>
      <c r="AI274" s="46"/>
      <c r="AJ274" s="32" t="str">
        <f>IF(Z273=0,"■未答",IF(Z273&lt;800,"◆未達","●範囲内"))</f>
        <v>■未答</v>
      </c>
      <c r="AL274" s="28" t="s">
        <v>89</v>
      </c>
      <c r="AM274" s="35" t="s">
        <v>90</v>
      </c>
      <c r="AN274" s="35" t="s">
        <v>91</v>
      </c>
      <c r="AO274" s="35" t="s">
        <v>92</v>
      </c>
      <c r="AP274" s="35" t="s">
        <v>93</v>
      </c>
      <c r="AQ274" s="35" t="s">
        <v>73</v>
      </c>
    </row>
    <row r="275" spans="2:43" ht="20.149999999999999" customHeight="1" x14ac:dyDescent="0.2">
      <c r="B275" s="566"/>
      <c r="C275" s="567"/>
      <c r="D275" s="297"/>
      <c r="E275" s="621"/>
      <c r="F275" s="622"/>
      <c r="G275" s="622"/>
      <c r="H275" s="623"/>
      <c r="I275" s="49" t="s">
        <v>67</v>
      </c>
      <c r="J275" s="573" t="s">
        <v>151</v>
      </c>
      <c r="K275" s="573"/>
      <c r="L275" s="573"/>
      <c r="M275" s="573"/>
      <c r="N275" s="573"/>
      <c r="O275" s="573"/>
      <c r="P275" s="573"/>
      <c r="Q275" s="636"/>
      <c r="R275" s="338"/>
      <c r="S275" s="327"/>
      <c r="T275" s="327"/>
      <c r="U275" s="327"/>
      <c r="V275" s="327"/>
      <c r="W275" s="327"/>
      <c r="X275" s="327"/>
      <c r="Y275" s="327"/>
      <c r="Z275" s="327"/>
      <c r="AA275" s="327"/>
      <c r="AB275" s="327"/>
      <c r="AC275" s="682"/>
      <c r="AE275" s="1" t="str">
        <f>+I274</f>
        <v>□</v>
      </c>
      <c r="AL275" s="28"/>
      <c r="AM275" s="32" t="s">
        <v>51</v>
      </c>
      <c r="AN275" s="32" t="s">
        <v>52</v>
      </c>
      <c r="AO275" s="32" t="s">
        <v>53</v>
      </c>
      <c r="AP275" s="34" t="s">
        <v>74</v>
      </c>
      <c r="AQ275" s="34" t="s">
        <v>54</v>
      </c>
    </row>
    <row r="276" spans="2:43" ht="20.149999999999999" customHeight="1" x14ac:dyDescent="0.2">
      <c r="B276" s="566"/>
      <c r="C276" s="567"/>
      <c r="D276" s="297"/>
      <c r="E276" s="612" t="s">
        <v>47</v>
      </c>
      <c r="F276" s="616"/>
      <c r="G276" s="616"/>
      <c r="H276" s="617"/>
      <c r="I276" s="77"/>
      <c r="J276" s="77"/>
      <c r="K276" s="77"/>
      <c r="L276" s="77"/>
      <c r="M276" s="77"/>
      <c r="N276" s="140" t="s">
        <v>67</v>
      </c>
      <c r="O276" s="517" t="s">
        <v>259</v>
      </c>
      <c r="P276" s="517"/>
      <c r="Q276" s="700"/>
      <c r="R276" s="783" t="s">
        <v>309</v>
      </c>
      <c r="S276" s="770"/>
      <c r="T276" s="770"/>
      <c r="U276" s="770"/>
      <c r="V276" s="770"/>
      <c r="W276" s="770"/>
      <c r="X276" s="770"/>
      <c r="Y276" s="770"/>
      <c r="Z276" s="784"/>
      <c r="AA276" s="784"/>
      <c r="AB276" s="67" t="s">
        <v>96</v>
      </c>
      <c r="AC276" s="686"/>
      <c r="AE276" s="1" t="str">
        <f>+I275</f>
        <v>□</v>
      </c>
    </row>
    <row r="277" spans="2:43" ht="20.149999999999999" customHeight="1" x14ac:dyDescent="0.2">
      <c r="B277" s="566"/>
      <c r="C277" s="567"/>
      <c r="D277" s="297"/>
      <c r="E277" s="618"/>
      <c r="F277" s="619"/>
      <c r="G277" s="619"/>
      <c r="H277" s="620"/>
      <c r="I277" s="48" t="s">
        <v>67</v>
      </c>
      <c r="J277" s="547" t="s">
        <v>149</v>
      </c>
      <c r="K277" s="547"/>
      <c r="L277" s="547"/>
      <c r="M277" s="547"/>
      <c r="N277" s="547"/>
      <c r="O277" s="547"/>
      <c r="P277" s="547"/>
      <c r="Q277" s="607"/>
      <c r="R277" s="331"/>
      <c r="S277" s="306"/>
      <c r="T277" s="306"/>
      <c r="U277" s="306"/>
      <c r="V277" s="306"/>
      <c r="W277" s="306"/>
      <c r="X277" s="306"/>
      <c r="Y277" s="306"/>
      <c r="Z277" s="306"/>
      <c r="AA277" s="306"/>
      <c r="AB277" s="306"/>
      <c r="AC277" s="681"/>
      <c r="AE277" s="31" t="str">
        <f>+N276</f>
        <v>□</v>
      </c>
      <c r="AH277" s="34" t="str">
        <f>IF(AE277&amp;AE278&amp;AE279="■□□","◎無し",IF(AE277&amp;AE278&amp;AE279="□■□","●適合",IF(AE277&amp;AE278&amp;AE279="□□■","◆未達",IF(AE277&amp;AE278&amp;AE279="□□□","■未答","▼矛盾"))))</f>
        <v>■未答</v>
      </c>
      <c r="AI277" s="46"/>
      <c r="AJ277" s="32" t="str">
        <f>IF(Z276=0,"■未答",IF(Z276&lt;1500,"◆未達","●範囲内"))</f>
        <v>■未答</v>
      </c>
      <c r="AL277" s="28" t="s">
        <v>89</v>
      </c>
      <c r="AM277" s="35" t="s">
        <v>90</v>
      </c>
      <c r="AN277" s="35" t="s">
        <v>91</v>
      </c>
      <c r="AO277" s="35" t="s">
        <v>92</v>
      </c>
      <c r="AP277" s="35" t="s">
        <v>93</v>
      </c>
      <c r="AQ277" s="35" t="s">
        <v>73</v>
      </c>
    </row>
    <row r="278" spans="2:43" ht="20.149999999999999" customHeight="1" x14ac:dyDescent="0.2">
      <c r="B278" s="566"/>
      <c r="C278" s="567"/>
      <c r="D278" s="332"/>
      <c r="E278" s="621"/>
      <c r="F278" s="622"/>
      <c r="G278" s="622"/>
      <c r="H278" s="623"/>
      <c r="I278" s="49" t="s">
        <v>67</v>
      </c>
      <c r="J278" s="573" t="s">
        <v>151</v>
      </c>
      <c r="K278" s="573"/>
      <c r="L278" s="573"/>
      <c r="M278" s="573"/>
      <c r="N278" s="573"/>
      <c r="O278" s="573"/>
      <c r="P278" s="573"/>
      <c r="Q278" s="636"/>
      <c r="R278" s="338"/>
      <c r="S278" s="327"/>
      <c r="T278" s="327"/>
      <c r="U278" s="327"/>
      <c r="V278" s="327"/>
      <c r="W278" s="327"/>
      <c r="X278" s="327"/>
      <c r="Y278" s="327"/>
      <c r="Z278" s="327"/>
      <c r="AA278" s="327"/>
      <c r="AB278" s="327"/>
      <c r="AC278" s="682"/>
      <c r="AE278" s="1" t="str">
        <f>+I277</f>
        <v>□</v>
      </c>
      <c r="AL278" s="28"/>
      <c r="AM278" s="32" t="s">
        <v>51</v>
      </c>
      <c r="AN278" s="32" t="s">
        <v>52</v>
      </c>
      <c r="AO278" s="32" t="s">
        <v>53</v>
      </c>
      <c r="AP278" s="34" t="s">
        <v>74</v>
      </c>
      <c r="AQ278" s="34" t="s">
        <v>54</v>
      </c>
    </row>
    <row r="279" spans="2:43" ht="20.149999999999999" customHeight="1" x14ac:dyDescent="0.2">
      <c r="B279" s="566"/>
      <c r="C279" s="567"/>
      <c r="D279" s="612" t="s">
        <v>48</v>
      </c>
      <c r="E279" s="616"/>
      <c r="F279" s="616"/>
      <c r="G279" s="616"/>
      <c r="H279" s="617"/>
      <c r="I279" s="138"/>
      <c r="J279" s="139"/>
      <c r="K279" s="139"/>
      <c r="L279" s="138"/>
      <c r="M279" s="139"/>
      <c r="N279" s="140" t="s">
        <v>67</v>
      </c>
      <c r="O279" s="517" t="s">
        <v>259</v>
      </c>
      <c r="P279" s="517"/>
      <c r="Q279" s="700"/>
      <c r="R279" s="66"/>
      <c r="S279" s="67"/>
      <c r="T279" s="67"/>
      <c r="U279" s="67"/>
      <c r="V279" s="67"/>
      <c r="W279" s="67"/>
      <c r="X279" s="67"/>
      <c r="Y279" s="67"/>
      <c r="Z279" s="67"/>
      <c r="AA279" s="67"/>
      <c r="AB279" s="67"/>
      <c r="AC279" s="634"/>
      <c r="AE279" s="1" t="str">
        <f>+I278</f>
        <v>□</v>
      </c>
    </row>
    <row r="280" spans="2:43" ht="20.149999999999999" customHeight="1" x14ac:dyDescent="0.2">
      <c r="B280" s="566"/>
      <c r="C280" s="567"/>
      <c r="D280" s="618"/>
      <c r="E280" s="619"/>
      <c r="F280" s="619"/>
      <c r="G280" s="619"/>
      <c r="H280" s="620"/>
      <c r="I280" s="122" t="s">
        <v>56</v>
      </c>
      <c r="J280" s="547" t="s">
        <v>260</v>
      </c>
      <c r="K280" s="547"/>
      <c r="L280" s="547"/>
      <c r="M280" s="547"/>
      <c r="N280" s="547"/>
      <c r="O280" s="547"/>
      <c r="P280" s="547"/>
      <c r="Q280" s="607"/>
      <c r="R280" s="331"/>
      <c r="S280" s="306"/>
      <c r="T280" s="306"/>
      <c r="U280" s="306"/>
      <c r="V280" s="306"/>
      <c r="W280" s="306"/>
      <c r="X280" s="306"/>
      <c r="Y280" s="306"/>
      <c r="Z280" s="306"/>
      <c r="AA280" s="306"/>
      <c r="AB280" s="306"/>
      <c r="AC280" s="630"/>
      <c r="AE280" s="31" t="str">
        <f>+N279</f>
        <v>□</v>
      </c>
      <c r="AH280" s="34" t="str">
        <f>IF(AE280&amp;AE281&amp;AE282="■□□","◎無し",IF(AE280&amp;AE281&amp;AE282="□■□","●適合",IF(AE280&amp;AE281&amp;AE282="□□■","◆未達",IF(AE280&amp;AE281&amp;AE282="□□□","■未答","▼矛盾"))))</f>
        <v>■未答</v>
      </c>
      <c r="AI280" s="46"/>
      <c r="AL280" s="28" t="s">
        <v>89</v>
      </c>
      <c r="AM280" s="35" t="s">
        <v>90</v>
      </c>
      <c r="AN280" s="35" t="s">
        <v>91</v>
      </c>
      <c r="AO280" s="35" t="s">
        <v>92</v>
      </c>
      <c r="AP280" s="35" t="s">
        <v>93</v>
      </c>
      <c r="AQ280" s="35" t="s">
        <v>73</v>
      </c>
    </row>
    <row r="281" spans="2:43" ht="20.149999999999999" customHeight="1" x14ac:dyDescent="0.2">
      <c r="B281" s="790"/>
      <c r="C281" s="694"/>
      <c r="D281" s="621"/>
      <c r="E281" s="622"/>
      <c r="F281" s="622"/>
      <c r="G281" s="622"/>
      <c r="H281" s="623"/>
      <c r="I281" s="123" t="s">
        <v>56</v>
      </c>
      <c r="J281" s="573" t="s">
        <v>261</v>
      </c>
      <c r="K281" s="573"/>
      <c r="L281" s="573"/>
      <c r="M281" s="573"/>
      <c r="N281" s="573"/>
      <c r="O281" s="573"/>
      <c r="P281" s="573"/>
      <c r="Q281" s="636"/>
      <c r="R281" s="338"/>
      <c r="S281" s="327"/>
      <c r="T281" s="327"/>
      <c r="U281" s="327"/>
      <c r="V281" s="327"/>
      <c r="W281" s="327"/>
      <c r="X281" s="327"/>
      <c r="Y281" s="327"/>
      <c r="Z281" s="327"/>
      <c r="AA281" s="327"/>
      <c r="AB281" s="327"/>
      <c r="AC281" s="635"/>
      <c r="AE281" s="1" t="str">
        <f>+I280</f>
        <v>□</v>
      </c>
      <c r="AL281" s="28"/>
      <c r="AM281" s="32" t="s">
        <v>51</v>
      </c>
      <c r="AN281" s="32" t="s">
        <v>52</v>
      </c>
      <c r="AO281" s="32" t="s">
        <v>53</v>
      </c>
      <c r="AP281" s="34" t="s">
        <v>74</v>
      </c>
      <c r="AQ281" s="34" t="s">
        <v>54</v>
      </c>
    </row>
    <row r="282" spans="2:43" ht="20.149999999999999" customHeight="1" x14ac:dyDescent="0.2">
      <c r="B282" s="785" t="s">
        <v>300</v>
      </c>
      <c r="C282" s="538"/>
      <c r="D282" s="612" t="s">
        <v>49</v>
      </c>
      <c r="E282" s="616"/>
      <c r="F282" s="616"/>
      <c r="G282" s="616"/>
      <c r="H282" s="617"/>
      <c r="I282" s="138"/>
      <c r="J282" s="139"/>
      <c r="K282" s="139"/>
      <c r="L282" s="138"/>
      <c r="M282" s="139"/>
      <c r="N282" s="140" t="s">
        <v>67</v>
      </c>
      <c r="O282" s="517" t="s">
        <v>310</v>
      </c>
      <c r="P282" s="517"/>
      <c r="Q282" s="700"/>
      <c r="R282" s="141" t="s">
        <v>67</v>
      </c>
      <c r="S282" s="770" t="s">
        <v>409</v>
      </c>
      <c r="T282" s="770"/>
      <c r="U282" s="770"/>
      <c r="V282" s="770"/>
      <c r="W282" s="770"/>
      <c r="X282" s="770"/>
      <c r="Y282" s="770"/>
      <c r="Z282" s="770"/>
      <c r="AA282" s="770"/>
      <c r="AB282" s="771"/>
      <c r="AC282" s="634"/>
      <c r="AE282" s="1" t="str">
        <f>+I281</f>
        <v>□</v>
      </c>
    </row>
    <row r="283" spans="2:43" ht="20.149999999999999" customHeight="1" x14ac:dyDescent="0.2">
      <c r="B283" s="786"/>
      <c r="C283" s="538"/>
      <c r="D283" s="618"/>
      <c r="E283" s="619"/>
      <c r="F283" s="619"/>
      <c r="G283" s="619"/>
      <c r="H283" s="620"/>
      <c r="I283" s="122" t="s">
        <v>56</v>
      </c>
      <c r="J283" s="547" t="s">
        <v>263</v>
      </c>
      <c r="K283" s="547"/>
      <c r="L283" s="547"/>
      <c r="M283" s="547"/>
      <c r="N283" s="547"/>
      <c r="O283" s="547"/>
      <c r="P283" s="547"/>
      <c r="Q283" s="607"/>
      <c r="R283" s="30" t="s">
        <v>67</v>
      </c>
      <c r="S283" s="479" t="s">
        <v>311</v>
      </c>
      <c r="T283" s="479"/>
      <c r="U283" s="479"/>
      <c r="V283" s="479"/>
      <c r="W283" s="479"/>
      <c r="X283" s="479"/>
      <c r="Y283" s="479"/>
      <c r="Z283" s="479"/>
      <c r="AA283" s="479"/>
      <c r="AB283" s="655"/>
      <c r="AC283" s="630"/>
      <c r="AE283" s="31" t="str">
        <f>+N282</f>
        <v>□</v>
      </c>
      <c r="AH283" s="34" t="str">
        <f>IF(AE283&amp;AE284&amp;AE285="■□□","◎無し",IF(AE283&amp;AE284&amp;AE285="□■□","●適合",IF(AE283&amp;AE284&amp;AE285="□□■","◆未達",IF(AE283&amp;AE284&amp;AE285="□□□","■未答","▼矛盾"))))</f>
        <v>■未答</v>
      </c>
      <c r="AI283" s="46"/>
      <c r="AL283" s="28" t="s">
        <v>89</v>
      </c>
      <c r="AM283" s="35" t="s">
        <v>90</v>
      </c>
      <c r="AN283" s="35" t="s">
        <v>91</v>
      </c>
      <c r="AO283" s="35" t="s">
        <v>92</v>
      </c>
      <c r="AP283" s="35" t="s">
        <v>93</v>
      </c>
      <c r="AQ283" s="35" t="s">
        <v>73</v>
      </c>
    </row>
    <row r="284" spans="2:43" ht="20.149999999999999" customHeight="1" x14ac:dyDescent="0.2">
      <c r="B284" s="786"/>
      <c r="C284" s="538"/>
      <c r="D284" s="618"/>
      <c r="E284" s="619"/>
      <c r="F284" s="619"/>
      <c r="G284" s="619"/>
      <c r="H284" s="620"/>
      <c r="I284" s="123" t="s">
        <v>56</v>
      </c>
      <c r="J284" s="573" t="s">
        <v>265</v>
      </c>
      <c r="K284" s="573"/>
      <c r="L284" s="573"/>
      <c r="M284" s="573"/>
      <c r="N284" s="573"/>
      <c r="O284" s="573"/>
      <c r="P284" s="573"/>
      <c r="Q284" s="636"/>
      <c r="R284" s="338"/>
      <c r="S284" s="327"/>
      <c r="T284" s="327"/>
      <c r="U284" s="327"/>
      <c r="V284" s="327"/>
      <c r="W284" s="327"/>
      <c r="X284" s="327"/>
      <c r="Y284" s="327"/>
      <c r="Z284" s="327"/>
      <c r="AA284" s="327"/>
      <c r="AB284" s="65"/>
      <c r="AC284" s="635"/>
      <c r="AE284" s="1" t="str">
        <f>+I283</f>
        <v>□</v>
      </c>
      <c r="AL284" s="28"/>
      <c r="AM284" s="32" t="s">
        <v>51</v>
      </c>
      <c r="AN284" s="32" t="s">
        <v>52</v>
      </c>
      <c r="AO284" s="32" t="s">
        <v>53</v>
      </c>
      <c r="AP284" s="34" t="s">
        <v>74</v>
      </c>
      <c r="AQ284" s="34" t="s">
        <v>54</v>
      </c>
    </row>
    <row r="285" spans="2:43" ht="20.149999999999999" customHeight="1" x14ac:dyDescent="0.2">
      <c r="B285" s="786"/>
      <c r="C285" s="538"/>
      <c r="D285" s="297"/>
      <c r="E285" s="612" t="s">
        <v>479</v>
      </c>
      <c r="F285" s="616"/>
      <c r="G285" s="616"/>
      <c r="H285" s="617"/>
      <c r="I285" s="77"/>
      <c r="J285" s="77"/>
      <c r="K285" s="77"/>
      <c r="L285" s="77"/>
      <c r="M285" s="77"/>
      <c r="N285" s="138"/>
      <c r="O285" s="139"/>
      <c r="P285" s="139"/>
      <c r="Q285" s="142"/>
      <c r="R285" s="66"/>
      <c r="S285" s="67"/>
      <c r="T285" s="143"/>
      <c r="U285" s="67"/>
      <c r="V285" s="67"/>
      <c r="W285" s="67"/>
      <c r="X285" s="144"/>
      <c r="Y285" s="144"/>
      <c r="Z285" s="144"/>
      <c r="AA285" s="67"/>
      <c r="AB285" s="58" t="s">
        <v>88</v>
      </c>
      <c r="AC285" s="634"/>
      <c r="AE285" s="1" t="str">
        <f>+I284</f>
        <v>□</v>
      </c>
    </row>
    <row r="286" spans="2:43" ht="20.149999999999999" customHeight="1" x14ac:dyDescent="0.2">
      <c r="B286" s="786"/>
      <c r="C286" s="538"/>
      <c r="D286" s="297"/>
      <c r="E286" s="618"/>
      <c r="F286" s="619"/>
      <c r="G286" s="619"/>
      <c r="H286" s="620"/>
      <c r="I286" s="286"/>
      <c r="J286" s="286"/>
      <c r="K286" s="286"/>
      <c r="L286" s="286"/>
      <c r="M286" s="286"/>
      <c r="N286" s="122" t="s">
        <v>67</v>
      </c>
      <c r="O286" s="547" t="s">
        <v>259</v>
      </c>
      <c r="P286" s="547"/>
      <c r="Q286" s="607"/>
      <c r="R286" s="331"/>
      <c r="S286" s="306"/>
      <c r="T286" s="758" t="s">
        <v>266</v>
      </c>
      <c r="U286" s="758"/>
      <c r="V286" s="758"/>
      <c r="W286" s="758"/>
      <c r="X286" s="469"/>
      <c r="Y286" s="469"/>
      <c r="Z286" s="469"/>
      <c r="AA286" s="306" t="s">
        <v>96</v>
      </c>
      <c r="AB286" s="71"/>
      <c r="AC286" s="630"/>
      <c r="AE286" s="31" t="str">
        <f>+N286</f>
        <v>□</v>
      </c>
      <c r="AH286" s="34" t="str">
        <f>IF(AE286&amp;AE287&amp;AE288="■□□","◎無し",IF(AE286&amp;AE287&amp;AE288="□■□","●適合",IF(AE286&amp;AE287&amp;AE288="□□■","◆未達",IF(AE286&amp;AE287&amp;AE288="□□□","■未答","▼矛盾"))))</f>
        <v>■未答</v>
      </c>
      <c r="AI286" s="46"/>
      <c r="AL286" s="28" t="s">
        <v>89</v>
      </c>
      <c r="AM286" s="35" t="s">
        <v>90</v>
      </c>
      <c r="AN286" s="35" t="s">
        <v>91</v>
      </c>
      <c r="AO286" s="35" t="s">
        <v>92</v>
      </c>
      <c r="AP286" s="35" t="s">
        <v>93</v>
      </c>
      <c r="AQ286" s="35" t="s">
        <v>73</v>
      </c>
    </row>
    <row r="287" spans="2:43" ht="20.149999999999999" customHeight="1" x14ac:dyDescent="0.2">
      <c r="B287" s="786"/>
      <c r="C287" s="538"/>
      <c r="D287" s="297"/>
      <c r="E287" s="618"/>
      <c r="F287" s="619"/>
      <c r="G287" s="619"/>
      <c r="H287" s="620"/>
      <c r="I287" s="48" t="s">
        <v>67</v>
      </c>
      <c r="J287" s="547" t="s">
        <v>151</v>
      </c>
      <c r="K287" s="547"/>
      <c r="L287" s="547"/>
      <c r="M287" s="547"/>
      <c r="N287" s="547"/>
      <c r="O287" s="547"/>
      <c r="P287" s="547"/>
      <c r="Q287" s="607"/>
      <c r="R287" s="30" t="s">
        <v>67</v>
      </c>
      <c r="S287" s="479" t="s">
        <v>312</v>
      </c>
      <c r="T287" s="479"/>
      <c r="U287" s="479"/>
      <c r="V287" s="479"/>
      <c r="W287" s="479"/>
      <c r="X287" s="479"/>
      <c r="Y287" s="479"/>
      <c r="Z287" s="479"/>
      <c r="AA287" s="479"/>
      <c r="AB287" s="655"/>
      <c r="AC287" s="630"/>
      <c r="AE287" s="1" t="str">
        <f>+I287</f>
        <v>□</v>
      </c>
      <c r="AH287" s="82" t="s">
        <v>154</v>
      </c>
      <c r="AJ287" s="145" t="str">
        <f>IF(X286&gt;0,IF(X286&gt;80,"場合分け",8),"(未答)")</f>
        <v>(未答)</v>
      </c>
      <c r="AL287" s="28"/>
      <c r="AM287" s="32" t="s">
        <v>51</v>
      </c>
      <c r="AN287" s="32" t="s">
        <v>52</v>
      </c>
      <c r="AO287" s="32" t="s">
        <v>53</v>
      </c>
      <c r="AP287" s="34" t="s">
        <v>74</v>
      </c>
      <c r="AQ287" s="34" t="s">
        <v>54</v>
      </c>
    </row>
    <row r="288" spans="2:43" ht="20.149999999999999" customHeight="1" x14ac:dyDescent="0.2">
      <c r="B288" s="786"/>
      <c r="C288" s="538"/>
      <c r="D288" s="297"/>
      <c r="E288" s="618"/>
      <c r="F288" s="619"/>
      <c r="G288" s="619"/>
      <c r="H288" s="620"/>
      <c r="I288" s="48" t="s">
        <v>67</v>
      </c>
      <c r="J288" s="547" t="s">
        <v>149</v>
      </c>
      <c r="K288" s="547"/>
      <c r="L288" s="547"/>
      <c r="M288" s="547"/>
      <c r="N288" s="547"/>
      <c r="O288" s="547"/>
      <c r="P288" s="547"/>
      <c r="Q288" s="607"/>
      <c r="R288" s="30" t="s">
        <v>67</v>
      </c>
      <c r="S288" s="479" t="s">
        <v>267</v>
      </c>
      <c r="T288" s="479"/>
      <c r="U288" s="479"/>
      <c r="V288" s="479"/>
      <c r="W288" s="479"/>
      <c r="X288" s="479"/>
      <c r="Y288" s="479"/>
      <c r="Z288" s="479"/>
      <c r="AA288" s="479"/>
      <c r="AB288" s="655"/>
      <c r="AC288" s="630"/>
      <c r="AE288" s="1" t="str">
        <f>+I288</f>
        <v>□</v>
      </c>
      <c r="AH288" s="82" t="s">
        <v>269</v>
      </c>
      <c r="AJ288" s="34" t="str">
        <f>IF(Z289&gt;0,IF(Z289&lt;AJ287,"◆未達","●適合"),"■未答")</f>
        <v>■未答</v>
      </c>
    </row>
    <row r="289" spans="2:61" ht="20.149999999999999" customHeight="1" x14ac:dyDescent="0.2">
      <c r="B289" s="786"/>
      <c r="C289" s="538"/>
      <c r="D289" s="297"/>
      <c r="E289" s="618"/>
      <c r="F289" s="619"/>
      <c r="G289" s="619"/>
      <c r="H289" s="620"/>
      <c r="I289" s="286"/>
      <c r="J289" s="286"/>
      <c r="K289" s="286"/>
      <c r="L289" s="286"/>
      <c r="M289" s="286"/>
      <c r="N289" s="286"/>
      <c r="O289" s="286"/>
      <c r="P289" s="286"/>
      <c r="Q289" s="70"/>
      <c r="R289" s="331"/>
      <c r="S289" s="699" t="s">
        <v>270</v>
      </c>
      <c r="T289" s="699"/>
      <c r="U289" s="699"/>
      <c r="V289" s="699"/>
      <c r="W289" s="699"/>
      <c r="X289" s="699"/>
      <c r="Y289" s="306" t="s">
        <v>196</v>
      </c>
      <c r="Z289" s="469"/>
      <c r="AA289" s="469"/>
      <c r="AB289" s="71"/>
      <c r="AC289" s="630"/>
      <c r="AH289" s="82" t="s">
        <v>313</v>
      </c>
      <c r="AJ289" s="34" t="str">
        <f>IF(Y290&gt;0,IF(Y290&lt;1200,"◆未達","●適合"),"■未答")</f>
        <v>■未答</v>
      </c>
    </row>
    <row r="290" spans="2:61" ht="20.149999999999999" customHeight="1" x14ac:dyDescent="0.2">
      <c r="B290" s="786"/>
      <c r="C290" s="538"/>
      <c r="D290" s="297"/>
      <c r="E290" s="618"/>
      <c r="F290" s="619"/>
      <c r="G290" s="619"/>
      <c r="H290" s="620"/>
      <c r="I290" s="286"/>
      <c r="J290" s="286"/>
      <c r="K290" s="286"/>
      <c r="L290" s="286"/>
      <c r="M290" s="286"/>
      <c r="N290" s="286"/>
      <c r="O290" s="286"/>
      <c r="P290" s="286"/>
      <c r="Q290" s="70"/>
      <c r="R290" s="331"/>
      <c r="S290" s="699" t="s">
        <v>314</v>
      </c>
      <c r="T290" s="699"/>
      <c r="U290" s="699"/>
      <c r="V290" s="699"/>
      <c r="W290" s="699"/>
      <c r="X290" s="699"/>
      <c r="Y290" s="640"/>
      <c r="Z290" s="640"/>
      <c r="AA290" s="330" t="s">
        <v>96</v>
      </c>
      <c r="AB290" s="71"/>
      <c r="AC290" s="630"/>
      <c r="AH290" s="82"/>
      <c r="AJ290" s="82"/>
    </row>
    <row r="291" spans="2:61" ht="20.149999999999999" customHeight="1" x14ac:dyDescent="0.2">
      <c r="B291" s="786"/>
      <c r="C291" s="538"/>
      <c r="D291" s="297"/>
      <c r="E291" s="618"/>
      <c r="F291" s="619"/>
      <c r="G291" s="619"/>
      <c r="H291" s="620"/>
      <c r="I291" s="73"/>
      <c r="J291" s="73"/>
      <c r="K291" s="73"/>
      <c r="L291" s="73"/>
      <c r="M291" s="73"/>
      <c r="N291" s="73"/>
      <c r="O291" s="73"/>
      <c r="P291" s="73"/>
      <c r="Q291" s="74"/>
      <c r="R291" s="338"/>
      <c r="S291" s="327"/>
      <c r="T291" s="327"/>
      <c r="U291" s="327"/>
      <c r="V291" s="327"/>
      <c r="W291" s="327"/>
      <c r="X291" s="64"/>
      <c r="Y291" s="884"/>
      <c r="Z291" s="884"/>
      <c r="AA291" s="148"/>
      <c r="AB291" s="65"/>
      <c r="AC291" s="635"/>
      <c r="AH291" s="82"/>
      <c r="AJ291" s="82"/>
    </row>
    <row r="292" spans="2:61" ht="20.149999999999999" customHeight="1" x14ac:dyDescent="0.2">
      <c r="B292" s="786"/>
      <c r="C292" s="538"/>
      <c r="D292" s="297"/>
      <c r="E292" s="708" t="s">
        <v>315</v>
      </c>
      <c r="F292" s="709"/>
      <c r="G292" s="709"/>
      <c r="H292" s="710"/>
      <c r="I292" s="149"/>
      <c r="J292" s="341"/>
      <c r="K292" s="341"/>
      <c r="L292" s="149"/>
      <c r="M292" s="341"/>
      <c r="N292" s="122" t="s">
        <v>67</v>
      </c>
      <c r="O292" s="517" t="s">
        <v>259</v>
      </c>
      <c r="P292" s="517"/>
      <c r="Q292" s="700"/>
      <c r="R292" s="320"/>
      <c r="S292" s="321"/>
      <c r="T292" s="321"/>
      <c r="U292" s="321"/>
      <c r="V292" s="321"/>
      <c r="W292" s="321"/>
      <c r="X292" s="144"/>
      <c r="Y292" s="144"/>
      <c r="Z292" s="144"/>
      <c r="AA292" s="67"/>
      <c r="AB292" s="58" t="s">
        <v>88</v>
      </c>
      <c r="AC292" s="686"/>
      <c r="AE292" s="31" t="str">
        <f>+N292</f>
        <v>□</v>
      </c>
      <c r="AH292" s="34" t="str">
        <f>IF(AE292&amp;AE293&amp;AE294="■□□","◎無し",IF(AE292&amp;AE293&amp;AE294="□■□","●適合",IF(AE292&amp;AE293&amp;AE294="□□■","◆未達",IF(AE292&amp;AE293&amp;AE294="□□□","■未答","▼矛盾"))))</f>
        <v>■未答</v>
      </c>
      <c r="AI292" s="46"/>
      <c r="AL292" s="28" t="s">
        <v>89</v>
      </c>
      <c r="AM292" s="35" t="s">
        <v>90</v>
      </c>
      <c r="AN292" s="35" t="s">
        <v>91</v>
      </c>
      <c r="AO292" s="35" t="s">
        <v>92</v>
      </c>
      <c r="AP292" s="35" t="s">
        <v>93</v>
      </c>
      <c r="AQ292" s="35" t="s">
        <v>73</v>
      </c>
    </row>
    <row r="293" spans="2:61" ht="20.149999999999999" customHeight="1" x14ac:dyDescent="0.2">
      <c r="B293" s="786"/>
      <c r="C293" s="538"/>
      <c r="D293" s="297"/>
      <c r="E293" s="602"/>
      <c r="F293" s="603"/>
      <c r="G293" s="603"/>
      <c r="H293" s="604"/>
      <c r="I293" s="122" t="s">
        <v>56</v>
      </c>
      <c r="J293" s="547" t="s">
        <v>316</v>
      </c>
      <c r="K293" s="547"/>
      <c r="L293" s="547"/>
      <c r="M293" s="547"/>
      <c r="N293" s="547"/>
      <c r="O293" s="547"/>
      <c r="P293" s="547"/>
      <c r="Q293" s="607"/>
      <c r="R293" s="470" t="s">
        <v>365</v>
      </c>
      <c r="S293" s="471"/>
      <c r="T293" s="471"/>
      <c r="U293" s="471"/>
      <c r="V293" s="122" t="s">
        <v>67</v>
      </c>
      <c r="W293" s="472" t="s">
        <v>198</v>
      </c>
      <c r="X293" s="472"/>
      <c r="Y293" s="122" t="s">
        <v>67</v>
      </c>
      <c r="Z293" s="471" t="s">
        <v>199</v>
      </c>
      <c r="AA293" s="471"/>
      <c r="AB293" s="295"/>
      <c r="AC293" s="681"/>
      <c r="AE293" s="1" t="str">
        <f>+I293</f>
        <v>□</v>
      </c>
      <c r="AH293" s="115" t="s">
        <v>127</v>
      </c>
      <c r="AJ293" s="32" t="str">
        <f>IF(V293&amp;Y293="■□","◎過分",IF(V293&amp;Y293="□■","●適合",IF(V293&amp;Y293="□□","■未答","▼矛盾")))</f>
        <v>■未答</v>
      </c>
      <c r="AL293" s="28"/>
      <c r="AM293" s="32" t="s">
        <v>51</v>
      </c>
      <c r="AN293" s="32" t="s">
        <v>52</v>
      </c>
      <c r="AO293" s="32" t="s">
        <v>53</v>
      </c>
      <c r="AP293" s="34" t="s">
        <v>74</v>
      </c>
      <c r="AQ293" s="34" t="s">
        <v>54</v>
      </c>
    </row>
    <row r="294" spans="2:61" ht="20.149999999999999" customHeight="1" x14ac:dyDescent="0.2">
      <c r="B294" s="786"/>
      <c r="C294" s="538"/>
      <c r="D294" s="297"/>
      <c r="E294" s="602"/>
      <c r="F294" s="603"/>
      <c r="G294" s="603"/>
      <c r="H294" s="604"/>
      <c r="I294" s="123" t="s">
        <v>56</v>
      </c>
      <c r="J294" s="573" t="s">
        <v>282</v>
      </c>
      <c r="K294" s="573"/>
      <c r="L294" s="573"/>
      <c r="M294" s="573"/>
      <c r="N294" s="573"/>
      <c r="O294" s="573"/>
      <c r="P294" s="573"/>
      <c r="Q294" s="636"/>
      <c r="R294" s="781" t="s">
        <v>281</v>
      </c>
      <c r="S294" s="782"/>
      <c r="T294" s="782"/>
      <c r="U294" s="782"/>
      <c r="V294" s="782"/>
      <c r="W294" s="782"/>
      <c r="X294" s="477"/>
      <c r="Y294" s="477"/>
      <c r="Z294" s="477"/>
      <c r="AA294" s="327" t="s">
        <v>96</v>
      </c>
      <c r="AB294" s="65"/>
      <c r="AC294" s="681"/>
      <c r="AE294" s="1" t="str">
        <f>+I294</f>
        <v>□</v>
      </c>
      <c r="AH294" s="115" t="s">
        <v>201</v>
      </c>
      <c r="AJ294" s="34" t="str">
        <f>IF(X294&gt;0,IF(X294&lt;700,"◆低すぎ",IF(X294&gt;900,"◆高すぎ","●適合")),"■未答")</f>
        <v>■未答</v>
      </c>
    </row>
    <row r="295" spans="2:61" ht="20.149999999999999" customHeight="1" x14ac:dyDescent="0.2">
      <c r="B295" s="786"/>
      <c r="C295" s="538"/>
      <c r="D295" s="277"/>
      <c r="E295" s="612" t="s">
        <v>317</v>
      </c>
      <c r="F295" s="616"/>
      <c r="G295" s="616"/>
      <c r="H295" s="617"/>
      <c r="I295" s="138"/>
      <c r="J295" s="139"/>
      <c r="K295" s="139"/>
      <c r="L295" s="138"/>
      <c r="M295" s="139"/>
      <c r="N295" s="140" t="s">
        <v>67</v>
      </c>
      <c r="O295" s="517" t="s">
        <v>259</v>
      </c>
      <c r="P295" s="517"/>
      <c r="Q295" s="700"/>
      <c r="R295" s="37"/>
      <c r="S295" s="306" t="s">
        <v>314</v>
      </c>
      <c r="T295" s="306"/>
      <c r="U295" s="306"/>
      <c r="V295" s="306"/>
      <c r="W295" s="306"/>
      <c r="X295" s="306"/>
      <c r="Y295" s="784"/>
      <c r="Z295" s="784"/>
      <c r="AA295" s="330" t="s">
        <v>96</v>
      </c>
      <c r="AB295" s="330"/>
      <c r="AC295" s="318"/>
      <c r="AE295" s="31" t="str">
        <f>+N295</f>
        <v>□</v>
      </c>
      <c r="AH295" s="34" t="str">
        <f>IF(AE295&amp;AE296&amp;AE297="■□□","◎無し",IF(AE295&amp;AE296&amp;AE297="□■□","●適合",IF(AE295&amp;AE296&amp;AE297="□□■","◆未達",IF(AE295&amp;AE296&amp;AE297="□□□","■未答","▼矛盾"))))</f>
        <v>■未答</v>
      </c>
      <c r="AI295" s="46"/>
      <c r="AJ295" s="34" t="str">
        <f>IF(Y295&gt;0,IF(Y295&lt;900,"◆未達","●適合"),"■未答")</f>
        <v>■未答</v>
      </c>
      <c r="AK295" s="15" t="s">
        <v>0</v>
      </c>
      <c r="AL295" s="28" t="s">
        <v>89</v>
      </c>
      <c r="AM295" s="35" t="s">
        <v>90</v>
      </c>
      <c r="AN295" s="35" t="s">
        <v>91</v>
      </c>
      <c r="AO295" s="35" t="s">
        <v>92</v>
      </c>
      <c r="AP295" s="35" t="s">
        <v>93</v>
      </c>
      <c r="AQ295" s="35" t="s">
        <v>73</v>
      </c>
      <c r="BB295" s="1"/>
      <c r="BC295" s="1"/>
      <c r="BD295" s="1"/>
      <c r="BE295" s="1"/>
      <c r="BF295" s="1"/>
      <c r="BG295" s="1"/>
      <c r="BH295" s="1"/>
      <c r="BI295" s="1"/>
    </row>
    <row r="296" spans="2:61" ht="20.149999999999999" customHeight="1" x14ac:dyDescent="0.2">
      <c r="B296" s="786"/>
      <c r="C296" s="538"/>
      <c r="D296" s="277"/>
      <c r="E296" s="618"/>
      <c r="F296" s="622"/>
      <c r="G296" s="622"/>
      <c r="H296" s="623"/>
      <c r="I296" s="123" t="s">
        <v>56</v>
      </c>
      <c r="J296" s="573" t="s">
        <v>246</v>
      </c>
      <c r="K296" s="573"/>
      <c r="L296" s="123" t="s">
        <v>67</v>
      </c>
      <c r="M296" s="573" t="s">
        <v>247</v>
      </c>
      <c r="N296" s="573"/>
      <c r="O296" s="573"/>
      <c r="P296" s="73"/>
      <c r="Q296" s="74"/>
      <c r="R296" s="158"/>
      <c r="S296" s="327" t="s">
        <v>1</v>
      </c>
      <c r="T296" s="327"/>
      <c r="U296" s="327"/>
      <c r="V296" s="327"/>
      <c r="W296" s="327"/>
      <c r="X296" s="327"/>
      <c r="Y296" s="765"/>
      <c r="Z296" s="765"/>
      <c r="AA296" s="148" t="s">
        <v>96</v>
      </c>
      <c r="AB296" s="148"/>
      <c r="AC296" s="318"/>
      <c r="AE296" s="1" t="str">
        <f>+I296</f>
        <v>□</v>
      </c>
      <c r="AJ296" s="34" t="str">
        <f>IF(Y296&gt;0,IF(Y296&lt;900,"◆未達","●適合"),"■未答")</f>
        <v>■未答</v>
      </c>
      <c r="AK296" s="15" t="s">
        <v>2</v>
      </c>
      <c r="AL296" s="28"/>
      <c r="AM296" s="32" t="s">
        <v>51</v>
      </c>
      <c r="AN296" s="32" t="s">
        <v>52</v>
      </c>
      <c r="AO296" s="32" t="s">
        <v>53</v>
      </c>
      <c r="AP296" s="34" t="s">
        <v>74</v>
      </c>
      <c r="AQ296" s="34" t="s">
        <v>54</v>
      </c>
      <c r="BB296" s="1"/>
      <c r="BC296" s="1"/>
      <c r="BD296" s="1"/>
      <c r="BE296" s="1"/>
      <c r="BF296" s="1"/>
      <c r="BG296" s="1"/>
      <c r="BH296" s="1"/>
      <c r="BI296" s="1"/>
    </row>
    <row r="297" spans="2:61" ht="20.149999999999999" customHeight="1" x14ac:dyDescent="0.2">
      <c r="B297" s="786"/>
      <c r="C297" s="538"/>
      <c r="D297" s="277"/>
      <c r="E297" s="611" t="s">
        <v>272</v>
      </c>
      <c r="F297" s="616" t="s">
        <v>37</v>
      </c>
      <c r="G297" s="616"/>
      <c r="H297" s="617"/>
      <c r="I297" s="76"/>
      <c r="J297" s="139"/>
      <c r="K297" s="139"/>
      <c r="L297" s="139"/>
      <c r="M297" s="139"/>
      <c r="N297" s="140" t="s">
        <v>67</v>
      </c>
      <c r="O297" s="517" t="s">
        <v>259</v>
      </c>
      <c r="P297" s="517"/>
      <c r="Q297" s="517"/>
      <c r="R297" s="478" t="s">
        <v>159</v>
      </c>
      <c r="S297" s="479"/>
      <c r="T297" s="479"/>
      <c r="U297" s="479"/>
      <c r="V297" s="469"/>
      <c r="W297" s="469"/>
      <c r="X297" s="311" t="s">
        <v>96</v>
      </c>
      <c r="Y297" s="311"/>
      <c r="Z297" s="311"/>
      <c r="AA297" s="311"/>
      <c r="AB297" s="59"/>
      <c r="AC297" s="318"/>
      <c r="AE297" s="1" t="str">
        <f>+L296</f>
        <v>□</v>
      </c>
      <c r="AH297" s="34" t="str">
        <f>IF(AE298&amp;AE299&amp;AE300="■□□","◎無し",IF(AE298&amp;AE299&amp;AE300="□■□","●適合",IF(AE298&amp;AE299&amp;AE300="□□■","◆未達",IF(AE298&amp;AE299&amp;AE300="□□□","■未答","▼矛盾"))))</f>
        <v>■未答</v>
      </c>
      <c r="BB297" s="1"/>
      <c r="BC297" s="1"/>
      <c r="BD297" s="1"/>
      <c r="BE297" s="1"/>
      <c r="BF297" s="1"/>
      <c r="BG297" s="1"/>
      <c r="BH297" s="1"/>
      <c r="BI297" s="1"/>
    </row>
    <row r="298" spans="2:61" ht="20.149999999999999" customHeight="1" x14ac:dyDescent="0.2">
      <c r="B298" s="786"/>
      <c r="C298" s="538"/>
      <c r="D298" s="277"/>
      <c r="E298" s="689"/>
      <c r="F298" s="619"/>
      <c r="G298" s="619"/>
      <c r="H298" s="620"/>
      <c r="I298" s="48" t="s">
        <v>67</v>
      </c>
      <c r="J298" s="547" t="s">
        <v>273</v>
      </c>
      <c r="K298" s="547"/>
      <c r="L298" s="547"/>
      <c r="M298" s="547"/>
      <c r="N298" s="547"/>
      <c r="O298" s="547"/>
      <c r="P298" s="547"/>
      <c r="Q298" s="607"/>
      <c r="R298" s="478" t="s">
        <v>163</v>
      </c>
      <c r="S298" s="479"/>
      <c r="T298" s="479"/>
      <c r="U298" s="479"/>
      <c r="V298" s="469"/>
      <c r="W298" s="469"/>
      <c r="X298" s="311" t="s">
        <v>96</v>
      </c>
      <c r="Y298" s="306"/>
      <c r="Z298" s="306"/>
      <c r="AA298" s="311"/>
      <c r="AB298" s="59"/>
      <c r="AC298" s="318"/>
      <c r="AE298" s="31" t="str">
        <f>+N297</f>
        <v>□</v>
      </c>
      <c r="AH298" s="115" t="s">
        <v>164</v>
      </c>
      <c r="AJ298" s="34" t="str">
        <f>IF(V298&gt;0,IF(V298&lt;195,"◆195未満","●適合"),"■未答")</f>
        <v>■未答</v>
      </c>
      <c r="AL298" s="28" t="s">
        <v>89</v>
      </c>
      <c r="AM298" s="35" t="s">
        <v>90</v>
      </c>
      <c r="AN298" s="35" t="s">
        <v>91</v>
      </c>
      <c r="AO298" s="35" t="s">
        <v>92</v>
      </c>
      <c r="AP298" s="35" t="s">
        <v>93</v>
      </c>
      <c r="AQ298" s="35" t="s">
        <v>73</v>
      </c>
      <c r="BB298" s="1"/>
      <c r="BC298" s="1"/>
      <c r="BD298" s="1"/>
      <c r="BE298" s="1"/>
      <c r="BF298" s="1"/>
      <c r="BG298" s="1"/>
      <c r="BH298" s="1"/>
      <c r="BI298" s="1"/>
    </row>
    <row r="299" spans="2:61" ht="20.149999999999999" customHeight="1" x14ac:dyDescent="0.2">
      <c r="B299" s="786"/>
      <c r="C299" s="538"/>
      <c r="D299" s="277"/>
      <c r="E299" s="689"/>
      <c r="F299" s="622"/>
      <c r="G299" s="622"/>
      <c r="H299" s="623"/>
      <c r="I299" s="48" t="s">
        <v>67</v>
      </c>
      <c r="J299" s="547" t="s">
        <v>274</v>
      </c>
      <c r="K299" s="547"/>
      <c r="L299" s="547"/>
      <c r="M299" s="547"/>
      <c r="N299" s="547"/>
      <c r="O299" s="547"/>
      <c r="P299" s="547"/>
      <c r="Q299" s="607"/>
      <c r="R299" s="310"/>
      <c r="S299" s="670" t="s">
        <v>166</v>
      </c>
      <c r="T299" s="670"/>
      <c r="U299" s="670"/>
      <c r="V299" s="670"/>
      <c r="W299" s="670"/>
      <c r="X299" s="670"/>
      <c r="Y299" s="474">
        <f>+W297*2+W298</f>
        <v>0</v>
      </c>
      <c r="Z299" s="474"/>
      <c r="AA299" s="311" t="s">
        <v>96</v>
      </c>
      <c r="AB299" s="59"/>
      <c r="AC299" s="318"/>
      <c r="AE299" s="1" t="str">
        <f>+I298</f>
        <v>□</v>
      </c>
      <c r="AH299" s="115" t="s">
        <v>167</v>
      </c>
      <c r="AJ299" s="34" t="str">
        <f>IF(Y299&gt;0,IF((V297*2+V298)&lt;550,IF((V297*2+V298)&gt;750,"◆未達","●適合"),"◆未達"),"■未答")</f>
        <v>■未答</v>
      </c>
      <c r="AL299" s="28"/>
      <c r="AM299" s="32" t="s">
        <v>51</v>
      </c>
      <c r="AN299" s="32" t="s">
        <v>52</v>
      </c>
      <c r="AO299" s="32" t="s">
        <v>53</v>
      </c>
      <c r="AP299" s="34" t="s">
        <v>74</v>
      </c>
      <c r="AQ299" s="34" t="s">
        <v>54</v>
      </c>
      <c r="BB299" s="1"/>
      <c r="BC299" s="1"/>
      <c r="BD299" s="1"/>
      <c r="BE299" s="1"/>
      <c r="BF299" s="1"/>
      <c r="BG299" s="1"/>
      <c r="BH299" s="1"/>
      <c r="BI299" s="1"/>
    </row>
    <row r="300" spans="2:61" ht="20.149999999999999" customHeight="1" x14ac:dyDescent="0.2">
      <c r="B300" s="786"/>
      <c r="C300" s="538"/>
      <c r="D300" s="277"/>
      <c r="E300" s="689"/>
      <c r="F300" s="698" t="s">
        <v>3</v>
      </c>
      <c r="G300" s="698"/>
      <c r="H300" s="756"/>
      <c r="I300" s="289"/>
      <c r="J300" s="289"/>
      <c r="K300" s="289"/>
      <c r="L300" s="289"/>
      <c r="M300" s="289"/>
      <c r="N300" s="289"/>
      <c r="O300" s="289"/>
      <c r="P300" s="289"/>
      <c r="Q300" s="290"/>
      <c r="R300" s="478" t="s">
        <v>168</v>
      </c>
      <c r="S300" s="479"/>
      <c r="T300" s="479"/>
      <c r="U300" s="479"/>
      <c r="V300" s="469"/>
      <c r="W300" s="469"/>
      <c r="X300" s="311" t="s">
        <v>96</v>
      </c>
      <c r="Y300" s="306"/>
      <c r="Z300" s="306"/>
      <c r="AA300" s="311"/>
      <c r="AB300" s="59"/>
      <c r="AC300" s="318"/>
      <c r="AE300" s="1" t="str">
        <f>+I299</f>
        <v>□</v>
      </c>
      <c r="AH300" s="82" t="s">
        <v>169</v>
      </c>
      <c r="AJ300" s="34" t="str">
        <f>IF(V300&gt;0,IF(V300&gt;30,"◆30超過","●適合"),"■未答")</f>
        <v>■未答</v>
      </c>
      <c r="BB300" s="1"/>
      <c r="BC300" s="1"/>
      <c r="BD300" s="1"/>
      <c r="BE300" s="1"/>
      <c r="BF300" s="1"/>
      <c r="BG300" s="1"/>
      <c r="BH300" s="1"/>
      <c r="BI300" s="1"/>
    </row>
    <row r="301" spans="2:61" ht="20.149999999999999" customHeight="1" x14ac:dyDescent="0.2">
      <c r="B301" s="786"/>
      <c r="C301" s="538"/>
      <c r="D301" s="277"/>
      <c r="E301" s="689"/>
      <c r="F301" s="612" t="s">
        <v>450</v>
      </c>
      <c r="G301" s="616"/>
      <c r="H301" s="617"/>
      <c r="I301" s="125"/>
      <c r="J301" s="77"/>
      <c r="K301" s="77"/>
      <c r="L301" s="77"/>
      <c r="M301" s="77"/>
      <c r="N301" s="77"/>
      <c r="O301" s="77"/>
      <c r="P301" s="77"/>
      <c r="Q301" s="77"/>
      <c r="R301" s="326"/>
      <c r="S301" s="296"/>
      <c r="T301" s="296"/>
      <c r="U301" s="296"/>
      <c r="V301" s="144"/>
      <c r="W301" s="144"/>
      <c r="X301" s="67"/>
      <c r="Y301" s="67"/>
      <c r="Z301" s="67"/>
      <c r="AA301" s="67"/>
      <c r="AB301" s="131"/>
      <c r="AC301" s="318"/>
      <c r="BB301" s="1"/>
      <c r="BC301" s="1"/>
      <c r="BD301" s="1"/>
      <c r="BE301" s="1"/>
      <c r="BF301" s="1"/>
      <c r="BG301" s="1"/>
      <c r="BH301" s="1"/>
      <c r="BI301" s="1"/>
    </row>
    <row r="302" spans="2:61" ht="20.149999999999999" customHeight="1" x14ac:dyDescent="0.2">
      <c r="B302" s="786"/>
      <c r="C302" s="538"/>
      <c r="D302" s="277"/>
      <c r="E302" s="689"/>
      <c r="F302" s="618"/>
      <c r="G302" s="619"/>
      <c r="H302" s="620"/>
      <c r="I302" s="285"/>
      <c r="J302" s="286"/>
      <c r="K302" s="286"/>
      <c r="L302" s="286"/>
      <c r="M302" s="286"/>
      <c r="N302" s="122" t="s">
        <v>67</v>
      </c>
      <c r="O302" s="547" t="s">
        <v>259</v>
      </c>
      <c r="P302" s="547"/>
      <c r="Q302" s="547"/>
      <c r="R302" s="478" t="s">
        <v>275</v>
      </c>
      <c r="S302" s="479"/>
      <c r="T302" s="479"/>
      <c r="U302" s="479"/>
      <c r="V302" s="122" t="s">
        <v>67</v>
      </c>
      <c r="W302" s="311" t="s">
        <v>126</v>
      </c>
      <c r="X302" s="311"/>
      <c r="Y302" s="122" t="s">
        <v>67</v>
      </c>
      <c r="Z302" s="311" t="s">
        <v>276</v>
      </c>
      <c r="AA302" s="311"/>
      <c r="AB302" s="59"/>
      <c r="AC302" s="318"/>
      <c r="AE302" s="31" t="str">
        <f>+N302</f>
        <v>□</v>
      </c>
      <c r="AH302" s="34" t="str">
        <f>IF(AE302&amp;AE303&amp;AE304="■□□","◎無し",IF(AE302&amp;AE303&amp;AE304="□■□","●適合",IF(AE302&amp;AE303&amp;AE304="□□■","◆未達",IF(AE302&amp;AE303&amp;AE304="□□□","■未答","▼矛盾"))))</f>
        <v>■未答</v>
      </c>
      <c r="AI302" s="46"/>
      <c r="AL302" s="28" t="s">
        <v>89</v>
      </c>
      <c r="AM302" s="35" t="s">
        <v>90</v>
      </c>
      <c r="AN302" s="35" t="s">
        <v>91</v>
      </c>
      <c r="AO302" s="35" t="s">
        <v>92</v>
      </c>
      <c r="AP302" s="35" t="s">
        <v>93</v>
      </c>
      <c r="AQ302" s="35" t="s">
        <v>73</v>
      </c>
      <c r="BB302" s="1"/>
      <c r="BC302" s="1"/>
      <c r="BD302" s="1"/>
      <c r="BE302" s="1"/>
      <c r="BF302" s="1"/>
      <c r="BG302" s="1"/>
      <c r="BH302" s="1"/>
      <c r="BI302" s="1"/>
    </row>
    <row r="303" spans="2:61" ht="20.149999999999999" customHeight="1" x14ac:dyDescent="0.2">
      <c r="B303" s="786"/>
      <c r="C303" s="538"/>
      <c r="D303" s="277"/>
      <c r="E303" s="689"/>
      <c r="F303" s="621"/>
      <c r="G303" s="622"/>
      <c r="H303" s="623"/>
      <c r="I303" s="147" t="s">
        <v>67</v>
      </c>
      <c r="J303" s="547" t="s">
        <v>278</v>
      </c>
      <c r="K303" s="547"/>
      <c r="L303" s="547"/>
      <c r="M303" s="547"/>
      <c r="N303" s="547"/>
      <c r="O303" s="547"/>
      <c r="P303" s="547"/>
      <c r="Q303" s="607"/>
      <c r="R303" s="470" t="s">
        <v>277</v>
      </c>
      <c r="S303" s="471"/>
      <c r="T303" s="471"/>
      <c r="U303" s="471"/>
      <c r="V303" s="122" t="s">
        <v>67</v>
      </c>
      <c r="W303" s="306" t="s">
        <v>126</v>
      </c>
      <c r="X303" s="306"/>
      <c r="Y303" s="122" t="s">
        <v>67</v>
      </c>
      <c r="Z303" s="306" t="s">
        <v>276</v>
      </c>
      <c r="AA303" s="306"/>
      <c r="AB303" s="71"/>
      <c r="AC303" s="318"/>
      <c r="AE303" s="1" t="str">
        <f>+I303</f>
        <v>□</v>
      </c>
      <c r="AL303" s="28"/>
      <c r="AM303" s="32" t="s">
        <v>51</v>
      </c>
      <c r="AN303" s="32" t="s">
        <v>52</v>
      </c>
      <c r="AO303" s="32" t="s">
        <v>53</v>
      </c>
      <c r="AP303" s="34" t="s">
        <v>74</v>
      </c>
      <c r="AQ303" s="34" t="s">
        <v>54</v>
      </c>
      <c r="BB303" s="1"/>
      <c r="BC303" s="1"/>
      <c r="BD303" s="1"/>
      <c r="BE303" s="1"/>
      <c r="BF303" s="1"/>
      <c r="BG303" s="1"/>
      <c r="BH303" s="1"/>
      <c r="BI303" s="1"/>
    </row>
    <row r="304" spans="2:61" ht="20.149999999999999" customHeight="1" x14ac:dyDescent="0.2">
      <c r="B304" s="786"/>
      <c r="C304" s="538"/>
      <c r="D304" s="277"/>
      <c r="E304" s="689"/>
      <c r="F304" s="616" t="s">
        <v>38</v>
      </c>
      <c r="G304" s="616"/>
      <c r="H304" s="617"/>
      <c r="I304" s="147" t="s">
        <v>67</v>
      </c>
      <c r="J304" s="547" t="s">
        <v>279</v>
      </c>
      <c r="K304" s="547"/>
      <c r="L304" s="547"/>
      <c r="M304" s="547"/>
      <c r="N304" s="547"/>
      <c r="O304" s="547"/>
      <c r="P304" s="547"/>
      <c r="Q304" s="607"/>
      <c r="R304" s="470" t="s">
        <v>365</v>
      </c>
      <c r="S304" s="471"/>
      <c r="T304" s="471"/>
      <c r="U304" s="471"/>
      <c r="V304" s="122" t="s">
        <v>67</v>
      </c>
      <c r="W304" s="472" t="s">
        <v>198</v>
      </c>
      <c r="X304" s="472"/>
      <c r="Y304" s="122" t="s">
        <v>67</v>
      </c>
      <c r="Z304" s="473" t="s">
        <v>199</v>
      </c>
      <c r="AA304" s="471"/>
      <c r="AB304" s="295"/>
      <c r="AC304" s="318"/>
      <c r="AE304" s="1" t="str">
        <f>+I304</f>
        <v>□</v>
      </c>
      <c r="AH304" s="115" t="s">
        <v>127</v>
      </c>
      <c r="AJ304" s="32" t="str">
        <f>IF(V304&amp;Y304="■□","◎過分",IF(V304&amp;Y304="□■","●適合",IF(V304&amp;Y304="□□","■未答","▼矛盾")))</f>
        <v>■未答</v>
      </c>
      <c r="BB304" s="1"/>
      <c r="BC304" s="1"/>
      <c r="BD304" s="1"/>
      <c r="BE304" s="1"/>
      <c r="BF304" s="1"/>
      <c r="BG304" s="1"/>
      <c r="BH304" s="1"/>
      <c r="BI304" s="1"/>
    </row>
    <row r="305" spans="1:61" ht="20.149999999999999" customHeight="1" x14ac:dyDescent="0.2">
      <c r="B305" s="786"/>
      <c r="C305" s="538"/>
      <c r="D305" s="277"/>
      <c r="E305" s="689"/>
      <c r="F305" s="619"/>
      <c r="G305" s="619"/>
      <c r="H305" s="620"/>
      <c r="I305" s="132"/>
      <c r="J305" s="341"/>
      <c r="K305" s="341"/>
      <c r="L305" s="341"/>
      <c r="M305" s="341"/>
      <c r="N305" s="341"/>
      <c r="O305" s="341"/>
      <c r="P305" s="341"/>
      <c r="Q305" s="344"/>
      <c r="R305" s="470" t="s">
        <v>200</v>
      </c>
      <c r="S305" s="471"/>
      <c r="T305" s="471"/>
      <c r="U305" s="471"/>
      <c r="V305" s="471"/>
      <c r="W305" s="471"/>
      <c r="X305" s="469"/>
      <c r="Y305" s="469"/>
      <c r="Z305" s="469"/>
      <c r="AA305" s="306" t="s">
        <v>96</v>
      </c>
      <c r="AB305" s="71"/>
      <c r="AC305" s="318"/>
      <c r="AH305" s="115" t="s">
        <v>201</v>
      </c>
      <c r="AJ305" s="34" t="str">
        <f>IF(X305&gt;0,IF(X305&lt;700,"◆低すぎ",IF(X305&gt;900,"◆高すぎ","●適合")),"■未答")</f>
        <v>■未答</v>
      </c>
      <c r="BB305" s="1"/>
      <c r="BC305" s="1"/>
      <c r="BD305" s="1"/>
      <c r="BE305" s="1"/>
      <c r="BF305" s="1"/>
      <c r="BG305" s="1"/>
      <c r="BH305" s="1"/>
      <c r="BI305" s="1"/>
    </row>
    <row r="306" spans="1:61" ht="20.149999999999999" customHeight="1" thickBot="1" x14ac:dyDescent="0.25">
      <c r="B306" s="787"/>
      <c r="C306" s="788"/>
      <c r="D306" s="298"/>
      <c r="E306" s="801"/>
      <c r="F306" s="664"/>
      <c r="G306" s="664"/>
      <c r="H306" s="665"/>
      <c r="I306" s="159"/>
      <c r="J306" s="160"/>
      <c r="K306" s="160"/>
      <c r="L306" s="160"/>
      <c r="M306" s="160"/>
      <c r="N306" s="160"/>
      <c r="O306" s="160"/>
      <c r="P306" s="160"/>
      <c r="Q306" s="161"/>
      <c r="R306" s="162"/>
      <c r="S306" s="163"/>
      <c r="T306" s="163"/>
      <c r="U306" s="163"/>
      <c r="V306" s="163"/>
      <c r="W306" s="163"/>
      <c r="X306" s="164"/>
      <c r="Y306" s="164"/>
      <c r="Z306" s="164"/>
      <c r="AA306" s="111"/>
      <c r="AB306" s="165"/>
      <c r="AC306" s="166"/>
      <c r="BB306" s="1"/>
      <c r="BC306" s="1"/>
      <c r="BD306" s="1"/>
      <c r="BE306" s="1"/>
      <c r="BF306" s="1"/>
      <c r="BG306" s="1"/>
      <c r="BH306" s="1"/>
      <c r="BI306" s="1"/>
    </row>
    <row r="307" spans="1:61" s="192" customFormat="1" ht="36" customHeight="1" thickBot="1" x14ac:dyDescent="0.25">
      <c r="B307" s="803" t="s">
        <v>458</v>
      </c>
      <c r="C307" s="804"/>
      <c r="D307" s="804"/>
      <c r="E307" s="804"/>
      <c r="F307" s="804"/>
      <c r="G307" s="804"/>
      <c r="H307" s="804"/>
      <c r="I307" s="804"/>
      <c r="J307" s="804"/>
      <c r="K307" s="804"/>
      <c r="L307" s="804"/>
      <c r="M307" s="804"/>
      <c r="N307" s="804"/>
      <c r="O307" s="804"/>
      <c r="P307" s="804"/>
      <c r="Q307" s="804"/>
      <c r="R307" s="804"/>
      <c r="S307" s="804"/>
      <c r="T307" s="804"/>
      <c r="U307" s="804"/>
      <c r="V307" s="804"/>
      <c r="W307" s="804"/>
      <c r="X307" s="804"/>
      <c r="Y307" s="804"/>
      <c r="Z307" s="804"/>
      <c r="AA307" s="804"/>
      <c r="AB307" s="804"/>
      <c r="AC307" s="805"/>
    </row>
    <row r="308" spans="1:61" s="192" customFormat="1" ht="19.5" customHeight="1" x14ac:dyDescent="0.2">
      <c r="A308" s="199"/>
      <c r="B308" s="854" t="s">
        <v>459</v>
      </c>
      <c r="C308" s="855"/>
      <c r="D308" s="772" t="s">
        <v>460</v>
      </c>
      <c r="E308" s="773"/>
      <c r="F308" s="773"/>
      <c r="G308" s="773"/>
      <c r="H308" s="774"/>
      <c r="I308" s="355" t="s">
        <v>56</v>
      </c>
      <c r="J308" s="527" t="s">
        <v>434</v>
      </c>
      <c r="K308" s="527"/>
      <c r="L308" s="527"/>
      <c r="M308" s="527"/>
      <c r="N308" s="527"/>
      <c r="O308" s="527"/>
      <c r="P308" s="527"/>
      <c r="Q308" s="527"/>
      <c r="R308" s="527"/>
      <c r="S308" s="527"/>
      <c r="T308" s="527"/>
      <c r="U308" s="527"/>
      <c r="V308" s="527"/>
      <c r="W308" s="527"/>
      <c r="X308" s="527"/>
      <c r="Y308" s="527"/>
      <c r="Z308" s="527"/>
      <c r="AA308" s="527"/>
      <c r="AB308" s="527"/>
      <c r="AC308" s="806"/>
    </row>
    <row r="309" spans="1:61" s="192" customFormat="1" ht="19.5" customHeight="1" x14ac:dyDescent="0.2">
      <c r="A309" s="199"/>
      <c r="B309" s="856"/>
      <c r="C309" s="857"/>
      <c r="D309" s="693"/>
      <c r="E309" s="694"/>
      <c r="F309" s="694"/>
      <c r="G309" s="694"/>
      <c r="H309" s="695"/>
      <c r="I309" s="356" t="s">
        <v>56</v>
      </c>
      <c r="J309" s="573" t="s">
        <v>435</v>
      </c>
      <c r="K309" s="573"/>
      <c r="L309" s="573"/>
      <c r="M309" s="573"/>
      <c r="N309" s="573"/>
      <c r="O309" s="573"/>
      <c r="P309" s="573"/>
      <c r="Q309" s="573"/>
      <c r="R309" s="573"/>
      <c r="S309" s="573"/>
      <c r="T309" s="573"/>
      <c r="U309" s="573"/>
      <c r="V309" s="573"/>
      <c r="W309" s="573"/>
      <c r="X309" s="573"/>
      <c r="Y309" s="573"/>
      <c r="Z309" s="573"/>
      <c r="AA309" s="573"/>
      <c r="AB309" s="573"/>
      <c r="AC309" s="807"/>
    </row>
    <row r="310" spans="1:61" s="192" customFormat="1" ht="30.75" customHeight="1" x14ac:dyDescent="0.2">
      <c r="A310" s="199"/>
      <c r="B310" s="856"/>
      <c r="C310" s="857"/>
      <c r="D310" s="718" t="s">
        <v>366</v>
      </c>
      <c r="E310" s="719"/>
      <c r="F310" s="719"/>
      <c r="G310" s="719"/>
      <c r="H310" s="720"/>
      <c r="I310" s="357"/>
      <c r="J310" s="358"/>
      <c r="K310" s="358"/>
      <c r="L310" s="359"/>
      <c r="M310" s="358"/>
      <c r="N310" s="360" t="s">
        <v>67</v>
      </c>
      <c r="O310" s="848" t="s">
        <v>310</v>
      </c>
      <c r="P310" s="848"/>
      <c r="Q310" s="849"/>
      <c r="R310" s="179" t="s">
        <v>67</v>
      </c>
      <c r="S310" s="850" t="s">
        <v>367</v>
      </c>
      <c r="T310" s="850"/>
      <c r="U310" s="850"/>
      <c r="V310" s="850"/>
      <c r="W310" s="850"/>
      <c r="X310" s="850"/>
      <c r="Y310" s="850"/>
      <c r="Z310" s="850"/>
      <c r="AA310" s="850"/>
      <c r="AB310" s="851"/>
      <c r="AC310" s="316"/>
      <c r="AE310" s="192" t="str">
        <f>+N310</f>
        <v>□</v>
      </c>
    </row>
    <row r="311" spans="1:61" s="192" customFormat="1" ht="17.25" customHeight="1" x14ac:dyDescent="0.2">
      <c r="A311" s="199"/>
      <c r="B311" s="856"/>
      <c r="C311" s="857"/>
      <c r="D311" s="299"/>
      <c r="E311" s="718" t="s">
        <v>393</v>
      </c>
      <c r="F311" s="719"/>
      <c r="G311" s="719"/>
      <c r="H311" s="720"/>
      <c r="I311" s="361" t="s">
        <v>56</v>
      </c>
      <c r="J311" s="517" t="s">
        <v>260</v>
      </c>
      <c r="K311" s="517"/>
      <c r="L311" s="517"/>
      <c r="M311" s="517"/>
      <c r="N311" s="517"/>
      <c r="O311" s="517"/>
      <c r="P311" s="517"/>
      <c r="Q311" s="700"/>
      <c r="R311" s="362"/>
      <c r="S311" s="293"/>
      <c r="T311" s="293"/>
      <c r="U311" s="293"/>
      <c r="V311" s="293"/>
      <c r="W311" s="293"/>
      <c r="X311" s="293"/>
      <c r="Y311" s="293"/>
      <c r="Z311" s="293"/>
      <c r="AA311" s="293"/>
      <c r="AB311" s="308"/>
      <c r="AC311" s="312"/>
      <c r="AE311" s="31" t="str">
        <f t="shared" ref="AE311:AE321" si="3">+I311</f>
        <v>□</v>
      </c>
      <c r="AH311" s="34" t="str">
        <f>IF(AE310&amp;AE311&amp;AE312="■□□","◎無し",IF(AE310&amp;AE311&amp;AE312="□■□","●適合",IF(AE310&amp;AE311&amp;AE312="□□■","◆未達",IF(AE310&amp;AE311&amp;AE312="□□□","■未答","▼矛盾"))))</f>
        <v>■未答</v>
      </c>
      <c r="AL311" s="289" t="s">
        <v>89</v>
      </c>
      <c r="AM311" s="35" t="s">
        <v>90</v>
      </c>
      <c r="AN311" s="35" t="s">
        <v>91</v>
      </c>
      <c r="AO311" s="35" t="s">
        <v>92</v>
      </c>
      <c r="AP311" s="35" t="s">
        <v>93</v>
      </c>
      <c r="AQ311" s="35" t="s">
        <v>73</v>
      </c>
    </row>
    <row r="312" spans="1:61" s="192" customFormat="1" ht="17.25" customHeight="1" x14ac:dyDescent="0.2">
      <c r="A312" s="199"/>
      <c r="B312" s="856"/>
      <c r="C312" s="857"/>
      <c r="D312" s="299"/>
      <c r="E312" s="300"/>
      <c r="F312" s="301"/>
      <c r="G312" s="301"/>
      <c r="H312" s="302"/>
      <c r="I312" s="349" t="s">
        <v>56</v>
      </c>
      <c r="J312" s="547" t="s">
        <v>261</v>
      </c>
      <c r="K312" s="547"/>
      <c r="L312" s="547"/>
      <c r="M312" s="547"/>
      <c r="N312" s="547"/>
      <c r="O312" s="547"/>
      <c r="P312" s="547"/>
      <c r="Q312" s="607"/>
      <c r="R312" s="158"/>
      <c r="S312" s="307"/>
      <c r="T312" s="307"/>
      <c r="U312" s="307"/>
      <c r="V312" s="307"/>
      <c r="W312" s="307"/>
      <c r="X312" s="307"/>
      <c r="Y312" s="307"/>
      <c r="Z312" s="307"/>
      <c r="AA312" s="307"/>
      <c r="AB312" s="307"/>
      <c r="AC312" s="315"/>
      <c r="AE312" s="1" t="str">
        <f t="shared" si="3"/>
        <v>□</v>
      </c>
      <c r="AL312" s="289"/>
      <c r="AM312" s="32" t="s">
        <v>51</v>
      </c>
      <c r="AN312" s="32" t="s">
        <v>52</v>
      </c>
      <c r="AO312" s="32" t="s">
        <v>53</v>
      </c>
      <c r="AP312" s="34" t="s">
        <v>74</v>
      </c>
      <c r="AQ312" s="34" t="s">
        <v>54</v>
      </c>
    </row>
    <row r="313" spans="1:61" s="192" customFormat="1" ht="17.25" customHeight="1" x14ac:dyDescent="0.2">
      <c r="A313" s="199"/>
      <c r="B313" s="856"/>
      <c r="C313" s="857"/>
      <c r="D313" s="299"/>
      <c r="E313" s="718" t="s">
        <v>394</v>
      </c>
      <c r="F313" s="719"/>
      <c r="G313" s="719"/>
      <c r="H313" s="720"/>
      <c r="I313" s="361" t="s">
        <v>56</v>
      </c>
      <c r="J313" s="517" t="s">
        <v>395</v>
      </c>
      <c r="K313" s="517"/>
      <c r="L313" s="517"/>
      <c r="M313" s="517"/>
      <c r="N313" s="517"/>
      <c r="O313" s="517"/>
      <c r="P313" s="517"/>
      <c r="Q313" s="700"/>
      <c r="R313" s="751" t="s">
        <v>150</v>
      </c>
      <c r="S313" s="752"/>
      <c r="T313" s="752"/>
      <c r="U313" s="752"/>
      <c r="V313" s="752"/>
      <c r="W313" s="752"/>
      <c r="X313" s="753"/>
      <c r="Y313" s="753"/>
      <c r="Z313" s="753"/>
      <c r="AA313" s="57" t="s">
        <v>96</v>
      </c>
      <c r="AB313" s="57"/>
      <c r="AC313" s="312"/>
      <c r="AE313" s="31" t="str">
        <f t="shared" si="3"/>
        <v>□</v>
      </c>
      <c r="AF313" s="1">
        <f>IF(AE314="■",1,IF(AE315="■",1,0))</f>
        <v>0</v>
      </c>
      <c r="AG313" s="1"/>
      <c r="AH313" s="34" t="str">
        <f>IF(AE310&amp;AE313&amp;AE314="■□□","◎無し",IF(AE310&amp;AE313&amp;AE314="□■□","●適合",IF(AE310&amp;AE313&amp;AE314="□□■","◆未達",IF(AE310&amp;AE313&amp;AE314="□□□","■未答","▼矛盾"))))</f>
        <v>■未答</v>
      </c>
      <c r="AI313" s="33"/>
      <c r="AJ313" s="2"/>
      <c r="AK313" s="2"/>
      <c r="AL313" s="289" t="s">
        <v>89</v>
      </c>
      <c r="AM313" s="35" t="s">
        <v>90</v>
      </c>
      <c r="AN313" s="35" t="s">
        <v>91</v>
      </c>
      <c r="AO313" s="35" t="s">
        <v>92</v>
      </c>
      <c r="AP313" s="35" t="s">
        <v>93</v>
      </c>
      <c r="AQ313" s="35" t="s">
        <v>73</v>
      </c>
    </row>
    <row r="314" spans="1:61" s="192" customFormat="1" ht="17.25" customHeight="1" x14ac:dyDescent="0.2">
      <c r="A314" s="199"/>
      <c r="B314" s="856"/>
      <c r="C314" s="857"/>
      <c r="D314" s="363"/>
      <c r="E314" s="721"/>
      <c r="F314" s="722"/>
      <c r="G314" s="722"/>
      <c r="H314" s="723"/>
      <c r="I314" s="364" t="s">
        <v>56</v>
      </c>
      <c r="J314" s="573" t="s">
        <v>396</v>
      </c>
      <c r="K314" s="573"/>
      <c r="L314" s="573"/>
      <c r="M314" s="573"/>
      <c r="N314" s="573"/>
      <c r="O314" s="573"/>
      <c r="P314" s="573"/>
      <c r="Q314" s="636"/>
      <c r="R314" s="781"/>
      <c r="S314" s="782"/>
      <c r="T314" s="782"/>
      <c r="U314" s="782"/>
      <c r="V314" s="782"/>
      <c r="W314" s="782"/>
      <c r="X314" s="885"/>
      <c r="Y314" s="885"/>
      <c r="Z314" s="885"/>
      <c r="AA314" s="327"/>
      <c r="AB314" s="50"/>
      <c r="AC314" s="315"/>
      <c r="AE314" s="1" t="str">
        <f t="shared" si="3"/>
        <v>□</v>
      </c>
      <c r="AF314" s="1">
        <f>+X313</f>
        <v>0</v>
      </c>
      <c r="AG314" s="1"/>
      <c r="AH314" s="2"/>
      <c r="AI314" s="2"/>
      <c r="AJ314" s="32" t="str">
        <f>IF(AF313=1,IF(AF314=0,"■未答",IF(AF314&lt;750,"◆未達","●範囲内")),"■未答")</f>
        <v>■未答</v>
      </c>
      <c r="AK314" s="2"/>
      <c r="AL314" s="289"/>
      <c r="AM314" s="32" t="s">
        <v>51</v>
      </c>
      <c r="AN314" s="32" t="s">
        <v>52</v>
      </c>
      <c r="AO314" s="32" t="s">
        <v>53</v>
      </c>
      <c r="AP314" s="34" t="s">
        <v>74</v>
      </c>
      <c r="AQ314" s="34" t="s">
        <v>54</v>
      </c>
    </row>
    <row r="315" spans="1:61" s="192" customFormat="1" ht="17.25" customHeight="1" x14ac:dyDescent="0.2">
      <c r="A315" s="199"/>
      <c r="B315" s="856"/>
      <c r="C315" s="857"/>
      <c r="D315" s="335"/>
      <c r="E315" s="875" t="s">
        <v>398</v>
      </c>
      <c r="F315" s="876"/>
      <c r="G315" s="876"/>
      <c r="H315" s="877"/>
      <c r="I315" s="43" t="s">
        <v>56</v>
      </c>
      <c r="J315" s="517" t="s">
        <v>331</v>
      </c>
      <c r="K315" s="517"/>
      <c r="L315" s="517"/>
      <c r="M315" s="517"/>
      <c r="N315" s="517"/>
      <c r="O315" s="517"/>
      <c r="P315" s="517"/>
      <c r="Q315" s="700"/>
      <c r="R315" s="103"/>
      <c r="S315" s="57"/>
      <c r="T315" s="57"/>
      <c r="U315" s="57"/>
      <c r="V315" s="57"/>
      <c r="W315" s="57"/>
      <c r="X315" s="57"/>
      <c r="Y315" s="57"/>
      <c r="Z315" s="57"/>
      <c r="AA315" s="57"/>
      <c r="AB315" s="57"/>
      <c r="AC315" s="634"/>
      <c r="AE315" s="31" t="str">
        <f t="shared" si="3"/>
        <v>□</v>
      </c>
      <c r="AF315" s="1"/>
      <c r="AG315" s="1"/>
      <c r="AH315" s="34" t="str">
        <f>IF(AE315&amp;AE316&amp;AE317="■□□","◎無し",IF(AE315&amp;AE316&amp;AE317="□■□","●適合",IF(AE315&amp;AE316&amp;AE317="□□■","◆未達",IF(AE315&amp;AE316&amp;AE317="□□□","■未答","▼矛盾"))))</f>
        <v>■未答</v>
      </c>
      <c r="AI315" s="46"/>
      <c r="AJ315" s="46"/>
      <c r="AK315" s="15"/>
      <c r="AL315" s="28" t="s">
        <v>89</v>
      </c>
      <c r="AM315" s="35" t="s">
        <v>90</v>
      </c>
      <c r="AN315" s="35" t="s">
        <v>91</v>
      </c>
      <c r="AO315" s="35" t="s">
        <v>92</v>
      </c>
      <c r="AP315" s="35" t="s">
        <v>93</v>
      </c>
      <c r="AQ315" s="35" t="s">
        <v>73</v>
      </c>
    </row>
    <row r="316" spans="1:61" s="192" customFormat="1" ht="17.25" customHeight="1" x14ac:dyDescent="0.2">
      <c r="A316" s="199"/>
      <c r="B316" s="856"/>
      <c r="C316" s="857"/>
      <c r="D316" s="335"/>
      <c r="E316" s="878"/>
      <c r="F316" s="879"/>
      <c r="G316" s="879"/>
      <c r="H316" s="880"/>
      <c r="I316" s="48" t="s">
        <v>67</v>
      </c>
      <c r="J316" s="547" t="s">
        <v>362</v>
      </c>
      <c r="K316" s="547"/>
      <c r="L316" s="547"/>
      <c r="M316" s="547"/>
      <c r="N316" s="547"/>
      <c r="O316" s="547"/>
      <c r="P316" s="547"/>
      <c r="Q316" s="607"/>
      <c r="R316" s="310"/>
      <c r="S316" s="311"/>
      <c r="T316" s="311"/>
      <c r="U316" s="311"/>
      <c r="V316" s="311"/>
      <c r="W316" s="311"/>
      <c r="X316" s="311"/>
      <c r="Y316" s="311"/>
      <c r="Z316" s="311"/>
      <c r="AA316" s="311"/>
      <c r="AB316" s="311"/>
      <c r="AC316" s="630"/>
      <c r="AE316" s="1" t="str">
        <f t="shared" si="3"/>
        <v>□</v>
      </c>
      <c r="AF316" s="1"/>
      <c r="AG316" s="1"/>
      <c r="AH316" s="2"/>
      <c r="AI316" s="2"/>
      <c r="AJ316" s="46"/>
      <c r="AK316" s="15"/>
      <c r="AL316" s="28"/>
      <c r="AM316" s="32" t="s">
        <v>51</v>
      </c>
      <c r="AN316" s="32" t="s">
        <v>52</v>
      </c>
      <c r="AO316" s="32" t="s">
        <v>53</v>
      </c>
      <c r="AP316" s="34" t="s">
        <v>74</v>
      </c>
      <c r="AQ316" s="34" t="s">
        <v>54</v>
      </c>
    </row>
    <row r="317" spans="1:61" s="192" customFormat="1" ht="17.25" customHeight="1" x14ac:dyDescent="0.2">
      <c r="A317" s="199"/>
      <c r="B317" s="856"/>
      <c r="C317" s="857"/>
      <c r="D317" s="335"/>
      <c r="E317" s="881"/>
      <c r="F317" s="882"/>
      <c r="G317" s="882"/>
      <c r="H317" s="883"/>
      <c r="I317" s="49" t="s">
        <v>67</v>
      </c>
      <c r="J317" s="573" t="s">
        <v>244</v>
      </c>
      <c r="K317" s="573"/>
      <c r="L317" s="573"/>
      <c r="M317" s="573"/>
      <c r="N317" s="573"/>
      <c r="O317" s="573"/>
      <c r="P317" s="573"/>
      <c r="Q317" s="636"/>
      <c r="R317" s="129"/>
      <c r="S317" s="50"/>
      <c r="T317" s="50"/>
      <c r="U317" s="50"/>
      <c r="V317" s="50"/>
      <c r="W317" s="50"/>
      <c r="X317" s="50"/>
      <c r="Y317" s="50"/>
      <c r="Z317" s="50"/>
      <c r="AA317" s="50"/>
      <c r="AB317" s="50"/>
      <c r="AC317" s="635"/>
      <c r="AE317" s="1" t="str">
        <f t="shared" si="3"/>
        <v>□</v>
      </c>
      <c r="AF317" s="1"/>
      <c r="AG317" s="1"/>
      <c r="AH317" s="257"/>
      <c r="AI317" s="2"/>
      <c r="AJ317" s="2"/>
      <c r="AK317" s="2"/>
      <c r="AL317" s="2"/>
      <c r="AM317" s="2"/>
      <c r="AN317" s="2"/>
      <c r="AO317" s="2"/>
      <c r="AP317" s="2"/>
      <c r="AQ317" s="1"/>
    </row>
    <row r="318" spans="1:61" s="192" customFormat="1" ht="19.5" customHeight="1" x14ac:dyDescent="0.2">
      <c r="A318" s="199"/>
      <c r="B318" s="856"/>
      <c r="C318" s="857"/>
      <c r="D318" s="835"/>
      <c r="E318" s="718" t="s">
        <v>397</v>
      </c>
      <c r="F318" s="719"/>
      <c r="G318" s="719"/>
      <c r="H318" s="720"/>
      <c r="I318" s="365" t="s">
        <v>56</v>
      </c>
      <c r="J318" s="841" t="s">
        <v>337</v>
      </c>
      <c r="K318" s="841"/>
      <c r="L318" s="366"/>
      <c r="M318" s="841"/>
      <c r="N318" s="841"/>
      <c r="O318" s="841"/>
      <c r="P318" s="200"/>
      <c r="Q318" s="290"/>
      <c r="R318" s="30" t="s">
        <v>67</v>
      </c>
      <c r="S318" s="833" t="s">
        <v>248</v>
      </c>
      <c r="T318" s="833"/>
      <c r="U318" s="833"/>
      <c r="V318" s="833"/>
      <c r="W318" s="833"/>
      <c r="X318" s="833"/>
      <c r="Y318" s="833"/>
      <c r="Z318" s="833"/>
      <c r="AA318" s="833"/>
      <c r="AB318" s="655"/>
      <c r="AC318" s="630"/>
      <c r="AE318" s="201" t="str">
        <f t="shared" si="3"/>
        <v>□</v>
      </c>
      <c r="AH318" s="34" t="str">
        <f>IF(AE310&amp;AE318&amp;AE319="■□□","◎無し",IF(AE310&amp;AE318&amp;AE319="□■□","●適合",IF(AE310&amp;AE318&amp;AE319="□□■","◆未達",IF(AE310&amp;AE318&amp;AE319="□□□","■未答","▼矛盾"))))</f>
        <v>■未答</v>
      </c>
      <c r="AI318" s="16"/>
      <c r="AL318" s="200" t="s">
        <v>89</v>
      </c>
      <c r="AM318" s="201" t="s">
        <v>90</v>
      </c>
      <c r="AN318" s="201" t="s">
        <v>91</v>
      </c>
      <c r="AO318" s="201" t="s">
        <v>92</v>
      </c>
      <c r="AP318" s="201" t="s">
        <v>93</v>
      </c>
      <c r="AQ318" s="201" t="s">
        <v>73</v>
      </c>
    </row>
    <row r="319" spans="1:61" s="192" customFormat="1" ht="18" customHeight="1" x14ac:dyDescent="0.2">
      <c r="A319" s="199"/>
      <c r="B319" s="856"/>
      <c r="C319" s="857"/>
      <c r="D319" s="835"/>
      <c r="E319" s="724"/>
      <c r="F319" s="725"/>
      <c r="G319" s="725"/>
      <c r="H319" s="726"/>
      <c r="I319" s="181" t="s">
        <v>56</v>
      </c>
      <c r="J319" s="62" t="s">
        <v>332</v>
      </c>
      <c r="K319" s="62"/>
      <c r="L319" s="62"/>
      <c r="M319" s="62"/>
      <c r="N319" s="62"/>
      <c r="O319" s="62"/>
      <c r="P319" s="62"/>
      <c r="Q319" s="63"/>
      <c r="R319" s="217"/>
      <c r="S319" s="218"/>
      <c r="T319" s="218"/>
      <c r="U319" s="218"/>
      <c r="V319" s="218"/>
      <c r="W319" s="218"/>
      <c r="X319" s="218"/>
      <c r="Y319" s="218"/>
      <c r="Z319" s="218"/>
      <c r="AA319" s="218"/>
      <c r="AB319" s="367"/>
      <c r="AC319" s="630"/>
      <c r="AE319" s="192" t="str">
        <f t="shared" si="3"/>
        <v>□</v>
      </c>
      <c r="AJ319" s="258"/>
      <c r="AL319" s="200"/>
      <c r="AM319" s="34" t="s">
        <v>51</v>
      </c>
      <c r="AN319" s="34" t="s">
        <v>52</v>
      </c>
      <c r="AO319" s="34" t="s">
        <v>53</v>
      </c>
      <c r="AP319" s="34" t="s">
        <v>74</v>
      </c>
      <c r="AQ319" s="34" t="s">
        <v>54</v>
      </c>
    </row>
    <row r="320" spans="1:61" s="192" customFormat="1" ht="17.149999999999999" customHeight="1" x14ac:dyDescent="0.2">
      <c r="A320" s="199"/>
      <c r="B320" s="856"/>
      <c r="C320" s="857"/>
      <c r="D320" s="835"/>
      <c r="E320" s="291"/>
      <c r="F320" s="718" t="s">
        <v>368</v>
      </c>
      <c r="G320" s="719"/>
      <c r="H320" s="720"/>
      <c r="I320" s="43" t="s">
        <v>67</v>
      </c>
      <c r="J320" s="44" t="s">
        <v>149</v>
      </c>
      <c r="K320" s="44"/>
      <c r="L320" s="44"/>
      <c r="M320" s="44"/>
      <c r="N320" s="44"/>
      <c r="O320" s="44"/>
      <c r="P320" s="44"/>
      <c r="Q320" s="45"/>
      <c r="R320" s="220"/>
      <c r="S320" s="221"/>
      <c r="T320" s="221"/>
      <c r="U320" s="221"/>
      <c r="V320" s="221"/>
      <c r="W320" s="221"/>
      <c r="X320" s="221"/>
      <c r="Y320" s="221"/>
      <c r="Z320" s="221"/>
      <c r="AA320" s="221"/>
      <c r="AB320" s="368" t="s">
        <v>250</v>
      </c>
      <c r="AC320" s="634"/>
      <c r="AE320" s="201" t="str">
        <f t="shared" si="3"/>
        <v>□</v>
      </c>
      <c r="AH320" s="34" t="str">
        <f>IF(AE310&amp;AE320&amp;AE321="■□□","◎無し",IF(AE310&amp;AE320&amp;AE321="□■□","●適合",IF(AE310&amp;AE320&amp;AE321="□□■","◆未達",IF(AE310&amp;AE320&amp;AE321="□□□","■未答","▼矛盾"))))</f>
        <v>■未答</v>
      </c>
      <c r="AI320" s="16"/>
      <c r="AL320" s="200" t="s">
        <v>89</v>
      </c>
      <c r="AM320" s="201" t="s">
        <v>90</v>
      </c>
      <c r="AN320" s="201" t="s">
        <v>91</v>
      </c>
      <c r="AO320" s="201" t="s">
        <v>92</v>
      </c>
      <c r="AP320" s="201" t="s">
        <v>93</v>
      </c>
      <c r="AQ320" s="201" t="s">
        <v>73</v>
      </c>
    </row>
    <row r="321" spans="1:43" s="192" customFormat="1" ht="17.149999999999999" customHeight="1" x14ac:dyDescent="0.2">
      <c r="A321" s="199"/>
      <c r="B321" s="856"/>
      <c r="C321" s="857"/>
      <c r="D321" s="835"/>
      <c r="E321" s="305"/>
      <c r="F321" s="724"/>
      <c r="G321" s="725"/>
      <c r="H321" s="726"/>
      <c r="I321" s="222" t="s">
        <v>67</v>
      </c>
      <c r="J321" s="200" t="s">
        <v>151</v>
      </c>
      <c r="K321" s="200"/>
      <c r="L321" s="200"/>
      <c r="M321" s="200"/>
      <c r="N321" s="200"/>
      <c r="O321" s="200"/>
      <c r="P321" s="200"/>
      <c r="Q321" s="290"/>
      <c r="R321" s="478" t="s">
        <v>251</v>
      </c>
      <c r="S321" s="833"/>
      <c r="T321" s="833"/>
      <c r="U321" s="833"/>
      <c r="V321" s="833"/>
      <c r="W321" s="833"/>
      <c r="X321" s="834"/>
      <c r="Y321" s="834"/>
      <c r="Z321" s="834"/>
      <c r="AA321" s="346" t="s">
        <v>96</v>
      </c>
      <c r="AB321" s="346"/>
      <c r="AC321" s="630"/>
      <c r="AE321" s="192" t="str">
        <f t="shared" si="3"/>
        <v>□</v>
      </c>
      <c r="AH321" s="82" t="s">
        <v>252</v>
      </c>
      <c r="AJ321" s="34" t="str">
        <f>IF(X321&gt;0,IF(X321&lt;1300,"◆未達","●適合"),"■未答")</f>
        <v>■未答</v>
      </c>
      <c r="AL321" s="200"/>
      <c r="AM321" s="34" t="s">
        <v>51</v>
      </c>
      <c r="AN321" s="34" t="s">
        <v>52</v>
      </c>
      <c r="AO321" s="34" t="s">
        <v>53</v>
      </c>
      <c r="AP321" s="34" t="s">
        <v>74</v>
      </c>
      <c r="AQ321" s="34" t="s">
        <v>54</v>
      </c>
    </row>
    <row r="322" spans="1:43" s="192" customFormat="1" ht="17.149999999999999" customHeight="1" x14ac:dyDescent="0.2">
      <c r="A322" s="199"/>
      <c r="B322" s="856"/>
      <c r="C322" s="857"/>
      <c r="D322" s="835"/>
      <c r="E322" s="305"/>
      <c r="F322" s="721"/>
      <c r="G322" s="722"/>
      <c r="H322" s="723"/>
      <c r="I322" s="369"/>
      <c r="J322" s="62"/>
      <c r="K322" s="62"/>
      <c r="L322" s="62"/>
      <c r="M322" s="62"/>
      <c r="N322" s="62"/>
      <c r="O322" s="62"/>
      <c r="P322" s="62"/>
      <c r="Q322" s="63"/>
      <c r="R322" s="217"/>
      <c r="S322" s="218"/>
      <c r="T322" s="218"/>
      <c r="U322" s="218"/>
      <c r="V322" s="218"/>
      <c r="W322" s="218"/>
      <c r="X322" s="218"/>
      <c r="Y322" s="218"/>
      <c r="Z322" s="218"/>
      <c r="AA322" s="218"/>
      <c r="AB322" s="218"/>
      <c r="AC322" s="635"/>
    </row>
    <row r="323" spans="1:43" s="192" customFormat="1" ht="20.149999999999999" customHeight="1" x14ac:dyDescent="0.2">
      <c r="A323" s="199"/>
      <c r="B323" s="856"/>
      <c r="C323" s="857"/>
      <c r="D323" s="835"/>
      <c r="E323" s="291"/>
      <c r="F323" s="719" t="s">
        <v>468</v>
      </c>
      <c r="G323" s="719"/>
      <c r="H323" s="720"/>
      <c r="I323" s="43" t="s">
        <v>56</v>
      </c>
      <c r="J323" s="44" t="s">
        <v>149</v>
      </c>
      <c r="K323" s="44"/>
      <c r="L323" s="44"/>
      <c r="M323" s="44"/>
      <c r="N323" s="44"/>
      <c r="O323" s="44"/>
      <c r="P323" s="44"/>
      <c r="Q323" s="45"/>
      <c r="R323" s="751" t="s">
        <v>253</v>
      </c>
      <c r="S323" s="752"/>
      <c r="T323" s="752"/>
      <c r="U323" s="752"/>
      <c r="V323" s="752"/>
      <c r="W323" s="752"/>
      <c r="X323" s="844"/>
      <c r="Y323" s="844"/>
      <c r="Z323" s="844"/>
      <c r="AA323" s="221" t="s">
        <v>96</v>
      </c>
      <c r="AB323" s="221"/>
      <c r="AC323" s="630"/>
      <c r="AE323" s="201" t="str">
        <f>+I323</f>
        <v>□</v>
      </c>
      <c r="AH323" s="34" t="str">
        <f>IF(AE310&amp;AE323&amp;AE324="■□□","◎無し",IF(AE310&amp;AE323&amp;AE324="□■□","●適合",IF(AE310&amp;AE323&amp;AE324="□□■","◆未達",IF(AE310&amp;AE323&amp;AE324="□□□","■未答","▼矛盾"))))</f>
        <v>■未答</v>
      </c>
      <c r="AI323" s="16"/>
      <c r="AL323" s="200" t="s">
        <v>89</v>
      </c>
      <c r="AM323" s="201" t="s">
        <v>90</v>
      </c>
      <c r="AN323" s="201" t="s">
        <v>91</v>
      </c>
      <c r="AO323" s="201" t="s">
        <v>92</v>
      </c>
      <c r="AP323" s="201" t="s">
        <v>93</v>
      </c>
      <c r="AQ323" s="201" t="s">
        <v>73</v>
      </c>
    </row>
    <row r="324" spans="1:43" s="192" customFormat="1" ht="20.149999999999999" customHeight="1" x14ac:dyDescent="0.2">
      <c r="A324" s="199"/>
      <c r="B324" s="856"/>
      <c r="C324" s="857"/>
      <c r="D324" s="835"/>
      <c r="E324" s="291"/>
      <c r="F324" s="842"/>
      <c r="G324" s="842"/>
      <c r="H324" s="726"/>
      <c r="I324" s="222" t="s">
        <v>67</v>
      </c>
      <c r="J324" s="200" t="s">
        <v>151</v>
      </c>
      <c r="K324" s="200"/>
      <c r="L324" s="200"/>
      <c r="M324" s="200"/>
      <c r="N324" s="200"/>
      <c r="O324" s="200"/>
      <c r="P324" s="200"/>
      <c r="Q324" s="290"/>
      <c r="R324" s="216"/>
      <c r="S324" s="346"/>
      <c r="T324" s="346"/>
      <c r="U324" s="346"/>
      <c r="V324" s="346"/>
      <c r="W324" s="346"/>
      <c r="X324" s="346"/>
      <c r="Y324" s="346"/>
      <c r="Z324" s="346"/>
      <c r="AA324" s="346"/>
      <c r="AB324" s="346"/>
      <c r="AC324" s="630"/>
      <c r="AE324" s="192" t="str">
        <f>+I324</f>
        <v>□</v>
      </c>
      <c r="AH324" s="82" t="s">
        <v>254</v>
      </c>
      <c r="AJ324" s="34" t="str">
        <f>IF(X323&gt;0,IF(X323&lt;500,"◆未達","●適合"),"■未答")</f>
        <v>■未答</v>
      </c>
      <c r="AL324" s="200"/>
      <c r="AM324" s="34" t="s">
        <v>51</v>
      </c>
      <c r="AN324" s="34" t="s">
        <v>52</v>
      </c>
      <c r="AO324" s="34" t="s">
        <v>53</v>
      </c>
      <c r="AP324" s="34" t="s">
        <v>74</v>
      </c>
      <c r="AQ324" s="34" t="s">
        <v>54</v>
      </c>
    </row>
    <row r="325" spans="1:43" s="192" customFormat="1" ht="20.149999999999999" customHeight="1" x14ac:dyDescent="0.2">
      <c r="A325" s="199"/>
      <c r="B325" s="856"/>
      <c r="C325" s="857"/>
      <c r="D325" s="835"/>
      <c r="E325" s="292"/>
      <c r="F325" s="722"/>
      <c r="G325" s="722"/>
      <c r="H325" s="723"/>
      <c r="I325" s="369"/>
      <c r="J325" s="62"/>
      <c r="K325" s="62"/>
      <c r="L325" s="62"/>
      <c r="M325" s="62"/>
      <c r="N325" s="62"/>
      <c r="O325" s="62"/>
      <c r="P325" s="62"/>
      <c r="Q325" s="63"/>
      <c r="R325" s="217"/>
      <c r="S325" s="218"/>
      <c r="T325" s="218"/>
      <c r="U325" s="218"/>
      <c r="V325" s="218"/>
      <c r="W325" s="218"/>
      <c r="X325" s="218"/>
      <c r="Y325" s="218"/>
      <c r="Z325" s="218"/>
      <c r="AA325" s="218"/>
      <c r="AB325" s="218"/>
      <c r="AC325" s="635"/>
    </row>
    <row r="326" spans="1:43" s="192" customFormat="1" ht="17.25" customHeight="1" x14ac:dyDescent="0.2">
      <c r="A326" s="199"/>
      <c r="B326" s="856"/>
      <c r="C326" s="857"/>
      <c r="D326" s="835"/>
      <c r="E326" s="718" t="s">
        <v>399</v>
      </c>
      <c r="F326" s="719"/>
      <c r="G326" s="719"/>
      <c r="H326" s="720"/>
      <c r="I326" s="43" t="s">
        <v>67</v>
      </c>
      <c r="J326" s="517" t="s">
        <v>202</v>
      </c>
      <c r="K326" s="517"/>
      <c r="L326" s="517"/>
      <c r="M326" s="517"/>
      <c r="N326" s="517"/>
      <c r="O326" s="517"/>
      <c r="P326" s="517"/>
      <c r="Q326" s="700"/>
      <c r="R326" s="221"/>
      <c r="S326" s="221"/>
      <c r="T326" s="221"/>
      <c r="U326" s="221"/>
      <c r="V326" s="221"/>
      <c r="W326" s="221"/>
      <c r="X326" s="221"/>
      <c r="Y326" s="221"/>
      <c r="Z326" s="221"/>
      <c r="AA326" s="221"/>
      <c r="AB326" s="221"/>
      <c r="AC326" s="630"/>
      <c r="AE326" s="201" t="str">
        <f>+I326</f>
        <v>□</v>
      </c>
      <c r="AH326" s="34" t="str">
        <f>IF(AE310&amp;AE326&amp;AE327="■□□","◎無し",IF(AE310&amp;AE326&amp;AE327="□■□","●適合",IF(AE310&amp;AE326&amp;AE327="□□■","◆未達",IF(AE310&amp;AE326&amp;AE327="□□□","■未答","▼矛盾"))))</f>
        <v>■未答</v>
      </c>
      <c r="AI326" s="16"/>
      <c r="AL326" s="200" t="s">
        <v>89</v>
      </c>
      <c r="AM326" s="201" t="s">
        <v>90</v>
      </c>
      <c r="AN326" s="201" t="s">
        <v>91</v>
      </c>
      <c r="AO326" s="201" t="s">
        <v>92</v>
      </c>
      <c r="AP326" s="201" t="s">
        <v>93</v>
      </c>
      <c r="AQ326" s="201" t="s">
        <v>73</v>
      </c>
    </row>
    <row r="327" spans="1:43" s="192" customFormat="1" ht="17.25" customHeight="1" x14ac:dyDescent="0.2">
      <c r="A327" s="199"/>
      <c r="B327" s="856"/>
      <c r="C327" s="857"/>
      <c r="D327" s="836"/>
      <c r="E327" s="721"/>
      <c r="F327" s="722"/>
      <c r="G327" s="722"/>
      <c r="H327" s="723"/>
      <c r="I327" s="49" t="s">
        <v>67</v>
      </c>
      <c r="J327" s="573" t="s">
        <v>203</v>
      </c>
      <c r="K327" s="573"/>
      <c r="L327" s="573"/>
      <c r="M327" s="573"/>
      <c r="N327" s="573"/>
      <c r="O327" s="573"/>
      <c r="P327" s="573"/>
      <c r="Q327" s="636"/>
      <c r="R327" s="218"/>
      <c r="S327" s="218"/>
      <c r="T327" s="218"/>
      <c r="U327" s="218"/>
      <c r="V327" s="218"/>
      <c r="W327" s="218"/>
      <c r="X327" s="218"/>
      <c r="Y327" s="218"/>
      <c r="Z327" s="218"/>
      <c r="AA327" s="218"/>
      <c r="AB327" s="218"/>
      <c r="AC327" s="630"/>
      <c r="AE327" s="192" t="str">
        <f>+I327</f>
        <v>□</v>
      </c>
      <c r="AL327" s="200"/>
      <c r="AM327" s="34" t="s">
        <v>51</v>
      </c>
      <c r="AN327" s="34" t="s">
        <v>52</v>
      </c>
      <c r="AO327" s="34" t="s">
        <v>53</v>
      </c>
      <c r="AP327" s="34" t="s">
        <v>74</v>
      </c>
      <c r="AQ327" s="34" t="s">
        <v>54</v>
      </c>
    </row>
    <row r="328" spans="1:43" s="192" customFormat="1" ht="32.25" customHeight="1" x14ac:dyDescent="0.2">
      <c r="A328" s="199"/>
      <c r="B328" s="856"/>
      <c r="C328" s="857"/>
      <c r="D328" s="718" t="s">
        <v>369</v>
      </c>
      <c r="E328" s="846"/>
      <c r="F328" s="846"/>
      <c r="G328" s="846"/>
      <c r="H328" s="847"/>
      <c r="I328" s="357"/>
      <c r="J328" s="358"/>
      <c r="K328" s="358"/>
      <c r="L328" s="359"/>
      <c r="M328" s="358"/>
      <c r="N328" s="360" t="s">
        <v>67</v>
      </c>
      <c r="O328" s="848" t="s">
        <v>310</v>
      </c>
      <c r="P328" s="848"/>
      <c r="Q328" s="849"/>
      <c r="R328" s="179" t="s">
        <v>67</v>
      </c>
      <c r="S328" s="850" t="s">
        <v>370</v>
      </c>
      <c r="T328" s="850"/>
      <c r="U328" s="850"/>
      <c r="V328" s="850"/>
      <c r="W328" s="850"/>
      <c r="X328" s="850"/>
      <c r="Y328" s="850"/>
      <c r="Z328" s="850"/>
      <c r="AA328" s="850"/>
      <c r="AB328" s="851"/>
      <c r="AC328" s="316"/>
      <c r="AE328" s="192" t="str">
        <f>+N328</f>
        <v>□</v>
      </c>
      <c r="AH328" s="202"/>
      <c r="AI328" s="202"/>
      <c r="AJ328" s="202"/>
    </row>
    <row r="329" spans="1:43" s="192" customFormat="1" ht="32.25" customHeight="1" x14ac:dyDescent="0.2">
      <c r="A329" s="199"/>
      <c r="B329" s="856"/>
      <c r="C329" s="857"/>
      <c r="D329" s="835"/>
      <c r="E329" s="718" t="s">
        <v>371</v>
      </c>
      <c r="F329" s="846"/>
      <c r="G329" s="846"/>
      <c r="H329" s="847"/>
      <c r="I329" s="1"/>
      <c r="J329" s="1"/>
      <c r="K329" s="1"/>
      <c r="L329" s="1"/>
      <c r="M329" s="1"/>
      <c r="N329" s="1"/>
      <c r="O329" s="1"/>
      <c r="P329" s="1"/>
      <c r="Q329" s="1"/>
      <c r="R329" s="370"/>
      <c r="S329" s="1"/>
      <c r="T329" s="1"/>
      <c r="U329" s="1"/>
      <c r="V329" s="1"/>
      <c r="W329" s="1"/>
      <c r="X329" s="1"/>
      <c r="Y329" s="1"/>
      <c r="Z329" s="1"/>
      <c r="AA329" s="1"/>
      <c r="AB329" s="371"/>
      <c r="AC329" s="372"/>
      <c r="AH329" s="202"/>
      <c r="AI329" s="202"/>
      <c r="AJ329" s="202"/>
      <c r="AL329" s="200" t="s">
        <v>89</v>
      </c>
      <c r="AM329" s="201" t="s">
        <v>90</v>
      </c>
      <c r="AN329" s="201" t="s">
        <v>91</v>
      </c>
      <c r="AO329" s="201" t="s">
        <v>92</v>
      </c>
      <c r="AP329" s="201" t="s">
        <v>93</v>
      </c>
      <c r="AQ329" s="201" t="s">
        <v>73</v>
      </c>
    </row>
    <row r="330" spans="1:43" s="192" customFormat="1" ht="15" customHeight="1" x14ac:dyDescent="0.2">
      <c r="A330" s="199"/>
      <c r="B330" s="856"/>
      <c r="C330" s="857"/>
      <c r="D330" s="835"/>
      <c r="E330" s="373"/>
      <c r="F330" s="719" t="s">
        <v>400</v>
      </c>
      <c r="G330" s="719"/>
      <c r="H330" s="720"/>
      <c r="I330" s="555" t="s">
        <v>67</v>
      </c>
      <c r="J330" s="517" t="s">
        <v>340</v>
      </c>
      <c r="K330" s="517"/>
      <c r="L330" s="374"/>
      <c r="M330" s="555" t="s">
        <v>56</v>
      </c>
      <c r="N330" s="517" t="s">
        <v>341</v>
      </c>
      <c r="O330" s="517"/>
      <c r="P330" s="517"/>
      <c r="Q330" s="375"/>
      <c r="R330" s="557" t="s">
        <v>354</v>
      </c>
      <c r="S330" s="563"/>
      <c r="T330" s="563"/>
      <c r="U330" s="563"/>
      <c r="V330" s="563"/>
      <c r="W330" s="563"/>
      <c r="X330" s="563"/>
      <c r="Y330" s="563"/>
      <c r="Z330" s="563"/>
      <c r="AA330" s="563"/>
      <c r="AB330" s="564"/>
      <c r="AC330" s="510"/>
      <c r="AE330" s="201" t="str">
        <f>I330</f>
        <v>□</v>
      </c>
      <c r="AF330" s="192">
        <f>IF(I330="■",1,IF(M330="■",1,0))</f>
        <v>0</v>
      </c>
      <c r="AH330" s="34" t="str">
        <f>IF(AE$328&amp;AE332&amp;AE333="■□□","◎無し",IF(AE$328&amp;AE332&amp;AE333="□■□","●適合",IF(AE$328&amp;AE332&amp;AE333="□□■","◆未達",IF(AE$328&amp;AE332&amp;AE333="□□□","■未答","▼矛盾"))))</f>
        <v>■未答</v>
      </c>
      <c r="AI330" s="202"/>
      <c r="AJ330" s="202"/>
      <c r="AL330" s="200"/>
      <c r="AM330" s="34" t="s">
        <v>51</v>
      </c>
      <c r="AN330" s="34" t="s">
        <v>52</v>
      </c>
      <c r="AO330" s="34" t="s">
        <v>53</v>
      </c>
      <c r="AP330" s="34" t="s">
        <v>74</v>
      </c>
      <c r="AQ330" s="34" t="s">
        <v>54</v>
      </c>
    </row>
    <row r="331" spans="1:43" s="192" customFormat="1" ht="15" customHeight="1" x14ac:dyDescent="0.2">
      <c r="A331" s="199"/>
      <c r="B331" s="856"/>
      <c r="C331" s="857"/>
      <c r="D331" s="835"/>
      <c r="E331" s="373"/>
      <c r="F331" s="842"/>
      <c r="G331" s="842"/>
      <c r="H331" s="726"/>
      <c r="I331" s="556"/>
      <c r="J331" s="554"/>
      <c r="K331" s="554"/>
      <c r="L331" s="223"/>
      <c r="M331" s="556"/>
      <c r="N331" s="554"/>
      <c r="O331" s="554"/>
      <c r="P331" s="554"/>
      <c r="Q331" s="276"/>
      <c r="R331" s="376"/>
      <c r="S331" s="377"/>
      <c r="T331" s="377"/>
      <c r="U331" s="377"/>
      <c r="V331" s="377"/>
      <c r="W331" s="377"/>
      <c r="X331" s="377"/>
      <c r="Y331" s="377"/>
      <c r="Z331" s="377"/>
      <c r="AA331" s="377"/>
      <c r="AB331" s="378"/>
      <c r="AC331" s="545"/>
      <c r="AE331" s="192" t="str">
        <f>M330</f>
        <v>□</v>
      </c>
      <c r="AH331" s="202"/>
      <c r="AI331" s="202"/>
      <c r="AJ331" s="202"/>
    </row>
    <row r="332" spans="1:43" s="192" customFormat="1" ht="21.75" customHeight="1" x14ac:dyDescent="0.2">
      <c r="A332" s="199"/>
      <c r="B332" s="856"/>
      <c r="C332" s="857"/>
      <c r="D332" s="835"/>
      <c r="E332" s="373"/>
      <c r="F332" s="842"/>
      <c r="G332" s="842"/>
      <c r="H332" s="726"/>
      <c r="I332" s="215" t="s">
        <v>67</v>
      </c>
      <c r="J332" s="841" t="s">
        <v>337</v>
      </c>
      <c r="K332" s="841"/>
      <c r="L332" s="223"/>
      <c r="M332" s="379"/>
      <c r="N332" s="223"/>
      <c r="O332" s="379"/>
      <c r="P332" s="379"/>
      <c r="Q332" s="276"/>
      <c r="R332" s="380"/>
      <c r="S332" s="1"/>
      <c r="T332" s="1"/>
      <c r="U332" s="1"/>
      <c r="V332" s="1"/>
      <c r="W332" s="1"/>
      <c r="X332" s="1"/>
      <c r="Y332" s="1"/>
      <c r="Z332" s="1"/>
      <c r="AA332" s="1"/>
      <c r="AB332" s="381"/>
      <c r="AC332" s="545"/>
      <c r="AE332" s="201" t="str">
        <f>I332</f>
        <v>□</v>
      </c>
      <c r="AH332" s="34" t="str">
        <f>IF(AE332&amp;AE333="■□","●適合",IF(AE332&amp;AE333="□■","◆未達",IF(AE332&amp;AE333="□□","■未答","▼矛盾")))</f>
        <v>■未答</v>
      </c>
      <c r="AI332" s="202"/>
      <c r="AJ332" s="203" t="str">
        <f>IF(AF330=1,IF(AND(I330&amp;M330="■□",X333&gt;=130),"●適合",IF(AND(I330&amp;M330="□■",X333&gt;=120),"●適合","◆未達")),"■未答")</f>
        <v>■未答</v>
      </c>
      <c r="AL332" s="200" t="s">
        <v>69</v>
      </c>
      <c r="AM332" s="201" t="s">
        <v>70</v>
      </c>
      <c r="AN332" s="201" t="s">
        <v>71</v>
      </c>
      <c r="AO332" s="201" t="s">
        <v>72</v>
      </c>
      <c r="AP332" s="201" t="s">
        <v>73</v>
      </c>
    </row>
    <row r="333" spans="1:43" s="192" customFormat="1" ht="21.75" customHeight="1" x14ac:dyDescent="0.2">
      <c r="A333" s="199"/>
      <c r="B333" s="856"/>
      <c r="C333" s="857"/>
      <c r="D333" s="835"/>
      <c r="E333" s="373"/>
      <c r="F333" s="722"/>
      <c r="G333" s="722"/>
      <c r="H333" s="723"/>
      <c r="I333" s="49" t="s">
        <v>67</v>
      </c>
      <c r="J333" s="382" t="s">
        <v>338</v>
      </c>
      <c r="K333" s="382"/>
      <c r="L333" s="369"/>
      <c r="M333" s="382"/>
      <c r="N333" s="369"/>
      <c r="O333" s="382"/>
      <c r="P333" s="382"/>
      <c r="Q333" s="383"/>
      <c r="R333" s="384" t="s">
        <v>339</v>
      </c>
      <c r="S333" s="385"/>
      <c r="T333" s="385"/>
      <c r="U333" s="385"/>
      <c r="V333" s="385"/>
      <c r="W333" s="385"/>
      <c r="X333" s="845"/>
      <c r="Y333" s="845"/>
      <c r="Z333" s="845"/>
      <c r="AA333" s="385" t="s">
        <v>355</v>
      </c>
      <c r="AB333" s="386"/>
      <c r="AC333" s="546"/>
      <c r="AE333" s="192" t="str">
        <f>I333</f>
        <v>□</v>
      </c>
      <c r="AH333" s="202"/>
      <c r="AI333" s="202"/>
      <c r="AJ333" s="202"/>
      <c r="AM333" s="34" t="s">
        <v>52</v>
      </c>
      <c r="AN333" s="34" t="s">
        <v>53</v>
      </c>
      <c r="AO333" s="34" t="s">
        <v>74</v>
      </c>
      <c r="AP333" s="34" t="s">
        <v>54</v>
      </c>
    </row>
    <row r="334" spans="1:43" s="192" customFormat="1" ht="14.25" customHeight="1" x14ac:dyDescent="0.2">
      <c r="A334" s="199"/>
      <c r="B334" s="856"/>
      <c r="C334" s="857"/>
      <c r="D334" s="835"/>
      <c r="E334" s="373"/>
      <c r="F334" s="719" t="s">
        <v>401</v>
      </c>
      <c r="G334" s="719"/>
      <c r="H334" s="720"/>
      <c r="I334" s="555" t="s">
        <v>56</v>
      </c>
      <c r="J334" s="517" t="s">
        <v>340</v>
      </c>
      <c r="K334" s="517"/>
      <c r="L334" s="374"/>
      <c r="M334" s="555" t="s">
        <v>56</v>
      </c>
      <c r="N334" s="517" t="s">
        <v>341</v>
      </c>
      <c r="O334" s="517"/>
      <c r="P334" s="517"/>
      <c r="Q334" s="375"/>
      <c r="R334" s="557" t="s">
        <v>354</v>
      </c>
      <c r="S334" s="558"/>
      <c r="T334" s="558"/>
      <c r="U334" s="558"/>
      <c r="V334" s="558"/>
      <c r="W334" s="558"/>
      <c r="X334" s="558"/>
      <c r="Y334" s="558"/>
      <c r="Z334" s="558"/>
      <c r="AA334" s="558"/>
      <c r="AB334" s="559"/>
      <c r="AC334" s="560"/>
      <c r="AE334" s="201" t="str">
        <f>I334</f>
        <v>□</v>
      </c>
      <c r="AF334" s="192">
        <f>IF(I334="■",1,IF(M334="■",1,0))</f>
        <v>0</v>
      </c>
      <c r="AH334" s="34" t="str">
        <f>IF(AE$328&amp;AE336&amp;AE337="■□□","◎無し",IF(AE$328&amp;AE336&amp;AE337="□■□","●適合",IF(AE$328&amp;AE336&amp;AE337="□□■","◆未達",IF(AE$328&amp;AE336&amp;AE337="□□□","■未答","▼矛盾"))))</f>
        <v>■未答</v>
      </c>
      <c r="AI334" s="202"/>
      <c r="AJ334" s="202"/>
      <c r="AL334" s="200" t="s">
        <v>69</v>
      </c>
      <c r="AM334" s="201" t="s">
        <v>70</v>
      </c>
      <c r="AN334" s="201" t="s">
        <v>71</v>
      </c>
      <c r="AO334" s="201" t="s">
        <v>72</v>
      </c>
      <c r="AP334" s="201" t="s">
        <v>73</v>
      </c>
    </row>
    <row r="335" spans="1:43" s="192" customFormat="1" ht="14.25" customHeight="1" x14ac:dyDescent="0.2">
      <c r="A335" s="199"/>
      <c r="B335" s="856"/>
      <c r="C335" s="857"/>
      <c r="D335" s="835"/>
      <c r="E335" s="373"/>
      <c r="F335" s="842"/>
      <c r="G335" s="842"/>
      <c r="H335" s="726"/>
      <c r="I335" s="556"/>
      <c r="J335" s="554"/>
      <c r="K335" s="554"/>
      <c r="L335" s="223"/>
      <c r="M335" s="556"/>
      <c r="N335" s="554"/>
      <c r="O335" s="554"/>
      <c r="P335" s="554"/>
      <c r="Q335" s="276"/>
      <c r="R335" s="376"/>
      <c r="S335" s="387"/>
      <c r="T335" s="387"/>
      <c r="U335" s="387"/>
      <c r="V335" s="387"/>
      <c r="W335" s="387"/>
      <c r="X335" s="387"/>
      <c r="Y335" s="387"/>
      <c r="Z335" s="387"/>
      <c r="AA335" s="387"/>
      <c r="AB335" s="388"/>
      <c r="AC335" s="561"/>
      <c r="AE335" s="192" t="str">
        <f>M334</f>
        <v>□</v>
      </c>
      <c r="AH335" s="202"/>
      <c r="AI335" s="202"/>
      <c r="AJ335" s="202"/>
      <c r="AM335" s="34" t="s">
        <v>52</v>
      </c>
      <c r="AN335" s="34" t="s">
        <v>52</v>
      </c>
      <c r="AO335" s="34" t="s">
        <v>74</v>
      </c>
      <c r="AP335" s="34" t="s">
        <v>54</v>
      </c>
    </row>
    <row r="336" spans="1:43" s="192" customFormat="1" ht="23.25" customHeight="1" x14ac:dyDescent="0.2">
      <c r="A336" s="199"/>
      <c r="B336" s="856"/>
      <c r="C336" s="857"/>
      <c r="D336" s="835"/>
      <c r="E336" s="373"/>
      <c r="F336" s="842"/>
      <c r="G336" s="842"/>
      <c r="H336" s="726"/>
      <c r="I336" s="215" t="s">
        <v>67</v>
      </c>
      <c r="J336" s="841" t="s">
        <v>337</v>
      </c>
      <c r="K336" s="841"/>
      <c r="L336" s="223"/>
      <c r="M336" s="379"/>
      <c r="N336" s="223"/>
      <c r="O336" s="379"/>
      <c r="P336" s="379"/>
      <c r="Q336" s="276"/>
      <c r="R336" s="380"/>
      <c r="S336" s="1"/>
      <c r="T336" s="1"/>
      <c r="U336" s="1"/>
      <c r="V336" s="1"/>
      <c r="W336" s="1"/>
      <c r="X336" s="1"/>
      <c r="Y336" s="1"/>
      <c r="Z336" s="1"/>
      <c r="AA336" s="1"/>
      <c r="AB336" s="381"/>
      <c r="AC336" s="561"/>
      <c r="AE336" s="201" t="str">
        <f>I336</f>
        <v>□</v>
      </c>
      <c r="AH336" s="34" t="str">
        <f>IF(AE328&amp;AE336&amp;AE337="■□□","◎無し",IF(AE328&amp;AE336&amp;AE337="□■□","●適合",IF(AE328&amp;AE336&amp;AE337="□□■","◆未達",IF(AE328&amp;AE336&amp;AE337="□□□","■未答","▼矛盾"))))</f>
        <v>■未答</v>
      </c>
      <c r="AI336" s="202"/>
      <c r="AJ336" s="203" t="str">
        <f>IF(AF334=1,IF(AND(I334&amp;M334="■□",X337&gt;=2),"●適合",IF(AND(I334&amp;M334="□■",X337&gt;=1.8),"●適合","◆未達")),"■未答")</f>
        <v>■未答</v>
      </c>
      <c r="AL336" s="200" t="s">
        <v>69</v>
      </c>
      <c r="AM336" s="201" t="s">
        <v>70</v>
      </c>
      <c r="AN336" s="201" t="s">
        <v>71</v>
      </c>
      <c r="AO336" s="201" t="s">
        <v>72</v>
      </c>
      <c r="AP336" s="201" t="s">
        <v>73</v>
      </c>
    </row>
    <row r="337" spans="1:64" s="192" customFormat="1" ht="23.25" customHeight="1" x14ac:dyDescent="0.2">
      <c r="A337" s="199"/>
      <c r="B337" s="856"/>
      <c r="C337" s="857"/>
      <c r="D337" s="835"/>
      <c r="E337" s="389"/>
      <c r="F337" s="722"/>
      <c r="G337" s="722"/>
      <c r="H337" s="723"/>
      <c r="I337" s="49" t="s">
        <v>67</v>
      </c>
      <c r="J337" s="382" t="s">
        <v>338</v>
      </c>
      <c r="K337" s="382"/>
      <c r="L337" s="369"/>
      <c r="M337" s="382"/>
      <c r="N337" s="369"/>
      <c r="O337" s="382"/>
      <c r="P337" s="382"/>
      <c r="Q337" s="383"/>
      <c r="R337" s="384" t="s">
        <v>342</v>
      </c>
      <c r="S337" s="385"/>
      <c r="T337" s="385"/>
      <c r="U337" s="385"/>
      <c r="V337" s="385"/>
      <c r="W337" s="385"/>
      <c r="X337" s="845"/>
      <c r="Y337" s="845"/>
      <c r="Z337" s="845"/>
      <c r="AA337" s="385" t="s">
        <v>436</v>
      </c>
      <c r="AB337" s="386"/>
      <c r="AC337" s="562"/>
      <c r="AE337" s="192" t="str">
        <f>I337</f>
        <v>□</v>
      </c>
      <c r="AH337" s="202"/>
      <c r="AI337" s="202"/>
      <c r="AJ337" s="202"/>
      <c r="AM337" s="34" t="s">
        <v>52</v>
      </c>
      <c r="AN337" s="34" t="s">
        <v>53</v>
      </c>
      <c r="AO337" s="34" t="s">
        <v>74</v>
      </c>
      <c r="AP337" s="34" t="s">
        <v>54</v>
      </c>
    </row>
    <row r="338" spans="1:64" s="192" customFormat="1" ht="12" customHeight="1" x14ac:dyDescent="0.2">
      <c r="A338" s="199"/>
      <c r="B338" s="856"/>
      <c r="C338" s="857"/>
      <c r="D338" s="835"/>
      <c r="E338" s="718" t="s">
        <v>473</v>
      </c>
      <c r="F338" s="719"/>
      <c r="G338" s="719"/>
      <c r="H338" s="720"/>
      <c r="I338" s="44"/>
      <c r="J338" s="44"/>
      <c r="K338" s="44"/>
      <c r="L338" s="44"/>
      <c r="M338" s="44"/>
      <c r="N338" s="44"/>
      <c r="O338" s="44"/>
      <c r="P338" s="44"/>
      <c r="Q338" s="45"/>
      <c r="R338" s="220"/>
      <c r="S338" s="221"/>
      <c r="T338" s="221"/>
      <c r="U338" s="221"/>
      <c r="V338" s="221"/>
      <c r="W338" s="221"/>
      <c r="X338" s="390"/>
      <c r="Y338" s="221"/>
      <c r="Z338" s="390"/>
      <c r="AA338" s="221"/>
      <c r="AB338" s="368" t="s">
        <v>88</v>
      </c>
      <c r="AC338" s="634"/>
    </row>
    <row r="339" spans="1:64" s="192" customFormat="1" ht="16" customHeight="1" x14ac:dyDescent="0.2">
      <c r="A339" s="199"/>
      <c r="B339" s="856"/>
      <c r="C339" s="857"/>
      <c r="D339" s="835"/>
      <c r="E339" s="724"/>
      <c r="F339" s="842"/>
      <c r="G339" s="842"/>
      <c r="H339" s="726"/>
      <c r="I339" s="222" t="s">
        <v>56</v>
      </c>
      <c r="J339" s="200" t="s">
        <v>87</v>
      </c>
      <c r="K339" s="200"/>
      <c r="L339" s="200"/>
      <c r="M339" s="200"/>
      <c r="N339" s="200"/>
      <c r="O339" s="200"/>
      <c r="P339" s="200"/>
      <c r="Q339" s="290"/>
      <c r="R339" s="30" t="s">
        <v>67</v>
      </c>
      <c r="S339" s="843" t="s">
        <v>115</v>
      </c>
      <c r="T339" s="843"/>
      <c r="U339" s="843"/>
      <c r="V339" s="833" t="s">
        <v>116</v>
      </c>
      <c r="W339" s="833"/>
      <c r="X339" s="833"/>
      <c r="Y339" s="833"/>
      <c r="Z339" s="837"/>
      <c r="AA339" s="837"/>
      <c r="AB339" s="227" t="s">
        <v>96</v>
      </c>
      <c r="AC339" s="630"/>
      <c r="AE339" s="201" t="str">
        <f>+I339</f>
        <v>□</v>
      </c>
      <c r="AF339" s="192">
        <f>+Z339</f>
        <v>0</v>
      </c>
      <c r="AH339" s="34" t="str">
        <f>IF(AE339&amp;AE340&amp;AE341="■□□","◎無し",IF(AE339&amp;AE340&amp;AE341="□■□","●適合",IF(AE339&amp;AE340&amp;AE341="□□■","◆未達",IF(AE339&amp;AE340&amp;AE341="□□□","■未答","▼矛盾"))))</f>
        <v>■未答</v>
      </c>
      <c r="AI339" s="16"/>
      <c r="AJ339" s="34" t="str">
        <f>IF(R339="■",IF(AF339=0,"◎無段",IF(AF339&gt;20,"◆未達","●範囲内")),"■未答")</f>
        <v>■未答</v>
      </c>
      <c r="AL339" s="200" t="s">
        <v>89</v>
      </c>
      <c r="AM339" s="201" t="s">
        <v>90</v>
      </c>
      <c r="AN339" s="201" t="s">
        <v>91</v>
      </c>
      <c r="AO339" s="201" t="s">
        <v>92</v>
      </c>
      <c r="AP339" s="201" t="s">
        <v>93</v>
      </c>
      <c r="AQ339" s="201" t="s">
        <v>73</v>
      </c>
    </row>
    <row r="340" spans="1:64" s="192" customFormat="1" ht="16.5" customHeight="1" x14ac:dyDescent="0.2">
      <c r="A340" s="199"/>
      <c r="B340" s="856"/>
      <c r="C340" s="857"/>
      <c r="D340" s="835"/>
      <c r="E340" s="724"/>
      <c r="F340" s="842"/>
      <c r="G340" s="842"/>
      <c r="H340" s="726"/>
      <c r="I340" s="223"/>
      <c r="J340" s="200"/>
      <c r="K340" s="200"/>
      <c r="L340" s="200"/>
      <c r="M340" s="200"/>
      <c r="N340" s="200"/>
      <c r="O340" s="200"/>
      <c r="P340" s="200"/>
      <c r="Q340" s="290"/>
      <c r="R340" s="391"/>
      <c r="S340" s="346"/>
      <c r="T340" s="346"/>
      <c r="U340" s="346"/>
      <c r="V340" s="345"/>
      <c r="W340" s="345"/>
      <c r="X340" s="345"/>
      <c r="Y340" s="345"/>
      <c r="Z340" s="346"/>
      <c r="AA340" s="346"/>
      <c r="AB340" s="227"/>
      <c r="AC340" s="630"/>
      <c r="AE340" s="192" t="str">
        <f>+I341</f>
        <v>□</v>
      </c>
      <c r="AL340" s="200"/>
      <c r="AM340" s="34" t="s">
        <v>51</v>
      </c>
      <c r="AN340" s="34" t="s">
        <v>52</v>
      </c>
      <c r="AO340" s="34" t="s">
        <v>53</v>
      </c>
      <c r="AP340" s="34" t="s">
        <v>74</v>
      </c>
      <c r="AQ340" s="34" t="s">
        <v>54</v>
      </c>
    </row>
    <row r="341" spans="1:64" s="192" customFormat="1" ht="16" customHeight="1" x14ac:dyDescent="0.2">
      <c r="A341" s="199"/>
      <c r="B341" s="856"/>
      <c r="C341" s="857"/>
      <c r="D341" s="835"/>
      <c r="E341" s="724"/>
      <c r="F341" s="842"/>
      <c r="G341" s="842"/>
      <c r="H341" s="726"/>
      <c r="I341" s="222" t="s">
        <v>67</v>
      </c>
      <c r="J341" s="841" t="s">
        <v>94</v>
      </c>
      <c r="K341" s="841"/>
      <c r="L341" s="841"/>
      <c r="M341" s="841"/>
      <c r="N341" s="841"/>
      <c r="O341" s="841"/>
      <c r="P341" s="841"/>
      <c r="Q341" s="607"/>
      <c r="R341" s="642" t="s">
        <v>67</v>
      </c>
      <c r="S341" s="874" t="s">
        <v>117</v>
      </c>
      <c r="T341" s="874"/>
      <c r="U341" s="874"/>
      <c r="V341" s="833" t="s">
        <v>118</v>
      </c>
      <c r="W341" s="833"/>
      <c r="X341" s="833"/>
      <c r="Y341" s="833"/>
      <c r="Z341" s="837"/>
      <c r="AA341" s="837"/>
      <c r="AB341" s="227" t="s">
        <v>96</v>
      </c>
      <c r="AC341" s="630"/>
      <c r="AE341" s="192" t="str">
        <f>+I342</f>
        <v>□</v>
      </c>
      <c r="AF341" s="192">
        <f>+Z341</f>
        <v>0</v>
      </c>
      <c r="AJ341" s="34" t="str">
        <f>IF(R341="■",IF(AF341=0,"◎無段",IF(AF341&gt;120,"◆未達","●範囲内")),"■未答")</f>
        <v>■未答</v>
      </c>
    </row>
    <row r="342" spans="1:64" s="192" customFormat="1" ht="16" customHeight="1" x14ac:dyDescent="0.2">
      <c r="A342" s="199"/>
      <c r="B342" s="856"/>
      <c r="C342" s="857"/>
      <c r="D342" s="835"/>
      <c r="E342" s="721"/>
      <c r="F342" s="722"/>
      <c r="G342" s="722"/>
      <c r="H342" s="723"/>
      <c r="I342" s="222" t="s">
        <v>67</v>
      </c>
      <c r="J342" s="841" t="s">
        <v>97</v>
      </c>
      <c r="K342" s="841"/>
      <c r="L342" s="841"/>
      <c r="M342" s="841"/>
      <c r="N342" s="841"/>
      <c r="O342" s="841"/>
      <c r="P342" s="841"/>
      <c r="Q342" s="607"/>
      <c r="R342" s="642"/>
      <c r="S342" s="874"/>
      <c r="T342" s="874"/>
      <c r="U342" s="874"/>
      <c r="V342" s="833" t="s">
        <v>119</v>
      </c>
      <c r="W342" s="833"/>
      <c r="X342" s="833"/>
      <c r="Y342" s="833"/>
      <c r="Z342" s="837"/>
      <c r="AA342" s="837"/>
      <c r="AB342" s="227" t="s">
        <v>96</v>
      </c>
      <c r="AC342" s="630"/>
      <c r="AF342" s="192">
        <f>+Z342</f>
        <v>0</v>
      </c>
      <c r="AJ342" s="34" t="str">
        <f>IF(R341="■",IF(AF342=0,"◎無段",IF(AF342&gt;180,"◆未達","●範囲内")),"■未答")</f>
        <v>■未答</v>
      </c>
      <c r="AL342" s="204"/>
      <c r="BE342" s="205"/>
    </row>
    <row r="343" spans="1:64" s="192" customFormat="1" ht="17.25" customHeight="1" x14ac:dyDescent="0.2">
      <c r="A343" s="199"/>
      <c r="B343" s="856"/>
      <c r="C343" s="857"/>
      <c r="D343" s="835"/>
      <c r="E343" s="718" t="s">
        <v>372</v>
      </c>
      <c r="F343" s="719"/>
      <c r="G343" s="719"/>
      <c r="H343" s="720"/>
      <c r="I343" s="392" t="s">
        <v>56</v>
      </c>
      <c r="J343" s="860" t="s">
        <v>403</v>
      </c>
      <c r="K343" s="860"/>
      <c r="L343" s="860"/>
      <c r="M343" s="860"/>
      <c r="N343" s="860"/>
      <c r="O343" s="860"/>
      <c r="P343" s="860"/>
      <c r="Q343" s="861"/>
      <c r="R343" s="221"/>
      <c r="S343" s="221"/>
      <c r="T343" s="221"/>
      <c r="U343" s="221"/>
      <c r="V343" s="221"/>
      <c r="W343" s="221"/>
      <c r="X343" s="221"/>
      <c r="Y343" s="221"/>
      <c r="Z343" s="221"/>
      <c r="AA343" s="221"/>
      <c r="AB343" s="221"/>
      <c r="AC343" s="634"/>
      <c r="AE343" s="201" t="str">
        <f>+I343</f>
        <v>□</v>
      </c>
      <c r="AH343" s="34" t="str">
        <f>IF(AE$328&amp;AE343&amp;AE344="■□□","◎無し",IF(AE$328&amp;AE343&amp;AE344="□■□","●適合",IF(AE$328&amp;AE343&amp;AE344="□□■","◆未達",IF(AE$328&amp;AE343&amp;AE344="□□□","■未答","▼矛盾"))))</f>
        <v>■未答</v>
      </c>
      <c r="AI343" s="16"/>
      <c r="AL343" s="200" t="s">
        <v>89</v>
      </c>
      <c r="AM343" s="201" t="s">
        <v>90</v>
      </c>
      <c r="AN343" s="201" t="s">
        <v>91</v>
      </c>
      <c r="AO343" s="201" t="s">
        <v>92</v>
      </c>
      <c r="AP343" s="201" t="s">
        <v>93</v>
      </c>
      <c r="AQ343" s="201" t="s">
        <v>73</v>
      </c>
    </row>
    <row r="344" spans="1:64" s="192" customFormat="1" ht="17.25" customHeight="1" x14ac:dyDescent="0.2">
      <c r="A344" s="199"/>
      <c r="B344" s="856"/>
      <c r="C344" s="857"/>
      <c r="D344" s="835"/>
      <c r="E344" s="724"/>
      <c r="F344" s="842"/>
      <c r="G344" s="842"/>
      <c r="H344" s="726"/>
      <c r="I344" s="356" t="s">
        <v>67</v>
      </c>
      <c r="J344" s="500" t="s">
        <v>404</v>
      </c>
      <c r="K344" s="500"/>
      <c r="L344" s="500"/>
      <c r="M344" s="500"/>
      <c r="N344" s="500"/>
      <c r="O344" s="500"/>
      <c r="P344" s="500"/>
      <c r="Q344" s="862"/>
      <c r="R344" s="218"/>
      <c r="S344" s="218"/>
      <c r="T344" s="218"/>
      <c r="U344" s="218"/>
      <c r="V344" s="218"/>
      <c r="W344" s="218"/>
      <c r="X344" s="218"/>
      <c r="Y344" s="218"/>
      <c r="Z344" s="218"/>
      <c r="AA344" s="218"/>
      <c r="AB344" s="218"/>
      <c r="AC344" s="635"/>
      <c r="AE344" s="192" t="str">
        <f>+I344</f>
        <v>□</v>
      </c>
      <c r="AL344" s="200"/>
      <c r="AM344" s="34" t="s">
        <v>51</v>
      </c>
      <c r="AN344" s="34" t="s">
        <v>52</v>
      </c>
      <c r="AO344" s="34" t="s">
        <v>53</v>
      </c>
      <c r="AP344" s="34" t="s">
        <v>74</v>
      </c>
      <c r="AQ344" s="34" t="s">
        <v>54</v>
      </c>
    </row>
    <row r="345" spans="1:64" s="192" customFormat="1" ht="16.5" customHeight="1" x14ac:dyDescent="0.2">
      <c r="B345" s="856"/>
      <c r="C345" s="857"/>
      <c r="D345" s="835"/>
      <c r="E345" s="718" t="s">
        <v>405</v>
      </c>
      <c r="F345" s="719"/>
      <c r="G345" s="719"/>
      <c r="H345" s="720"/>
      <c r="I345" s="866" t="s">
        <v>56</v>
      </c>
      <c r="J345" s="841" t="s">
        <v>246</v>
      </c>
      <c r="K345" s="841"/>
      <c r="L345" s="223"/>
      <c r="M345" s="379"/>
      <c r="N345" s="869" t="s">
        <v>67</v>
      </c>
      <c r="O345" s="871" t="s">
        <v>247</v>
      </c>
      <c r="P345" s="872"/>
      <c r="Q345" s="393"/>
      <c r="R345" s="346"/>
      <c r="S345" s="346"/>
      <c r="T345" s="346"/>
      <c r="U345" s="346"/>
      <c r="V345" s="346"/>
      <c r="W345" s="346"/>
      <c r="X345" s="346"/>
      <c r="Y345" s="346"/>
      <c r="Z345" s="346"/>
      <c r="AA345" s="346"/>
      <c r="AB345" s="346"/>
      <c r="AC345" s="545"/>
      <c r="AE345" s="201" t="str">
        <f>I345</f>
        <v>□</v>
      </c>
      <c r="AF345" s="1">
        <f>IF(AE345="■",1,IF(AE346="■",1,0))</f>
        <v>0</v>
      </c>
      <c r="AH345" s="34" t="str">
        <f>IF(AE$328&amp;AE345&amp;AE346="■□□","◎無し",IF(AE$328&amp;AE345&amp;AE346="□■□","●適合",IF(AE$328&amp;AE345&amp;AE346="□□■","◆未達",IF(AE$328&amp;AE345&amp;AE346="□□□","■未答","▼矛盾"))))</f>
        <v>■未答</v>
      </c>
      <c r="AI345" s="202"/>
      <c r="AJ345" s="202"/>
      <c r="AL345" s="200" t="s">
        <v>69</v>
      </c>
      <c r="AM345" s="201" t="s">
        <v>70</v>
      </c>
      <c r="AN345" s="201" t="s">
        <v>71</v>
      </c>
      <c r="AO345" s="201" t="s">
        <v>72</v>
      </c>
      <c r="AP345" s="201" t="s">
        <v>73</v>
      </c>
    </row>
    <row r="346" spans="1:64" s="192" customFormat="1" ht="34" customHeight="1" thickBot="1" x14ac:dyDescent="0.25">
      <c r="B346" s="858"/>
      <c r="C346" s="859"/>
      <c r="D346" s="852"/>
      <c r="E346" s="863"/>
      <c r="F346" s="864"/>
      <c r="G346" s="864"/>
      <c r="H346" s="865"/>
      <c r="I346" s="867"/>
      <c r="J346" s="868"/>
      <c r="K346" s="868"/>
      <c r="L346" s="394"/>
      <c r="M346" s="395"/>
      <c r="N346" s="870"/>
      <c r="O346" s="873"/>
      <c r="P346" s="873"/>
      <c r="Q346" s="396"/>
      <c r="R346" s="838" t="s">
        <v>152</v>
      </c>
      <c r="S346" s="839"/>
      <c r="T346" s="839"/>
      <c r="U346" s="839"/>
      <c r="V346" s="839"/>
      <c r="W346" s="839"/>
      <c r="X346" s="840"/>
      <c r="Y346" s="840"/>
      <c r="Z346" s="840"/>
      <c r="AA346" s="111" t="s">
        <v>96</v>
      </c>
      <c r="AB346" s="397"/>
      <c r="AC346" s="853"/>
      <c r="AE346" s="192" t="str">
        <f>N345</f>
        <v>□</v>
      </c>
      <c r="AF346" s="272">
        <f>+X346</f>
        <v>0</v>
      </c>
      <c r="AH346" s="202"/>
      <c r="AI346" s="202"/>
      <c r="AJ346" s="32" t="str">
        <f>IF(AF345=1,IF(AF346=0,"■未答",IF(AF346&lt;600,"◆未達","●範囲内")),"■未答")</f>
        <v>■未答</v>
      </c>
      <c r="AM346" s="34" t="s">
        <v>52</v>
      </c>
      <c r="AN346" s="34" t="s">
        <v>53</v>
      </c>
      <c r="AO346" s="34" t="s">
        <v>74</v>
      </c>
      <c r="AP346" s="34" t="s">
        <v>54</v>
      </c>
    </row>
    <row r="347" spans="1:64" s="17" customFormat="1" ht="17.25" customHeight="1" x14ac:dyDescent="0.2">
      <c r="R347" s="167"/>
      <c r="S347" s="167"/>
      <c r="T347" s="167"/>
      <c r="U347" s="167"/>
      <c r="V347" s="167"/>
      <c r="W347" s="167"/>
      <c r="X347" s="167"/>
      <c r="Y347" s="167"/>
      <c r="Z347" s="167"/>
      <c r="AA347" s="167"/>
      <c r="AB347" s="167"/>
      <c r="AC347" s="167"/>
    </row>
    <row r="348" spans="1:64" s="17" customFormat="1" ht="17.25" customHeight="1" thickBot="1" x14ac:dyDescent="0.25">
      <c r="R348" s="167"/>
      <c r="S348" s="167"/>
      <c r="T348" s="167"/>
      <c r="U348" s="167"/>
      <c r="V348" s="167"/>
      <c r="W348" s="167"/>
      <c r="X348" s="167"/>
      <c r="Y348" s="167"/>
      <c r="Z348" s="167"/>
      <c r="AA348" s="167"/>
      <c r="AB348" s="167"/>
      <c r="AC348" s="167"/>
      <c r="AD348" s="168"/>
      <c r="AE348" s="168"/>
      <c r="AF348" s="168"/>
      <c r="AG348" s="168"/>
      <c r="AH348" s="169"/>
      <c r="AI348" s="169"/>
      <c r="AJ348" s="169"/>
      <c r="AK348" s="169"/>
      <c r="AL348" s="169"/>
      <c r="AM348" s="169"/>
      <c r="AN348" s="169"/>
      <c r="AO348" s="169"/>
      <c r="AP348" s="169"/>
      <c r="AQ348" s="168"/>
      <c r="AR348" s="168"/>
      <c r="AS348" s="168"/>
      <c r="AT348" s="168"/>
      <c r="AU348" s="168"/>
      <c r="AV348" s="168"/>
      <c r="AW348" s="168"/>
      <c r="AX348" s="168"/>
      <c r="AY348" s="168"/>
      <c r="AZ348" s="168"/>
      <c r="BA348" s="168"/>
      <c r="BB348" s="168"/>
      <c r="BC348" s="168"/>
      <c r="BD348" s="168"/>
      <c r="BE348" s="168"/>
      <c r="BF348" s="168"/>
      <c r="BG348" s="168"/>
      <c r="BH348" s="168"/>
      <c r="BI348" s="168"/>
      <c r="BJ348" s="168"/>
      <c r="BK348" s="168"/>
      <c r="BL348" s="168"/>
    </row>
    <row r="349" spans="1:64" ht="36" customHeight="1" x14ac:dyDescent="0.2">
      <c r="B349" s="821" t="s">
        <v>4</v>
      </c>
      <c r="C349" s="824" t="s">
        <v>5</v>
      </c>
      <c r="D349" s="824"/>
      <c r="E349" s="825"/>
      <c r="F349" s="825"/>
      <c r="G349" s="825"/>
      <c r="H349" s="825"/>
      <c r="I349" s="329"/>
      <c r="J349" s="826"/>
      <c r="K349" s="826"/>
      <c r="L349" s="826"/>
      <c r="M349" s="826"/>
      <c r="N349" s="826"/>
      <c r="O349" s="826"/>
      <c r="P349" s="826"/>
      <c r="Q349" s="827"/>
      <c r="R349" s="828" t="s">
        <v>6</v>
      </c>
      <c r="S349" s="808"/>
      <c r="T349" s="808"/>
      <c r="U349" s="808"/>
      <c r="V349" s="808"/>
      <c r="W349" s="808"/>
      <c r="X349" s="808"/>
      <c r="Y349" s="808"/>
      <c r="Z349" s="808"/>
      <c r="AA349" s="808"/>
      <c r="AB349" s="808"/>
      <c r="AC349" s="808"/>
      <c r="AD349" s="171"/>
      <c r="AE349" s="171"/>
      <c r="AF349" s="171"/>
      <c r="AG349" s="171"/>
      <c r="AH349" s="171"/>
      <c r="AI349" s="171"/>
      <c r="AJ349" s="171"/>
      <c r="AK349" s="171"/>
      <c r="AL349" s="171"/>
      <c r="AM349" s="171"/>
      <c r="AN349" s="171"/>
      <c r="AO349" s="171"/>
      <c r="AP349" s="171"/>
      <c r="AQ349" s="171"/>
      <c r="AR349" s="171"/>
      <c r="AS349" s="171"/>
      <c r="AT349" s="171"/>
      <c r="AU349" s="171"/>
      <c r="AV349" s="171"/>
      <c r="AW349" s="171"/>
      <c r="AX349" s="171"/>
      <c r="AY349" s="171"/>
      <c r="AZ349" s="171"/>
      <c r="BA349" s="171"/>
      <c r="BB349" s="171"/>
      <c r="BC349" s="171"/>
      <c r="BD349" s="171"/>
      <c r="BE349" s="171"/>
      <c r="BF349" s="171"/>
      <c r="BG349" s="172"/>
      <c r="BH349" s="173"/>
      <c r="BI349" s="173"/>
      <c r="BJ349" s="173"/>
      <c r="BK349" s="173"/>
      <c r="BL349" s="9"/>
    </row>
    <row r="350" spans="1:64" ht="15" customHeight="1" x14ac:dyDescent="0.2">
      <c r="B350" s="822"/>
      <c r="C350" s="829" t="s">
        <v>7</v>
      </c>
      <c r="D350" s="830"/>
      <c r="E350" s="791" t="s">
        <v>8</v>
      </c>
      <c r="F350" s="792"/>
      <c r="G350" s="792"/>
      <c r="H350" s="793"/>
      <c r="I350" s="794" t="s">
        <v>9</v>
      </c>
      <c r="J350" s="794"/>
      <c r="K350" s="794"/>
      <c r="L350" s="794"/>
      <c r="M350" s="794"/>
      <c r="N350" s="794"/>
      <c r="O350" s="794"/>
      <c r="P350" s="794"/>
      <c r="Q350" s="795"/>
      <c r="R350" s="828"/>
      <c r="S350" s="808"/>
      <c r="T350" s="808"/>
      <c r="U350" s="808"/>
      <c r="V350" s="808"/>
      <c r="W350" s="808"/>
      <c r="X350" s="808"/>
      <c r="Y350" s="808"/>
      <c r="Z350" s="808"/>
      <c r="AA350" s="808"/>
      <c r="AB350" s="808"/>
      <c r="AC350" s="80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36" customHeight="1" x14ac:dyDescent="0.2">
      <c r="B351" s="822"/>
      <c r="C351" s="831"/>
      <c r="D351" s="832"/>
      <c r="E351" s="796"/>
      <c r="F351" s="797"/>
      <c r="G351" s="797"/>
      <c r="H351" s="798"/>
      <c r="I351" s="799"/>
      <c r="J351" s="799"/>
      <c r="K351" s="799"/>
      <c r="L351" s="799"/>
      <c r="M351" s="799"/>
      <c r="N351" s="799"/>
      <c r="O351" s="799"/>
      <c r="P351" s="799"/>
      <c r="Q351" s="800"/>
      <c r="R351" s="808" t="s">
        <v>10</v>
      </c>
      <c r="S351" s="808"/>
      <c r="T351" s="808"/>
      <c r="U351" s="808"/>
      <c r="V351" s="808"/>
      <c r="W351" s="808"/>
      <c r="X351" s="808"/>
      <c r="Y351" s="808"/>
      <c r="Z351" s="808"/>
      <c r="AA351" s="808"/>
      <c r="AB351" s="808"/>
      <c r="AC351" s="80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1"/>
      <c r="BH351" s="171"/>
      <c r="BI351" s="171"/>
      <c r="BJ351" s="171"/>
      <c r="BK351" s="171"/>
      <c r="BL351" s="9"/>
    </row>
    <row r="352" spans="1:64" ht="15" customHeight="1" x14ac:dyDescent="0.2">
      <c r="B352" s="822"/>
      <c r="C352" s="809" t="s">
        <v>11</v>
      </c>
      <c r="D352" s="810"/>
      <c r="E352" s="791" t="s">
        <v>12</v>
      </c>
      <c r="F352" s="792"/>
      <c r="G352" s="792"/>
      <c r="H352" s="793"/>
      <c r="I352" s="794" t="s">
        <v>9</v>
      </c>
      <c r="J352" s="794"/>
      <c r="K352" s="794"/>
      <c r="L352" s="794"/>
      <c r="M352" s="794"/>
      <c r="N352" s="794"/>
      <c r="O352" s="794"/>
      <c r="P352" s="794"/>
      <c r="Q352" s="795"/>
      <c r="R352" s="304"/>
      <c r="S352" s="304"/>
      <c r="T352" s="304"/>
      <c r="U352" s="304"/>
      <c r="V352" s="304"/>
      <c r="W352" s="304"/>
      <c r="X352" s="304"/>
      <c r="Y352" s="304"/>
      <c r="Z352" s="304"/>
      <c r="AA352" s="304"/>
      <c r="AB352" s="304"/>
      <c r="AC352" s="304"/>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36" customHeight="1" x14ac:dyDescent="0.2">
      <c r="B353" s="822"/>
      <c r="C353" s="809"/>
      <c r="D353" s="810"/>
      <c r="E353" s="813"/>
      <c r="F353" s="814"/>
      <c r="G353" s="814"/>
      <c r="H353" s="815"/>
      <c r="I353" s="816"/>
      <c r="J353" s="816"/>
      <c r="K353" s="816"/>
      <c r="L353" s="816"/>
      <c r="M353" s="816"/>
      <c r="N353" s="816"/>
      <c r="O353" s="816"/>
      <c r="P353" s="816"/>
      <c r="Q353" s="817"/>
      <c r="R353" s="818" t="s">
        <v>13</v>
      </c>
      <c r="S353" s="818"/>
      <c r="T353" s="818"/>
      <c r="U353" s="818"/>
      <c r="V353" s="818"/>
      <c r="W353" s="818"/>
      <c r="X353" s="818"/>
      <c r="Y353" s="818"/>
      <c r="Z353" s="818"/>
      <c r="AA353" s="818"/>
      <c r="AB353" s="818"/>
      <c r="AC353" s="81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822"/>
      <c r="C354" s="809"/>
      <c r="D354" s="810"/>
      <c r="E354" s="174" t="s">
        <v>14</v>
      </c>
      <c r="F354" s="799"/>
      <c r="G354" s="799"/>
      <c r="H354" s="799"/>
      <c r="I354" s="799"/>
      <c r="J354" s="799"/>
      <c r="K354" s="799"/>
      <c r="L354" s="799"/>
      <c r="M354" s="799"/>
      <c r="N354" s="799"/>
      <c r="O354" s="799"/>
      <c r="P354" s="799"/>
      <c r="Q354" s="800"/>
      <c r="R354" s="304"/>
      <c r="S354" s="304"/>
      <c r="T354" s="304"/>
      <c r="U354" s="304"/>
      <c r="V354" s="304"/>
      <c r="W354" s="304"/>
      <c r="X354" s="304"/>
      <c r="Y354" s="304"/>
      <c r="Z354" s="304"/>
      <c r="AA354" s="304"/>
      <c r="AB354" s="304"/>
      <c r="AC354" s="304"/>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thickBot="1" x14ac:dyDescent="0.25">
      <c r="B355" s="823"/>
      <c r="C355" s="811"/>
      <c r="D355" s="812"/>
      <c r="E355" s="175" t="s">
        <v>15</v>
      </c>
      <c r="F355" s="819"/>
      <c r="G355" s="819"/>
      <c r="H355" s="819"/>
      <c r="I355" s="819"/>
      <c r="J355" s="819"/>
      <c r="K355" s="819"/>
      <c r="L355" s="819"/>
      <c r="M355" s="819"/>
      <c r="N355" s="819"/>
      <c r="O355" s="819"/>
      <c r="P355" s="819"/>
      <c r="Q355" s="820"/>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s="17" customFormat="1" ht="18" customHeight="1" x14ac:dyDescent="0.2">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68"/>
      <c r="BB356" s="169"/>
      <c r="BC356" s="169"/>
      <c r="BD356" s="169"/>
      <c r="BE356" s="169"/>
      <c r="BF356" s="169"/>
      <c r="BG356" s="169"/>
      <c r="BH356" s="169"/>
      <c r="BI356" s="169"/>
      <c r="BJ356" s="168"/>
      <c r="BK356" s="168"/>
      <c r="BL356" s="168"/>
      <c r="BM356" s="168"/>
      <c r="BN356" s="168"/>
      <c r="BO356" s="168"/>
      <c r="BP356" s="168"/>
      <c r="BQ356" s="168"/>
      <c r="BR356" s="168"/>
      <c r="BS356" s="168"/>
      <c r="BT356" s="168"/>
      <c r="BU356" s="168"/>
      <c r="BV356" s="168"/>
      <c r="BW356" s="168"/>
      <c r="BX356" s="168"/>
      <c r="BY356" s="168"/>
      <c r="BZ356" s="168"/>
      <c r="CA356" s="168"/>
      <c r="CB356" s="168"/>
      <c r="CC356" s="168"/>
      <c r="CD356" s="168"/>
      <c r="CE356" s="168"/>
    </row>
    <row r="357" spans="2:83" ht="12.5"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row>
    <row r="358" spans="2:83" ht="12.5" x14ac:dyDescent="0.2">
      <c r="B358" s="1" t="s">
        <v>430</v>
      </c>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4" x14ac:dyDescent="0.2">
      <c r="B359" s="190" t="s">
        <v>67</v>
      </c>
      <c r="C359" s="802" t="s">
        <v>363</v>
      </c>
      <c r="D359" s="802"/>
      <c r="E359" s="802"/>
      <c r="F359" s="802"/>
      <c r="G359" s="802"/>
      <c r="H359" s="802"/>
      <c r="I359" s="802"/>
      <c r="J359" s="802"/>
      <c r="K359" s="802"/>
      <c r="L359" s="802"/>
      <c r="M359" s="802"/>
      <c r="N359" s="802"/>
      <c r="O359" s="802"/>
      <c r="P359" s="802"/>
      <c r="Q359" s="802"/>
      <c r="R359" s="802"/>
      <c r="S359" s="802"/>
      <c r="T359" s="802"/>
      <c r="U359" s="802"/>
      <c r="V359" s="802"/>
      <c r="W359" s="802"/>
      <c r="X359" s="802"/>
      <c r="Y359" s="802"/>
      <c r="Z359" s="802"/>
      <c r="AA359" s="802"/>
      <c r="AB359" s="802"/>
      <c r="AC359" s="802"/>
      <c r="AD359" s="168"/>
      <c r="AE359" s="168"/>
      <c r="AF359" s="168"/>
      <c r="AG359" s="168"/>
      <c r="AH359" s="169"/>
      <c r="AI359" s="169"/>
      <c r="AJ359" s="169"/>
      <c r="AK359" s="169"/>
      <c r="AL359" s="169"/>
      <c r="AM359" s="169"/>
      <c r="AN359" s="169"/>
      <c r="AO359" s="169"/>
      <c r="AP359" s="169"/>
      <c r="AQ359" s="168"/>
      <c r="AR359" s="168"/>
      <c r="AS359" s="168"/>
      <c r="AT359" s="168"/>
      <c r="AU359" s="168"/>
      <c r="AV359" s="168"/>
      <c r="AW359" s="168"/>
      <c r="AX359" s="168"/>
      <c r="AY359" s="168"/>
      <c r="AZ359" s="168"/>
    </row>
  </sheetData>
  <mergeCells count="719">
    <mergeCell ref="B2:G2"/>
    <mergeCell ref="B178:C188"/>
    <mergeCell ref="D178:H180"/>
    <mergeCell ref="J178:Q178"/>
    <mergeCell ref="X125:Z125"/>
    <mergeCell ref="J261:Q261"/>
    <mergeCell ref="B236:C262"/>
    <mergeCell ref="O260:Q260"/>
    <mergeCell ref="J262:Q262"/>
    <mergeCell ref="R262:W262"/>
    <mergeCell ref="X262:Z262"/>
    <mergeCell ref="Y255:Z255"/>
    <mergeCell ref="Y256:Z256"/>
    <mergeCell ref="E257:H259"/>
    <mergeCell ref="R258:X258"/>
    <mergeCell ref="Y258:Z258"/>
    <mergeCell ref="D236:H237"/>
    <mergeCell ref="S239:AB239"/>
    <mergeCell ref="E241:H243"/>
    <mergeCell ref="O241:Q241"/>
    <mergeCell ref="J242:Q242"/>
    <mergeCell ref="R242:U242"/>
    <mergeCell ref="V242:W242"/>
    <mergeCell ref="J243:Q243"/>
    <mergeCell ref="Y296:Z296"/>
    <mergeCell ref="Y291:Z291"/>
    <mergeCell ref="E292:H294"/>
    <mergeCell ref="O292:Q292"/>
    <mergeCell ref="E295:H296"/>
    <mergeCell ref="O295:Q295"/>
    <mergeCell ref="R313:W313"/>
    <mergeCell ref="X313:Z313"/>
    <mergeCell ref="J312:Q312"/>
    <mergeCell ref="E313:H314"/>
    <mergeCell ref="J314:Q314"/>
    <mergeCell ref="R314:W314"/>
    <mergeCell ref="X314:Z314"/>
    <mergeCell ref="E311:H311"/>
    <mergeCell ref="J311:Q311"/>
    <mergeCell ref="J313:Q313"/>
    <mergeCell ref="J315:Q315"/>
    <mergeCell ref="B117:C155"/>
    <mergeCell ref="B156:C174"/>
    <mergeCell ref="B190:C213"/>
    <mergeCell ref="B214:C235"/>
    <mergeCell ref="J240:L240"/>
    <mergeCell ref="AC315:AC317"/>
    <mergeCell ref="J316:Q316"/>
    <mergeCell ref="J317:Q317"/>
    <mergeCell ref="E315:H317"/>
    <mergeCell ref="O310:Q310"/>
    <mergeCell ref="S310:AB310"/>
    <mergeCell ref="Y299:Z299"/>
    <mergeCell ref="F300:H300"/>
    <mergeCell ref="R300:U300"/>
    <mergeCell ref="V300:W300"/>
    <mergeCell ref="F301:H303"/>
    <mergeCell ref="O302:Q302"/>
    <mergeCell ref="R302:U302"/>
    <mergeCell ref="J303:Q303"/>
    <mergeCell ref="R303:U303"/>
    <mergeCell ref="Y295:Z295"/>
    <mergeCell ref="J296:K296"/>
    <mergeCell ref="M296:O296"/>
    <mergeCell ref="AC345:AC346"/>
    <mergeCell ref="B308:C346"/>
    <mergeCell ref="E343:H344"/>
    <mergeCell ref="J343:Q343"/>
    <mergeCell ref="AC343:AC344"/>
    <mergeCell ref="J344:Q344"/>
    <mergeCell ref="E345:H346"/>
    <mergeCell ref="I345:I346"/>
    <mergeCell ref="J345:K346"/>
    <mergeCell ref="N345:N346"/>
    <mergeCell ref="O345:P346"/>
    <mergeCell ref="S341:U342"/>
    <mergeCell ref="V341:Y341"/>
    <mergeCell ref="Z341:AA341"/>
    <mergeCell ref="J342:Q342"/>
    <mergeCell ref="V342:Y342"/>
    <mergeCell ref="Z342:AA342"/>
    <mergeCell ref="AC334:AC337"/>
    <mergeCell ref="J336:K336"/>
    <mergeCell ref="X337:Z337"/>
    <mergeCell ref="E338:H342"/>
    <mergeCell ref="AC330:AC333"/>
    <mergeCell ref="J332:K332"/>
    <mergeCell ref="AC338:AC342"/>
    <mergeCell ref="AC318:AC319"/>
    <mergeCell ref="F320:H322"/>
    <mergeCell ref="R334:AB334"/>
    <mergeCell ref="S339:U339"/>
    <mergeCell ref="N334:P335"/>
    <mergeCell ref="F323:H325"/>
    <mergeCell ref="R323:W323"/>
    <mergeCell ref="X323:Z323"/>
    <mergeCell ref="AC323:AC325"/>
    <mergeCell ref="E318:H319"/>
    <mergeCell ref="J318:K318"/>
    <mergeCell ref="M318:O318"/>
    <mergeCell ref="S318:AB318"/>
    <mergeCell ref="X333:Z333"/>
    <mergeCell ref="AC326:AC327"/>
    <mergeCell ref="J327:Q327"/>
    <mergeCell ref="D328:H328"/>
    <mergeCell ref="O328:Q328"/>
    <mergeCell ref="S328:AB328"/>
    <mergeCell ref="D329:D346"/>
    <mergeCell ref="E329:H329"/>
    <mergeCell ref="F330:H333"/>
    <mergeCell ref="I330:I331"/>
    <mergeCell ref="J330:K331"/>
    <mergeCell ref="D318:D327"/>
    <mergeCell ref="E326:H327"/>
    <mergeCell ref="J326:Q326"/>
    <mergeCell ref="V339:Y339"/>
    <mergeCell ref="Z339:AA339"/>
    <mergeCell ref="R346:W346"/>
    <mergeCell ref="X346:Z346"/>
    <mergeCell ref="J341:Q341"/>
    <mergeCell ref="R341:R342"/>
    <mergeCell ref="F334:H337"/>
    <mergeCell ref="I334:I335"/>
    <mergeCell ref="J334:K335"/>
    <mergeCell ref="M334:M335"/>
    <mergeCell ref="C359:AC359"/>
    <mergeCell ref="B307:AC307"/>
    <mergeCell ref="D308:H309"/>
    <mergeCell ref="J308:AC308"/>
    <mergeCell ref="J309:AC309"/>
    <mergeCell ref="D310:H310"/>
    <mergeCell ref="R351:AC351"/>
    <mergeCell ref="C352:D355"/>
    <mergeCell ref="E352:H352"/>
    <mergeCell ref="I352:Q352"/>
    <mergeCell ref="E353:H353"/>
    <mergeCell ref="I353:Q353"/>
    <mergeCell ref="R353:AC353"/>
    <mergeCell ref="F354:Q354"/>
    <mergeCell ref="F355:Q355"/>
    <mergeCell ref="B349:B355"/>
    <mergeCell ref="C349:D349"/>
    <mergeCell ref="E349:H349"/>
    <mergeCell ref="J349:Q349"/>
    <mergeCell ref="R349:AC350"/>
    <mergeCell ref="C350:D351"/>
    <mergeCell ref="AC320:AC322"/>
    <mergeCell ref="R321:W321"/>
    <mergeCell ref="X321:Z321"/>
    <mergeCell ref="E350:H350"/>
    <mergeCell ref="I350:Q350"/>
    <mergeCell ref="E351:H351"/>
    <mergeCell ref="I351:Q351"/>
    <mergeCell ref="F304:H306"/>
    <mergeCell ref="J304:Q304"/>
    <mergeCell ref="R304:U304"/>
    <mergeCell ref="W304:X304"/>
    <mergeCell ref="Z304:AA304"/>
    <mergeCell ref="R305:W305"/>
    <mergeCell ref="X305:Z305"/>
    <mergeCell ref="E297:E306"/>
    <mergeCell ref="F297:H299"/>
    <mergeCell ref="O297:Q297"/>
    <mergeCell ref="R297:U297"/>
    <mergeCell ref="V297:W297"/>
    <mergeCell ref="J298:Q298"/>
    <mergeCell ref="R298:U298"/>
    <mergeCell ref="V298:W298"/>
    <mergeCell ref="J299:Q299"/>
    <mergeCell ref="S299:X299"/>
    <mergeCell ref="M330:M331"/>
    <mergeCell ref="N330:P331"/>
    <mergeCell ref="R330:AB330"/>
    <mergeCell ref="AC292:AC294"/>
    <mergeCell ref="J293:Q293"/>
    <mergeCell ref="R293:U293"/>
    <mergeCell ref="W293:X293"/>
    <mergeCell ref="Z293:AA293"/>
    <mergeCell ref="J294:Q294"/>
    <mergeCell ref="R294:W294"/>
    <mergeCell ref="E285:H291"/>
    <mergeCell ref="AC285:AC291"/>
    <mergeCell ref="J287:Q287"/>
    <mergeCell ref="X294:Z294"/>
    <mergeCell ref="S287:AB287"/>
    <mergeCell ref="D279:H281"/>
    <mergeCell ref="O279:Q279"/>
    <mergeCell ref="AC279:AC281"/>
    <mergeCell ref="J280:Q280"/>
    <mergeCell ref="J281:Q281"/>
    <mergeCell ref="B282:C306"/>
    <mergeCell ref="D282:H284"/>
    <mergeCell ref="O282:Q282"/>
    <mergeCell ref="S282:AB282"/>
    <mergeCell ref="AC282:AC284"/>
    <mergeCell ref="B263:C281"/>
    <mergeCell ref="J288:Q288"/>
    <mergeCell ref="S288:AB288"/>
    <mergeCell ref="S289:X289"/>
    <mergeCell ref="Z289:AA289"/>
    <mergeCell ref="S290:X290"/>
    <mergeCell ref="Y290:Z290"/>
    <mergeCell ref="J283:Q283"/>
    <mergeCell ref="S283:AB283"/>
    <mergeCell ref="J284:Q284"/>
    <mergeCell ref="O286:Q286"/>
    <mergeCell ref="T286:W286"/>
    <mergeCell ref="X286:Z286"/>
    <mergeCell ref="J275:Q275"/>
    <mergeCell ref="E276:H278"/>
    <mergeCell ref="O276:Q276"/>
    <mergeCell ref="R276:Y276"/>
    <mergeCell ref="Z276:AA276"/>
    <mergeCell ref="D260:H262"/>
    <mergeCell ref="AC276:AC278"/>
    <mergeCell ref="J277:Q277"/>
    <mergeCell ref="J278:Q278"/>
    <mergeCell ref="D271:H272"/>
    <mergeCell ref="AC271:AC272"/>
    <mergeCell ref="J272:K272"/>
    <mergeCell ref="M272:O272"/>
    <mergeCell ref="E273:H275"/>
    <mergeCell ref="O273:Q273"/>
    <mergeCell ref="R273:Y273"/>
    <mergeCell ref="Z273:AA273"/>
    <mergeCell ref="AC273:AC275"/>
    <mergeCell ref="J274:Q274"/>
    <mergeCell ref="T265:AB265"/>
    <mergeCell ref="K266:Q266"/>
    <mergeCell ref="T266:AB266"/>
    <mergeCell ref="I267:M267"/>
    <mergeCell ref="K268:Q268"/>
    <mergeCell ref="L269:Q269"/>
    <mergeCell ref="D263:H270"/>
    <mergeCell ref="J263:Q263"/>
    <mergeCell ref="I264:M264"/>
    <mergeCell ref="K265:Q265"/>
    <mergeCell ref="X249:Z249"/>
    <mergeCell ref="D250:H253"/>
    <mergeCell ref="AC250:AC259"/>
    <mergeCell ref="S251:AB251"/>
    <mergeCell ref="S252:AB252"/>
    <mergeCell ref="S253:AB253"/>
    <mergeCell ref="E254:H256"/>
    <mergeCell ref="R254:X254"/>
    <mergeCell ref="Y254:Z254"/>
    <mergeCell ref="R255:X255"/>
    <mergeCell ref="AC245:AC249"/>
    <mergeCell ref="J246:Q246"/>
    <mergeCell ref="R246:U246"/>
    <mergeCell ref="E247:H249"/>
    <mergeCell ref="J248:Q248"/>
    <mergeCell ref="R248:U248"/>
    <mergeCell ref="W248:X248"/>
    <mergeCell ref="Z248:AA248"/>
    <mergeCell ref="J249:Q249"/>
    <mergeCell ref="R249:W249"/>
    <mergeCell ref="E245:H246"/>
    <mergeCell ref="O245:Q245"/>
    <mergeCell ref="R245:U245"/>
    <mergeCell ref="R241:U241"/>
    <mergeCell ref="V241:W241"/>
    <mergeCell ref="AC236:AC237"/>
    <mergeCell ref="J237:K237"/>
    <mergeCell ref="M237:N237"/>
    <mergeCell ref="P237:Q237"/>
    <mergeCell ref="D238:H239"/>
    <mergeCell ref="O238:Q238"/>
    <mergeCell ref="S238:AB238"/>
    <mergeCell ref="AC238:AC239"/>
    <mergeCell ref="J239:K239"/>
    <mergeCell ref="M239:O239"/>
    <mergeCell ref="AC241:AC244"/>
    <mergeCell ref="S243:X243"/>
    <mergeCell ref="Y243:Z243"/>
    <mergeCell ref="E244:H244"/>
    <mergeCell ref="R244:U244"/>
    <mergeCell ref="V244:W244"/>
    <mergeCell ref="D226:H229"/>
    <mergeCell ref="AC226:AC235"/>
    <mergeCell ref="S227:AB227"/>
    <mergeCell ref="S228:AB228"/>
    <mergeCell ref="S229:AB229"/>
    <mergeCell ref="E230:H232"/>
    <mergeCell ref="R230:X230"/>
    <mergeCell ref="Y230:Z230"/>
    <mergeCell ref="R231:X231"/>
    <mergeCell ref="Y231:Z231"/>
    <mergeCell ref="Y232:Z232"/>
    <mergeCell ref="E233:H235"/>
    <mergeCell ref="R234:X234"/>
    <mergeCell ref="Y234:Z234"/>
    <mergeCell ref="D214:H217"/>
    <mergeCell ref="AC214:AC225"/>
    <mergeCell ref="O215:Q215"/>
    <mergeCell ref="R215:U215"/>
    <mergeCell ref="W215:X215"/>
    <mergeCell ref="Z215:AA215"/>
    <mergeCell ref="J216:Q216"/>
    <mergeCell ref="R216:W216"/>
    <mergeCell ref="X216:Z216"/>
    <mergeCell ref="J217:Q217"/>
    <mergeCell ref="E218:H221"/>
    <mergeCell ref="R218:AB218"/>
    <mergeCell ref="J219:Q219"/>
    <mergeCell ref="R219:AB221"/>
    <mergeCell ref="J220:Q220"/>
    <mergeCell ref="E222:H225"/>
    <mergeCell ref="R222:AB222"/>
    <mergeCell ref="J223:Q223"/>
    <mergeCell ref="R223:AB225"/>
    <mergeCell ref="J224:Q224"/>
    <mergeCell ref="AC192:AC194"/>
    <mergeCell ref="J193:Q193"/>
    <mergeCell ref="J194:Q194"/>
    <mergeCell ref="D195:H197"/>
    <mergeCell ref="O195:Q195"/>
    <mergeCell ref="S195:AB195"/>
    <mergeCell ref="AC195:AC213"/>
    <mergeCell ref="J196:Q196"/>
    <mergeCell ref="S196:AB196"/>
    <mergeCell ref="J197:Q197"/>
    <mergeCell ref="S207:X207"/>
    <mergeCell ref="Z202:AA202"/>
    <mergeCell ref="E203:H204"/>
    <mergeCell ref="O203:Q203"/>
    <mergeCell ref="J204:K204"/>
    <mergeCell ref="M204:O204"/>
    <mergeCell ref="V204:W204"/>
    <mergeCell ref="T199:W199"/>
    <mergeCell ref="X199:Z199"/>
    <mergeCell ref="J200:Q200"/>
    <mergeCell ref="S200:AB200"/>
    <mergeCell ref="J201:Q201"/>
    <mergeCell ref="S201:AB201"/>
    <mergeCell ref="F211:H213"/>
    <mergeCell ref="B189:H189"/>
    <mergeCell ref="D190:H191"/>
    <mergeCell ref="J191:K191"/>
    <mergeCell ref="M191:O191"/>
    <mergeCell ref="D192:H194"/>
    <mergeCell ref="O192:Q192"/>
    <mergeCell ref="E198:H202"/>
    <mergeCell ref="O199:Q199"/>
    <mergeCell ref="E205:E213"/>
    <mergeCell ref="J211:Q211"/>
    <mergeCell ref="J212:Q212"/>
    <mergeCell ref="F208:H208"/>
    <mergeCell ref="F209:H210"/>
    <mergeCell ref="O210:Q210"/>
    <mergeCell ref="F205:H207"/>
    <mergeCell ref="O205:Q205"/>
    <mergeCell ref="J206:Q206"/>
    <mergeCell ref="J207:Q207"/>
    <mergeCell ref="E184:H186"/>
    <mergeCell ref="R184:W184"/>
    <mergeCell ref="X184:Z184"/>
    <mergeCell ref="AC184:AC186"/>
    <mergeCell ref="D187:H188"/>
    <mergeCell ref="R187:W187"/>
    <mergeCell ref="X187:Z187"/>
    <mergeCell ref="AC187:AC188"/>
    <mergeCell ref="J179:K179"/>
    <mergeCell ref="M179:O179"/>
    <mergeCell ref="S179:AB179"/>
    <mergeCell ref="AC179:AC180"/>
    <mergeCell ref="E181:H183"/>
    <mergeCell ref="AC181:AC183"/>
    <mergeCell ref="R182:W182"/>
    <mergeCell ref="X182:Z182"/>
    <mergeCell ref="F154:H155"/>
    <mergeCell ref="Y154:Z154"/>
    <mergeCell ref="E156:E164"/>
    <mergeCell ref="F156:H160"/>
    <mergeCell ref="B175:C177"/>
    <mergeCell ref="D175:H177"/>
    <mergeCell ref="J175:Q175"/>
    <mergeCell ref="AC175:AC177"/>
    <mergeCell ref="J176:Q176"/>
    <mergeCell ref="J177:Q177"/>
    <mergeCell ref="Y170:Z170"/>
    <mergeCell ref="Y171:Z171"/>
    <mergeCell ref="D172:H174"/>
    <mergeCell ref="AC172:AC174"/>
    <mergeCell ref="R173:X173"/>
    <mergeCell ref="Y173:Z173"/>
    <mergeCell ref="D165:D171"/>
    <mergeCell ref="E165:E171"/>
    <mergeCell ref="F165:H169"/>
    <mergeCell ref="AC165:AC171"/>
    <mergeCell ref="R168:AB168"/>
    <mergeCell ref="R169:X169"/>
    <mergeCell ref="Y169:Z169"/>
    <mergeCell ref="F170:H171"/>
    <mergeCell ref="D140:H144"/>
    <mergeCell ref="AC140:AC144"/>
    <mergeCell ref="D145:D164"/>
    <mergeCell ref="F145:H145"/>
    <mergeCell ref="AC145:AC155"/>
    <mergeCell ref="F146:H146"/>
    <mergeCell ref="E147:E155"/>
    <mergeCell ref="AC156:AC164"/>
    <mergeCell ref="R159:AB159"/>
    <mergeCell ref="R160:X160"/>
    <mergeCell ref="Y160:Z160"/>
    <mergeCell ref="F161:H162"/>
    <mergeCell ref="R161:X161"/>
    <mergeCell ref="F147:H151"/>
    <mergeCell ref="R150:AB150"/>
    <mergeCell ref="R151:X151"/>
    <mergeCell ref="Y151:Z151"/>
    <mergeCell ref="F152:H153"/>
    <mergeCell ref="R152:X152"/>
    <mergeCell ref="Y152:Z152"/>
    <mergeCell ref="R153:X153"/>
    <mergeCell ref="F163:H164"/>
    <mergeCell ref="R163:X163"/>
    <mergeCell ref="Y163:Z163"/>
    <mergeCell ref="E136:E139"/>
    <mergeCell ref="F136:H139"/>
    <mergeCell ref="J136:Q136"/>
    <mergeCell ref="AC136:AC139"/>
    <mergeCell ref="J137:Q137"/>
    <mergeCell ref="J138:Q138"/>
    <mergeCell ref="J139:Q139"/>
    <mergeCell ref="E132:E135"/>
    <mergeCell ref="F132:H135"/>
    <mergeCell ref="J132:Q132"/>
    <mergeCell ref="AC132:AC135"/>
    <mergeCell ref="J133:Q133"/>
    <mergeCell ref="J134:Q134"/>
    <mergeCell ref="J135:Q135"/>
    <mergeCell ref="E129:E131"/>
    <mergeCell ref="F129:H131"/>
    <mergeCell ref="J129:Q129"/>
    <mergeCell ref="AC129:AC131"/>
    <mergeCell ref="J130:Q130"/>
    <mergeCell ref="J131:Q131"/>
    <mergeCell ref="J125:Q125"/>
    <mergeCell ref="R125:W125"/>
    <mergeCell ref="J127:Q127"/>
    <mergeCell ref="AC127:AC128"/>
    <mergeCell ref="J128:Q128"/>
    <mergeCell ref="J126:Q126"/>
    <mergeCell ref="E126:E128"/>
    <mergeCell ref="F126:H128"/>
    <mergeCell ref="D117:H119"/>
    <mergeCell ref="AC117:AC119"/>
    <mergeCell ref="F120:H120"/>
    <mergeCell ref="AC120:AC125"/>
    <mergeCell ref="F121:H121"/>
    <mergeCell ref="E122:E125"/>
    <mergeCell ref="F122:H125"/>
    <mergeCell ref="R123:W123"/>
    <mergeCell ref="AC102:AC116"/>
    <mergeCell ref="R103:S103"/>
    <mergeCell ref="T103:U103"/>
    <mergeCell ref="W103:X103"/>
    <mergeCell ref="E104:H105"/>
    <mergeCell ref="W104:X104"/>
    <mergeCell ref="J105:Q105"/>
    <mergeCell ref="R105:U105"/>
    <mergeCell ref="V105:W105"/>
    <mergeCell ref="E106:H106"/>
    <mergeCell ref="X123:Y123"/>
    <mergeCell ref="Z123:AA123"/>
    <mergeCell ref="J124:Q124"/>
    <mergeCell ref="R124:U124"/>
    <mergeCell ref="W124:X124"/>
    <mergeCell ref="Z124:AA124"/>
    <mergeCell ref="B102:C116"/>
    <mergeCell ref="D102:H103"/>
    <mergeCell ref="J106:Q106"/>
    <mergeCell ref="R106:U106"/>
    <mergeCell ref="V106:W106"/>
    <mergeCell ref="E107:H110"/>
    <mergeCell ref="S107:X107"/>
    <mergeCell ref="Y107:Z107"/>
    <mergeCell ref="R108:U108"/>
    <mergeCell ref="V108:W108"/>
    <mergeCell ref="F111:H112"/>
    <mergeCell ref="F113:H114"/>
    <mergeCell ref="F115:H116"/>
    <mergeCell ref="J103:Q103"/>
    <mergeCell ref="B95:C101"/>
    <mergeCell ref="D95:H97"/>
    <mergeCell ref="AC95:AC97"/>
    <mergeCell ref="R96:W96"/>
    <mergeCell ref="X96:Z96"/>
    <mergeCell ref="R97:W97"/>
    <mergeCell ref="X97:Z97"/>
    <mergeCell ref="D98:H101"/>
    <mergeCell ref="AC98:AC101"/>
    <mergeCell ref="R99:W99"/>
    <mergeCell ref="X99:Z99"/>
    <mergeCell ref="R100:W100"/>
    <mergeCell ref="X100:Z100"/>
    <mergeCell ref="AC88:AC94"/>
    <mergeCell ref="E89:H89"/>
    <mergeCell ref="S89:AB89"/>
    <mergeCell ref="E90:H90"/>
    <mergeCell ref="J90:Q90"/>
    <mergeCell ref="E91:H91"/>
    <mergeCell ref="J91:Q91"/>
    <mergeCell ref="E92:H92"/>
    <mergeCell ref="E93:H93"/>
    <mergeCell ref="E94:H94"/>
    <mergeCell ref="AC80:AC86"/>
    <mergeCell ref="R81:T81"/>
    <mergeCell ref="V81:W81"/>
    <mergeCell ref="Y81:Z81"/>
    <mergeCell ref="R82:T82"/>
    <mergeCell ref="F83:H83"/>
    <mergeCell ref="J83:Q83"/>
    <mergeCell ref="F85:H87"/>
    <mergeCell ref="R85:X85"/>
    <mergeCell ref="Y85:Z85"/>
    <mergeCell ref="R86:X86"/>
    <mergeCell ref="Y86:Z86"/>
    <mergeCell ref="R87:X87"/>
    <mergeCell ref="Y87:Z87"/>
    <mergeCell ref="R83:T83"/>
    <mergeCell ref="U83:V83"/>
    <mergeCell ref="F84:H84"/>
    <mergeCell ref="J84:Q84"/>
    <mergeCell ref="R84:X84"/>
    <mergeCell ref="Y84:Z84"/>
    <mergeCell ref="AC73:AC78"/>
    <mergeCell ref="S74:U74"/>
    <mergeCell ref="V74:Y74"/>
    <mergeCell ref="Z74:AA74"/>
    <mergeCell ref="J76:Q76"/>
    <mergeCell ref="AC67:AC72"/>
    <mergeCell ref="F68:H68"/>
    <mergeCell ref="F69:H69"/>
    <mergeCell ref="F70:H70"/>
    <mergeCell ref="R76:R77"/>
    <mergeCell ref="S76:U77"/>
    <mergeCell ref="V76:Y76"/>
    <mergeCell ref="Z76:AA76"/>
    <mergeCell ref="J77:Q77"/>
    <mergeCell ref="V77:Y77"/>
    <mergeCell ref="Z77:AA77"/>
    <mergeCell ref="F71:H71"/>
    <mergeCell ref="V72:Y72"/>
    <mergeCell ref="Z72:AA72"/>
    <mergeCell ref="AC58:AC60"/>
    <mergeCell ref="J59:Q59"/>
    <mergeCell ref="E62:H64"/>
    <mergeCell ref="R62:AB62"/>
    <mergeCell ref="AC62:AC64"/>
    <mergeCell ref="J63:Q63"/>
    <mergeCell ref="R63:X63"/>
    <mergeCell ref="J64:Q64"/>
    <mergeCell ref="R64:X64"/>
    <mergeCell ref="Y63:Z63"/>
    <mergeCell ref="Y64:Z64"/>
    <mergeCell ref="B52:H52"/>
    <mergeCell ref="I52:Q52"/>
    <mergeCell ref="R52:AB52"/>
    <mergeCell ref="B55:C94"/>
    <mergeCell ref="D55:H61"/>
    <mergeCell ref="S56:AB56"/>
    <mergeCell ref="J58:Q58"/>
    <mergeCell ref="E65:H65"/>
    <mergeCell ref="E66:H66"/>
    <mergeCell ref="E67:H67"/>
    <mergeCell ref="F72:H72"/>
    <mergeCell ref="E73:H78"/>
    <mergeCell ref="E79:H82"/>
    <mergeCell ref="R80:T80"/>
    <mergeCell ref="V80:W80"/>
    <mergeCell ref="D88:H88"/>
    <mergeCell ref="R68:V68"/>
    <mergeCell ref="R69:V69"/>
    <mergeCell ref="R70:V70"/>
    <mergeCell ref="R71:V71"/>
    <mergeCell ref="W68:Z68"/>
    <mergeCell ref="W69:Z69"/>
    <mergeCell ref="W70:Z70"/>
    <mergeCell ref="X71:Y71"/>
    <mergeCell ref="AC39:AC40"/>
    <mergeCell ref="C41:H42"/>
    <mergeCell ref="I41:I42"/>
    <mergeCell ref="J41:K42"/>
    <mergeCell ref="N41:N42"/>
    <mergeCell ref="O41:P42"/>
    <mergeCell ref="AC41:AC42"/>
    <mergeCell ref="AC48:AC49"/>
    <mergeCell ref="B50:H51"/>
    <mergeCell ref="I50:I51"/>
    <mergeCell ref="J50:K51"/>
    <mergeCell ref="N50:N51"/>
    <mergeCell ref="O50:P51"/>
    <mergeCell ref="R50:AB51"/>
    <mergeCell ref="AC50:AC51"/>
    <mergeCell ref="AC44:AC45"/>
    <mergeCell ref="C46:H47"/>
    <mergeCell ref="I46:I47"/>
    <mergeCell ref="J46:K47"/>
    <mergeCell ref="N46:N47"/>
    <mergeCell ref="O46:P47"/>
    <mergeCell ref="AC46:AC47"/>
    <mergeCell ref="R43:AB49"/>
    <mergeCell ref="C44:H45"/>
    <mergeCell ref="B38:H38"/>
    <mergeCell ref="R38:AB42"/>
    <mergeCell ref="C39:H40"/>
    <mergeCell ref="I39:I40"/>
    <mergeCell ref="J39:K40"/>
    <mergeCell ref="N48:N49"/>
    <mergeCell ref="O48:P49"/>
    <mergeCell ref="N39:N40"/>
    <mergeCell ref="O39:P40"/>
    <mergeCell ref="I44:I45"/>
    <mergeCell ref="J44:K45"/>
    <mergeCell ref="N44:N45"/>
    <mergeCell ref="O44:P45"/>
    <mergeCell ref="C48:H49"/>
    <mergeCell ref="I48:I49"/>
    <mergeCell ref="J48:K49"/>
    <mergeCell ref="AC32:AC33"/>
    <mergeCell ref="C34:H35"/>
    <mergeCell ref="I34:I35"/>
    <mergeCell ref="J34:K35"/>
    <mergeCell ref="N34:N35"/>
    <mergeCell ref="O34:P35"/>
    <mergeCell ref="AC34:AC35"/>
    <mergeCell ref="J29:K29"/>
    <mergeCell ref="X30:Z30"/>
    <mergeCell ref="B31:H31"/>
    <mergeCell ref="R31:AB37"/>
    <mergeCell ref="C32:H33"/>
    <mergeCell ref="I32:I33"/>
    <mergeCell ref="J32:K33"/>
    <mergeCell ref="N32:N33"/>
    <mergeCell ref="O32:P33"/>
    <mergeCell ref="C36:H37"/>
    <mergeCell ref="I36:I37"/>
    <mergeCell ref="J36:K37"/>
    <mergeCell ref="N36:N37"/>
    <mergeCell ref="O36:P37"/>
    <mergeCell ref="AC36:AC37"/>
    <mergeCell ref="AC23:AC26"/>
    <mergeCell ref="J25:K25"/>
    <mergeCell ref="X26:Z26"/>
    <mergeCell ref="C27:H30"/>
    <mergeCell ref="I27:I28"/>
    <mergeCell ref="J27:K28"/>
    <mergeCell ref="M27:M28"/>
    <mergeCell ref="N27:P28"/>
    <mergeCell ref="R27:AB27"/>
    <mergeCell ref="AC27:AC30"/>
    <mergeCell ref="C23:H26"/>
    <mergeCell ref="I23:I24"/>
    <mergeCell ref="J23:K24"/>
    <mergeCell ref="M23:M24"/>
    <mergeCell ref="N23:P24"/>
    <mergeCell ref="R23:AB23"/>
    <mergeCell ref="AC18:AC19"/>
    <mergeCell ref="C20:H21"/>
    <mergeCell ref="I20:I21"/>
    <mergeCell ref="J20:K21"/>
    <mergeCell ref="N20:N21"/>
    <mergeCell ref="O20:P21"/>
    <mergeCell ref="AC20:AC21"/>
    <mergeCell ref="O15:P16"/>
    <mergeCell ref="R17:AB21"/>
    <mergeCell ref="C18:H19"/>
    <mergeCell ref="I18:I19"/>
    <mergeCell ref="J18:K19"/>
    <mergeCell ref="N18:N19"/>
    <mergeCell ref="O18:P19"/>
    <mergeCell ref="AC12:AC13"/>
    <mergeCell ref="J14:K14"/>
    <mergeCell ref="M14:O14"/>
    <mergeCell ref="R14:AB16"/>
    <mergeCell ref="AC14:AC16"/>
    <mergeCell ref="B15:B16"/>
    <mergeCell ref="C15:H16"/>
    <mergeCell ref="I15:I16"/>
    <mergeCell ref="J15:K16"/>
    <mergeCell ref="N15:N16"/>
    <mergeCell ref="B12:H13"/>
    <mergeCell ref="I12:I13"/>
    <mergeCell ref="J12:K13"/>
    <mergeCell ref="N12:N13"/>
    <mergeCell ref="O12:P13"/>
    <mergeCell ref="R12:AB13"/>
    <mergeCell ref="AH9:AJ9"/>
    <mergeCell ref="B10:H10"/>
    <mergeCell ref="I10:Q10"/>
    <mergeCell ref="R10:AB10"/>
    <mergeCell ref="B3:AC3"/>
    <mergeCell ref="D4:E4"/>
    <mergeCell ref="C7:D7"/>
    <mergeCell ref="F7:G7"/>
    <mergeCell ref="H8:AC8"/>
    <mergeCell ref="I9:Q9"/>
    <mergeCell ref="R9:AB9"/>
    <mergeCell ref="Y153:Z153"/>
    <mergeCell ref="Y161:Z161"/>
    <mergeCell ref="R162:X162"/>
    <mergeCell ref="Y162:Z162"/>
    <mergeCell ref="R211:U211"/>
    <mergeCell ref="W211:X211"/>
    <mergeCell ref="Z211:AA211"/>
    <mergeCell ref="R212:W212"/>
    <mergeCell ref="X212:Z212"/>
    <mergeCell ref="Y207:Z207"/>
    <mergeCell ref="R170:X170"/>
    <mergeCell ref="R208:U208"/>
    <mergeCell ref="V208:W208"/>
    <mergeCell ref="R209:U209"/>
    <mergeCell ref="R210:U210"/>
    <mergeCell ref="R205:U205"/>
    <mergeCell ref="V205:W205"/>
    <mergeCell ref="R206:U206"/>
    <mergeCell ref="V206:W206"/>
  </mergeCells>
  <phoneticPr fontId="19"/>
  <conditionalFormatting sqref="Y106:Z106 Y108:Z108 Z173 Y206:Z206 Y208:Z208 Z234 Y242:Z242 Y244:Z244 Z258 Y298:Z298 Y300:Z301">
    <cfRule type="cellIs" dxfId="311" priority="297" stopIfTrue="1" operator="greaterThan">
      <formula>0</formula>
    </cfRule>
  </conditionalFormatting>
  <conditionalFormatting sqref="Y107:Z107 Y207:Z207 Y243:Z243 Y299:Z299">
    <cfRule type="cellIs" dxfId="310" priority="295" stopIfTrue="1" operator="greaterThan">
      <formula>650</formula>
    </cfRule>
    <cfRule type="cellIs" dxfId="309" priority="296" stopIfTrue="1" operator="lessThan">
      <formula>550</formula>
    </cfRule>
  </conditionalFormatting>
  <conditionalFormatting sqref="AH12 AH311">
    <cfRule type="cellIs" dxfId="308" priority="292" stopIfTrue="1" operator="greaterThanOrEqual">
      <formula>"●適合"</formula>
    </cfRule>
    <cfRule type="cellIs" dxfId="307" priority="293" stopIfTrue="1" operator="equal">
      <formula>"◆未達"</formula>
    </cfRule>
    <cfRule type="cellIs" dxfId="306" priority="294" stopIfTrue="1" operator="equal">
      <formula>"▼矛盾"</formula>
    </cfRule>
  </conditionalFormatting>
  <conditionalFormatting sqref="AH15">
    <cfRule type="cellIs" dxfId="305" priority="286" stopIfTrue="1" operator="greaterThanOrEqual">
      <formula>"●適合"</formula>
    </cfRule>
    <cfRule type="cellIs" dxfId="304" priority="287" stopIfTrue="1" operator="equal">
      <formula>"◆未達"</formula>
    </cfRule>
    <cfRule type="cellIs" dxfId="303" priority="288" stopIfTrue="1" operator="equal">
      <formula>"▼矛盾"</formula>
    </cfRule>
  </conditionalFormatting>
  <conditionalFormatting sqref="AH18">
    <cfRule type="cellIs" dxfId="302" priority="280" stopIfTrue="1" operator="greaterThanOrEqual">
      <formula>"●適合"</formula>
    </cfRule>
    <cfRule type="cellIs" dxfId="301" priority="281" stopIfTrue="1" operator="equal">
      <formula>"◆未達"</formula>
    </cfRule>
    <cfRule type="cellIs" dxfId="300" priority="282" stopIfTrue="1" operator="equal">
      <formula>"▼矛盾"</formula>
    </cfRule>
  </conditionalFormatting>
  <conditionalFormatting sqref="AH20">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3">
    <cfRule type="cellIs" dxfId="296" priority="265" stopIfTrue="1" operator="greaterThanOrEqual">
      <formula>"●適合"</formula>
    </cfRule>
    <cfRule type="cellIs" dxfId="295" priority="266" stopIfTrue="1" operator="equal">
      <formula>"◆未達"</formula>
    </cfRule>
    <cfRule type="cellIs" dxfId="294" priority="267" stopIfTrue="1" operator="equal">
      <formula>"▼矛盾"</formula>
    </cfRule>
  </conditionalFormatting>
  <conditionalFormatting sqref="AH25">
    <cfRule type="cellIs" dxfId="293" priority="268" stopIfTrue="1" operator="greaterThanOrEqual">
      <formula>"●適合"</formula>
    </cfRule>
    <cfRule type="cellIs" dxfId="292" priority="269" stopIfTrue="1" operator="equal">
      <formula>"◆未達"</formula>
    </cfRule>
    <cfRule type="cellIs" dxfId="291" priority="270" stopIfTrue="1" operator="equal">
      <formula>"▼矛盾"</formula>
    </cfRule>
  </conditionalFormatting>
  <conditionalFormatting sqref="AH27">
    <cfRule type="cellIs" dxfId="290" priority="253" stopIfTrue="1" operator="greaterThanOrEqual">
      <formula>"●適合"</formula>
    </cfRule>
    <cfRule type="cellIs" dxfId="289" priority="254" stopIfTrue="1" operator="equal">
      <formula>"◆未達"</formula>
    </cfRule>
    <cfRule type="cellIs" dxfId="288" priority="255" stopIfTrue="1" operator="equal">
      <formula>"▼矛盾"</formula>
    </cfRule>
  </conditionalFormatting>
  <conditionalFormatting sqref="AH29">
    <cfRule type="cellIs" dxfId="287" priority="256" stopIfTrue="1" operator="greaterThanOrEqual">
      <formula>"●適合"</formula>
    </cfRule>
    <cfRule type="cellIs" dxfId="286" priority="257" stopIfTrue="1" operator="equal">
      <formula>"◆未達"</formula>
    </cfRule>
    <cfRule type="cellIs" dxfId="285" priority="258" stopIfTrue="1" operator="equal">
      <formula>"▼矛盾"</formula>
    </cfRule>
  </conditionalFormatting>
  <conditionalFormatting sqref="AH32">
    <cfRule type="cellIs" dxfId="284" priority="244" stopIfTrue="1" operator="greaterThanOrEqual">
      <formula>"●適合"</formula>
    </cfRule>
    <cfRule type="cellIs" dxfId="283" priority="245" stopIfTrue="1" operator="equal">
      <formula>"◆未達"</formula>
    </cfRule>
    <cfRule type="cellIs" dxfId="282" priority="246" stopIfTrue="1" operator="equal">
      <formula>"▼矛盾"</formula>
    </cfRule>
  </conditionalFormatting>
  <conditionalFormatting sqref="AH34">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6">
    <cfRule type="cellIs" dxfId="278" priority="232" stopIfTrue="1" operator="greaterThanOrEqual">
      <formula>"●適合"</formula>
    </cfRule>
    <cfRule type="cellIs" dxfId="277" priority="233" stopIfTrue="1" operator="equal">
      <formula>"◆未達"</formula>
    </cfRule>
    <cfRule type="cellIs" dxfId="276" priority="234" stopIfTrue="1" operator="equal">
      <formula>"▼矛盾"</formula>
    </cfRule>
  </conditionalFormatting>
  <conditionalFormatting sqref="AH39">
    <cfRule type="cellIs" dxfId="275" priority="226" stopIfTrue="1" operator="greaterThanOrEqual">
      <formula>"●適合"</formula>
    </cfRule>
    <cfRule type="cellIs" dxfId="274" priority="227" stopIfTrue="1" operator="equal">
      <formula>"◆未達"</formula>
    </cfRule>
    <cfRule type="cellIs" dxfId="273" priority="228" stopIfTrue="1" operator="equal">
      <formula>"▼矛盾"</formula>
    </cfRule>
  </conditionalFormatting>
  <conditionalFormatting sqref="AH41">
    <cfRule type="cellIs" dxfId="272" priority="220" stopIfTrue="1" operator="greaterThanOrEqual">
      <formula>"●適合"</formula>
    </cfRule>
    <cfRule type="cellIs" dxfId="271" priority="221" stopIfTrue="1" operator="equal">
      <formula>"◆未達"</formula>
    </cfRule>
    <cfRule type="cellIs" dxfId="270" priority="222" stopIfTrue="1" operator="equal">
      <formula>"▼矛盾"</formula>
    </cfRule>
  </conditionalFormatting>
  <conditionalFormatting sqref="AH44">
    <cfRule type="cellIs" dxfId="269" priority="214" stopIfTrue="1" operator="greaterThanOrEqual">
      <formula>"●適合"</formula>
    </cfRule>
    <cfRule type="cellIs" dxfId="268" priority="215" stopIfTrue="1" operator="equal">
      <formula>"◆未達"</formula>
    </cfRule>
    <cfRule type="cellIs" dxfId="267" priority="216" stopIfTrue="1" operator="equal">
      <formula>"▼矛盾"</formula>
    </cfRule>
  </conditionalFormatting>
  <conditionalFormatting sqref="AH46">
    <cfRule type="cellIs" dxfId="266" priority="208" stopIfTrue="1" operator="greaterThanOrEqual">
      <formula>"●適合"</formula>
    </cfRule>
    <cfRule type="cellIs" dxfId="265" priority="209" stopIfTrue="1" operator="equal">
      <formula>"◆未達"</formula>
    </cfRule>
    <cfRule type="cellIs" dxfId="264" priority="210" stopIfTrue="1" operator="equal">
      <formula>"▼矛盾"</formula>
    </cfRule>
  </conditionalFormatting>
  <conditionalFormatting sqref="AH48">
    <cfRule type="cellIs" dxfId="263" priority="202" stopIfTrue="1" operator="greaterThanOrEqual">
      <formula>"●適合"</formula>
    </cfRule>
    <cfRule type="cellIs" dxfId="262" priority="203" stopIfTrue="1" operator="equal">
      <formula>"◆未達"</formula>
    </cfRule>
    <cfRule type="cellIs" dxfId="261" priority="204" stopIfTrue="1" operator="equal">
      <formula>"▼矛盾"</formula>
    </cfRule>
  </conditionalFormatting>
  <conditionalFormatting sqref="AH50">
    <cfRule type="cellIs" dxfId="260" priority="196" stopIfTrue="1" operator="greaterThanOrEqual">
      <formula>"●適合"</formula>
    </cfRule>
    <cfRule type="cellIs" dxfId="259" priority="197" stopIfTrue="1" operator="equal">
      <formula>"◆未達"</formula>
    </cfRule>
    <cfRule type="cellIs" dxfId="258" priority="198" stopIfTrue="1" operator="equal">
      <formula>"▼矛盾"</formula>
    </cfRule>
  </conditionalFormatting>
  <conditionalFormatting sqref="AH126">
    <cfRule type="cellIs" dxfId="257" priority="67" stopIfTrue="1" operator="greaterThanOrEqual">
      <formula>"●適合"</formula>
    </cfRule>
    <cfRule type="cellIs" dxfId="256" priority="68" stopIfTrue="1" operator="equal">
      <formula>"◆未達"</formula>
    </cfRule>
    <cfRule type="cellIs" dxfId="255" priority="69" stopIfTrue="1" operator="equal">
      <formula>"▼矛盾"</formula>
    </cfRule>
  </conditionalFormatting>
  <conditionalFormatting sqref="AH178">
    <cfRule type="cellIs" dxfId="254" priority="61" stopIfTrue="1" operator="greaterThanOrEqual">
      <formula>"●適合"</formula>
    </cfRule>
    <cfRule type="cellIs" dxfId="253" priority="62" stopIfTrue="1" operator="equal">
      <formula>"◆未達"</formula>
    </cfRule>
    <cfRule type="cellIs" dxfId="252" priority="63" stopIfTrue="1" operator="equal">
      <formula>"▼矛盾"</formula>
    </cfRule>
  </conditionalFormatting>
  <conditionalFormatting sqref="AH205">
    <cfRule type="cellIs" dxfId="251" priority="58" stopIfTrue="1" operator="greaterThanOrEqual">
      <formula>"●適合"</formula>
    </cfRule>
    <cfRule type="cellIs" dxfId="250" priority="59" stopIfTrue="1" operator="equal">
      <formula>"◆未達"</formula>
    </cfRule>
    <cfRule type="cellIs" dxfId="249" priority="60" stopIfTrue="1" operator="equal">
      <formula>"▼矛盾"</formula>
    </cfRule>
  </conditionalFormatting>
  <conditionalFormatting sqref="AH260">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0">
    <cfRule type="cellIs" dxfId="245" priority="91" stopIfTrue="1" operator="greaterThanOrEqual">
      <formula>"●適合"</formula>
    </cfRule>
    <cfRule type="cellIs" dxfId="244" priority="92" stopIfTrue="1" operator="equal">
      <formula>"◆未達"</formula>
    </cfRule>
    <cfRule type="cellIs" dxfId="243" priority="93" stopIfTrue="1" operator="equal">
      <formula>"▼矛盾"</formula>
    </cfRule>
  </conditionalFormatting>
  <conditionalFormatting sqref="AH332">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4">
    <cfRule type="cellIs" dxfId="239" priority="10" stopIfTrue="1" operator="greaterThanOrEqual">
      <formula>"●適合"</formula>
    </cfRule>
    <cfRule type="cellIs" dxfId="238" priority="11" stopIfTrue="1" operator="equal">
      <formula>"◆未達"</formula>
    </cfRule>
    <cfRule type="cellIs" dxfId="237" priority="12" stopIfTrue="1" operator="equal">
      <formula>"▼矛盾"</formula>
    </cfRule>
  </conditionalFormatting>
  <conditionalFormatting sqref="AH336">
    <cfRule type="cellIs" dxfId="236" priority="88" stopIfTrue="1" operator="greaterThanOrEqual">
      <formula>"●適合"</formula>
    </cfRule>
    <cfRule type="cellIs" dxfId="235" priority="89" stopIfTrue="1" operator="equal">
      <formula>"◆未達"</formula>
    </cfRule>
    <cfRule type="cellIs" dxfId="234" priority="90" stopIfTrue="1" operator="equal">
      <formula>"▼矛盾"</formula>
    </cfRule>
  </conditionalFormatting>
  <conditionalFormatting sqref="AH345">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8:AI58">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1:AI141 AM142:AQ142">
    <cfRule type="cellIs" dxfId="227" priority="190" stopIfTrue="1" operator="greaterThanOrEqual">
      <formula>"●適合"</formula>
    </cfRule>
    <cfRule type="cellIs" dxfId="226" priority="191" stopIfTrue="1" operator="equal">
      <formula>"◆未達"</formula>
    </cfRule>
    <cfRule type="cellIs" dxfId="225" priority="192" stopIfTrue="1" operator="equal">
      <formula>"▼矛盾"</formula>
    </cfRule>
  </conditionalFormatting>
  <conditionalFormatting sqref="AH263:AI264 AM264:AQ264 AQ266:AQ267 AH266:AI270 AM266:AP270 AQ269:AQ270">
    <cfRule type="cellIs" dxfId="224" priority="154" stopIfTrue="1" operator="greaterThanOrEqual">
      <formula>"●適合"</formula>
    </cfRule>
    <cfRule type="cellIs" dxfId="223" priority="155" stopIfTrue="1" operator="equal">
      <formula>"◆未達"</formula>
    </cfRule>
    <cfRule type="cellIs" dxfId="222" priority="156" stopIfTrue="1" operator="equal">
      <formula>"▼矛盾"</formula>
    </cfRule>
  </conditionalFormatting>
  <conditionalFormatting sqref="AH263:AI264 AM265:AQ270 AH266:AI271 AM5:AQ5 AH56:AJ56 AM57:AP57 AH62:AI62 AM63:AQ63 AJ63:AJ64 AH65:AI67 AM68:AQ68 AJ68:AJ71 AM72:AP72 AH74:AJ74 AM75:AQ75 AJ76:AJ77 AH79:AI79 AM80:AR80 AJ80:AJ82 AH88:AI88 AJ89 AM89:AP89 AH95:AI95 AM96:AQ96 AJ96:AJ97 AH98:AI98 AM99:AP99 AJ99:AJ100 AH102:AI102 AM103:AR103 AJ106:AJ108 AM112:AS112 AH117:AI117 AM118:AQ118 AH122:AI122 AM123:AR123 AJ124:AJ125 AH129:AI129 AM130:AQ130 AH132:AI132 AM133:AR133 AH136:AI136 AM137:AR137 AH147:AI149 AJ151:AJ154 AH156:AI158 AJ160:AJ163 AH165:AI167 AJ169:AJ171 AH172:AI172 AJ173 AM173:AQ173 AH175:AI175 AM176:AQ176 AH179:AI179 AH181:AI181 AJ182 AM182:AP182 AH184:AI184 AJ185 AM185:AP185 AH187:AI187 AJ188 AM188:AP188 AH190:AI190 AM191:AQ191 AH192 AI193 AM194:AQ194 AH195 AI196 AM197:AQ197 AH199:AI199 AM200:AQ200 AJ200:AJ201 AH203:AI203 AM204:AQ204 AJ206:AJ208 AH210:AI210 AM211:AQ211 AJ211:AJ212 AH214:AI214 AM215:AQ215 AJ215:AJ216 AH218:AI218 AM219:AP219 AH222:AI222 AM223:AP223 AH226:AI226 AM227:AQ227 AJ230:AJ234 AH236:AI236 AM237:AR237 AH241:AI241 AM242:AQ242 AJ242:AJ244 AH245 AM245:AQ245 AH248:AI248 AM249:AQ249 AH251:AI251 AM252:AQ252 AJ254:AJ256 AJ258 AM272:AQ272 AH274:AJ274 AM275:AQ275 AH277:AJ277 AM278:AQ278 AH280:AI280 AM281:AQ281 AH283:AI283 AM284:AQ284 AH286:AI286 AM287:AQ287 AJ287:AJ289 AH292:AI292 AM293:AQ293 AJ293:AJ296 AH295:AI295 AM296:AQ296 AH297 AJ298:AJ300 AM299:AQ299 AH302:AI302 AM303:AQ303 AJ304:AJ305">
    <cfRule type="cellIs" dxfId="221" priority="298" stopIfTrue="1" operator="greaterThanOrEqual">
      <formula>"●適合"</formula>
    </cfRule>
  </conditionalFormatting>
  <conditionalFormatting sqref="AH313:AI313">
    <cfRule type="cellIs" dxfId="220" priority="31" stopIfTrue="1" operator="greaterThanOrEqual">
      <formula>"●適合"</formula>
    </cfRule>
    <cfRule type="cellIs" dxfId="219" priority="32" stopIfTrue="1" operator="equal">
      <formula>"◆未達"</formula>
    </cfRule>
    <cfRule type="cellIs" dxfId="218" priority="33" stopIfTrue="1" operator="equal">
      <formula>"▼矛盾"</formula>
    </cfRule>
  </conditionalFormatting>
  <conditionalFormatting sqref="AH315:AI315 AM316:AQ316 AH317">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8:AI318">
    <cfRule type="cellIs" dxfId="214" priority="124" stopIfTrue="1" operator="greaterThanOrEqual">
      <formula>"●適合"</formula>
    </cfRule>
    <cfRule type="cellIs" dxfId="213" priority="125" stopIfTrue="1" operator="equal">
      <formula>"◆未達"</formula>
    </cfRule>
    <cfRule type="cellIs" dxfId="212" priority="126" stopIfTrue="1" operator="equal">
      <formula>"▼矛盾"</formula>
    </cfRule>
  </conditionalFormatting>
  <conditionalFormatting sqref="AH320:AI320">
    <cfRule type="cellIs" dxfId="211" priority="28" stopIfTrue="1" operator="greaterThanOrEqual">
      <formula>"●適合"</formula>
    </cfRule>
    <cfRule type="cellIs" dxfId="210" priority="29" stopIfTrue="1" operator="equal">
      <formula>"◆未達"</formula>
    </cfRule>
    <cfRule type="cellIs" dxfId="209" priority="30" stopIfTrue="1" operator="equal">
      <formula>"▼矛盾"</formula>
    </cfRule>
  </conditionalFormatting>
  <conditionalFormatting sqref="AH323:AI323">
    <cfRule type="cellIs" dxfId="208" priority="16" stopIfTrue="1" operator="greaterThanOrEqual">
      <formula>"●適合"</formula>
    </cfRule>
    <cfRule type="cellIs" dxfId="207" priority="17" stopIfTrue="1" operator="equal">
      <formula>"◆未達"</formula>
    </cfRule>
    <cfRule type="cellIs" dxfId="206" priority="18" stopIfTrue="1" operator="equal">
      <formula>"▼矛盾"</formula>
    </cfRule>
  </conditionalFormatting>
  <conditionalFormatting sqref="AH326:AI326">
    <cfRule type="cellIs" dxfId="205" priority="13" stopIfTrue="1" operator="greaterThanOrEqual">
      <formula>"●適合"</formula>
    </cfRule>
    <cfRule type="cellIs" dxfId="204" priority="14" stopIfTrue="1" operator="equal">
      <formula>"◆未達"</formula>
    </cfRule>
    <cfRule type="cellIs" dxfId="203" priority="15" stopIfTrue="1" operator="equal">
      <formula>"▼矛盾"</formula>
    </cfRule>
  </conditionalFormatting>
  <conditionalFormatting sqref="AH343:AI343">
    <cfRule type="cellIs" dxfId="202" priority="7" stopIfTrue="1" operator="greaterThanOrEqual">
      <formula>"●適合"</formula>
    </cfRule>
    <cfRule type="cellIs" dxfId="201" priority="8" stopIfTrue="1" operator="equal">
      <formula>"◆未達"</formula>
    </cfRule>
    <cfRule type="cellIs" dxfId="200" priority="9" stopIfTrue="1" operator="equal">
      <formula>"▼矛盾"</formula>
    </cfRule>
  </conditionalFormatting>
  <conditionalFormatting sqref="AH339:AJ339 AM340:AQ340 AJ341:AJ342">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6:AI127">
    <cfRule type="cellIs" dxfId="196" priority="73" stopIfTrue="1" operator="greaterThanOrEqual">
      <formula>"●適合"</formula>
    </cfRule>
    <cfRule type="cellIs" dxfId="195" priority="74" stopIfTrue="1" operator="equal">
      <formula>"◆未達"</formula>
    </cfRule>
    <cfRule type="cellIs" dxfId="194" priority="75" stopIfTrue="1" operator="equal">
      <formula>"▼矛盾"</formula>
    </cfRule>
  </conditionalFormatting>
  <conditionalFormatting sqref="AJ58">
    <cfRule type="cellIs" dxfId="193" priority="151" stopIfTrue="1" operator="greaterThanOrEqual">
      <formula>"●適合"</formula>
    </cfRule>
    <cfRule type="cellIs" dxfId="192" priority="152" stopIfTrue="1" operator="equal">
      <formula>"◆未達"</formula>
    </cfRule>
    <cfRule type="cellIs" dxfId="191" priority="153" stopIfTrue="1" operator="equal">
      <formula>"▼矛盾"</formula>
    </cfRule>
  </conditionalFormatting>
  <conditionalFormatting sqref="AJ104">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6 AJ206 AJ242 AJ298">
    <cfRule type="cellIs" dxfId="187" priority="302" stopIfTrue="1" operator="equal">
      <formula>"◆195未満"</formula>
    </cfRule>
    <cfRule type="cellIs" dxfId="186" priority="303" stopIfTrue="1" operator="equal">
      <formula>"▼矛盾"</formula>
    </cfRule>
  </conditionalFormatting>
  <conditionalFormatting sqref="AJ108 AJ151 AJ160 AJ169 AJ208 AJ230 AJ244 AJ254 AJ300">
    <cfRule type="cellIs" dxfId="185" priority="305" stopIfTrue="1" operator="equal">
      <formula>"◆30超過"</formula>
    </cfRule>
    <cfRule type="cellIs" dxfId="184" priority="306" stopIfTrue="1" operator="equal">
      <formula>"▼矛盾"</formula>
    </cfRule>
  </conditionalFormatting>
  <conditionalFormatting sqref="AJ111">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3">
    <cfRule type="cellIs" dxfId="180" priority="322" stopIfTrue="1" operator="lessThanOrEqual">
      <formula>45</formula>
    </cfRule>
    <cfRule type="cellIs" dxfId="179" priority="323" stopIfTrue="1" operator="equal">
      <formula>"■未答"</formula>
    </cfRule>
    <cfRule type="cellIs" dxfId="178" priority="324" stopIfTrue="1" operator="greaterThan">
      <formula>45</formula>
    </cfRule>
  </conditionalFormatting>
  <conditionalFormatting sqref="AJ125 AJ212 AJ216 AJ294 AJ305">
    <cfRule type="cellIs" dxfId="177" priority="308" stopIfTrue="1" operator="equal">
      <formula>"◆低すぎ"</formula>
    </cfRule>
    <cfRule type="cellIs" dxfId="176" priority="309" stopIfTrue="1" operator="equal">
      <formula>"高すぎ"</formula>
    </cfRule>
  </conditionalFormatting>
  <conditionalFormatting sqref="AJ262">
    <cfRule type="cellIs" dxfId="175" priority="49" stopIfTrue="1" operator="greaterThanOrEqual">
      <formula>"●適合"</formula>
    </cfRule>
    <cfRule type="cellIs" dxfId="174" priority="50" stopIfTrue="1" operator="equal">
      <formula>"◆未達"</formula>
    </cfRule>
    <cfRule type="cellIs" dxfId="173" priority="51" stopIfTrue="1" operator="equal">
      <formula>"▼矛盾"</formula>
    </cfRule>
  </conditionalFormatting>
  <conditionalFormatting sqref="AJ314:AJ316">
    <cfRule type="cellIs" dxfId="172" priority="76" stopIfTrue="1" operator="greaterThanOrEqual">
      <formula>"●適合"</formula>
    </cfRule>
    <cfRule type="cellIs" dxfId="171" priority="77" stopIfTrue="1" operator="equal">
      <formula>"◆未達"</formula>
    </cfRule>
    <cfRule type="cellIs" dxfId="170" priority="78" stopIfTrue="1" operator="equal">
      <formula>"▼矛盾"</formula>
    </cfRule>
  </conditionalFormatting>
  <conditionalFormatting sqref="AJ321 AJ324">
    <cfRule type="cellIs" dxfId="169" priority="133" stopIfTrue="1" operator="greaterThanOrEqual">
      <formula>"●適合"</formula>
    </cfRule>
    <cfRule type="cellIs" dxfId="168" priority="134" stopIfTrue="1" operator="equal">
      <formula>"◆未達"</formula>
    </cfRule>
    <cfRule type="cellIs" dxfId="167" priority="135" stopIfTrue="1" operator="equal">
      <formula>"▼矛盾"</formula>
    </cfRule>
  </conditionalFormatting>
  <conditionalFormatting sqref="AJ346">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3:AP13">
    <cfRule type="cellIs" dxfId="163" priority="289" stopIfTrue="1" operator="greaterThanOrEqual">
      <formula>"●適合"</formula>
    </cfRule>
    <cfRule type="cellIs" dxfId="162" priority="290" stopIfTrue="1" operator="equal">
      <formula>"◆未達"</formula>
    </cfRule>
    <cfRule type="cellIs" dxfId="161" priority="291" stopIfTrue="1" operator="equal">
      <formula>"▼矛盾"</formula>
    </cfRule>
  </conditionalFormatting>
  <conditionalFormatting sqref="AM16:AP16">
    <cfRule type="cellIs" dxfId="160" priority="283" stopIfTrue="1" operator="greaterThanOrEqual">
      <formula>"●適合"</formula>
    </cfRule>
    <cfRule type="cellIs" dxfId="159" priority="284" stopIfTrue="1" operator="equal">
      <formula>"◆未達"</formula>
    </cfRule>
    <cfRule type="cellIs" dxfId="158" priority="285" stopIfTrue="1" operator="equal">
      <formula>"▼矛盾"</formula>
    </cfRule>
  </conditionalFormatting>
  <conditionalFormatting sqref="AM19:AP19">
    <cfRule type="cellIs" dxfId="157" priority="277" stopIfTrue="1" operator="greaterThanOrEqual">
      <formula>"●適合"</formula>
    </cfRule>
    <cfRule type="cellIs" dxfId="156" priority="278" stopIfTrue="1" operator="equal">
      <formula>"◆未達"</formula>
    </cfRule>
    <cfRule type="cellIs" dxfId="155" priority="279" stopIfTrue="1" operator="equal">
      <formula>"▼矛盾"</formula>
    </cfRule>
  </conditionalFormatting>
  <conditionalFormatting sqref="AM21:AP21">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4:AP24">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6:AP26">
    <cfRule type="cellIs" dxfId="148" priority="259" stopIfTrue="1" operator="greaterThanOrEqual">
      <formula>"●適合"</formula>
    </cfRule>
    <cfRule type="cellIs" dxfId="147" priority="260" stopIfTrue="1" operator="equal">
      <formula>"◆未達"</formula>
    </cfRule>
    <cfRule type="cellIs" dxfId="146" priority="261" stopIfTrue="1" operator="equal">
      <formula>"▼矛盾"</formula>
    </cfRule>
  </conditionalFormatting>
  <conditionalFormatting sqref="AM28:AP28">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0:AP30">
    <cfRule type="cellIs" dxfId="142" priority="247" stopIfTrue="1" operator="greaterThanOrEqual">
      <formula>"●適合"</formula>
    </cfRule>
    <cfRule type="cellIs" dxfId="141" priority="248" stopIfTrue="1" operator="equal">
      <formula>"◆未達"</formula>
    </cfRule>
    <cfRule type="cellIs" dxfId="140" priority="249" stopIfTrue="1" operator="equal">
      <formula>"▼矛盾"</formula>
    </cfRule>
  </conditionalFormatting>
  <conditionalFormatting sqref="AM33:AP33">
    <cfRule type="cellIs" dxfId="139" priority="241" stopIfTrue="1" operator="greaterThanOrEqual">
      <formula>"●適合"</formula>
    </cfRule>
    <cfRule type="cellIs" dxfId="138" priority="242" stopIfTrue="1" operator="equal">
      <formula>"◆未達"</formula>
    </cfRule>
    <cfRule type="cellIs" dxfId="137" priority="243" stopIfTrue="1" operator="equal">
      <formula>"▼矛盾"</formula>
    </cfRule>
  </conditionalFormatting>
  <conditionalFormatting sqref="AM35:AP35">
    <cfRule type="cellIs" dxfId="136" priority="235" stopIfTrue="1" operator="greaterThanOrEqual">
      <formula>"●適合"</formula>
    </cfRule>
    <cfRule type="cellIs" dxfId="135" priority="236" stopIfTrue="1" operator="equal">
      <formula>"◆未達"</formula>
    </cfRule>
    <cfRule type="cellIs" dxfId="134" priority="237" stopIfTrue="1" operator="equal">
      <formula>"▼矛盾"</formula>
    </cfRule>
  </conditionalFormatting>
  <conditionalFormatting sqref="AM37:AP37">
    <cfRule type="cellIs" dxfId="133" priority="229" stopIfTrue="1" operator="greaterThanOrEqual">
      <formula>"●適合"</formula>
    </cfRule>
    <cfRule type="cellIs" dxfId="132" priority="230" stopIfTrue="1" operator="equal">
      <formula>"◆未達"</formula>
    </cfRule>
    <cfRule type="cellIs" dxfId="131" priority="231" stopIfTrue="1" operator="equal">
      <formula>"▼矛盾"</formula>
    </cfRule>
  </conditionalFormatting>
  <conditionalFormatting sqref="AM40:AP40">
    <cfRule type="cellIs" dxfId="130" priority="223" stopIfTrue="1" operator="greaterThanOrEqual">
      <formula>"●適合"</formula>
    </cfRule>
    <cfRule type="cellIs" dxfId="129" priority="224" stopIfTrue="1" operator="equal">
      <formula>"◆未達"</formula>
    </cfRule>
    <cfRule type="cellIs" dxfId="128" priority="225" stopIfTrue="1" operator="equal">
      <formula>"▼矛盾"</formula>
    </cfRule>
  </conditionalFormatting>
  <conditionalFormatting sqref="AM42:AP42">
    <cfRule type="cellIs" dxfId="127" priority="217" stopIfTrue="1" operator="greaterThanOrEqual">
      <formula>"●適合"</formula>
    </cfRule>
    <cfRule type="cellIs" dxfId="126" priority="218" stopIfTrue="1" operator="equal">
      <formula>"◆未達"</formula>
    </cfRule>
    <cfRule type="cellIs" dxfId="125" priority="219" stopIfTrue="1" operator="equal">
      <formula>"▼矛盾"</formula>
    </cfRule>
  </conditionalFormatting>
  <conditionalFormatting sqref="AM45:AP45">
    <cfRule type="cellIs" dxfId="124" priority="211" stopIfTrue="1" operator="greaterThanOrEqual">
      <formula>"●適合"</formula>
    </cfRule>
    <cfRule type="cellIs" dxfId="123" priority="212" stopIfTrue="1" operator="equal">
      <formula>"◆未達"</formula>
    </cfRule>
    <cfRule type="cellIs" dxfId="122" priority="213" stopIfTrue="1" operator="equal">
      <formula>"▼矛盾"</formula>
    </cfRule>
  </conditionalFormatting>
  <conditionalFormatting sqref="AM47:AP47">
    <cfRule type="cellIs" dxfId="121" priority="205" stopIfTrue="1" operator="greaterThanOrEqual">
      <formula>"●適合"</formula>
    </cfRule>
    <cfRule type="cellIs" dxfId="120" priority="206" stopIfTrue="1" operator="equal">
      <formula>"◆未達"</formula>
    </cfRule>
    <cfRule type="cellIs" dxfId="119" priority="207" stopIfTrue="1" operator="equal">
      <formula>"▼矛盾"</formula>
    </cfRule>
  </conditionalFormatting>
  <conditionalFormatting sqref="AM49:AP49">
    <cfRule type="cellIs" dxfId="118" priority="199" stopIfTrue="1" operator="greaterThanOrEqual">
      <formula>"●適合"</formula>
    </cfRule>
    <cfRule type="cellIs" dxfId="117" priority="200" stopIfTrue="1" operator="equal">
      <formula>"◆未達"</formula>
    </cfRule>
    <cfRule type="cellIs" dxfId="116" priority="201" stopIfTrue="1" operator="equal">
      <formula>"▼矛盾"</formula>
    </cfRule>
  </conditionalFormatting>
  <conditionalFormatting sqref="AM51:AP51">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3:AP333">
    <cfRule type="cellIs" dxfId="112" priority="115" stopIfTrue="1" operator="greaterThanOrEqual">
      <formula>"●適合"</formula>
    </cfRule>
    <cfRule type="cellIs" dxfId="111" priority="116" stopIfTrue="1" operator="equal">
      <formula>"◆未達"</formula>
    </cfRule>
    <cfRule type="cellIs" dxfId="110" priority="117" stopIfTrue="1" operator="equal">
      <formula>"▼矛盾"</formula>
    </cfRule>
  </conditionalFormatting>
  <conditionalFormatting sqref="AM335:AP335">
    <cfRule type="cellIs" dxfId="109" priority="112" stopIfTrue="1" operator="greaterThanOrEqual">
      <formula>"●適合"</formula>
    </cfRule>
    <cfRule type="cellIs" dxfId="108" priority="113" stopIfTrue="1" operator="equal">
      <formula>"◆未達"</formula>
    </cfRule>
    <cfRule type="cellIs" dxfId="107" priority="114" stopIfTrue="1" operator="equal">
      <formula>"▼矛盾"</formula>
    </cfRule>
  </conditionalFormatting>
  <conditionalFormatting sqref="AM337:AP337">
    <cfRule type="cellIs" dxfId="106" priority="109" stopIfTrue="1" operator="greaterThanOrEqual">
      <formula>"●適合"</formula>
    </cfRule>
    <cfRule type="cellIs" dxfId="105" priority="110" stopIfTrue="1" operator="equal">
      <formula>"◆未達"</formula>
    </cfRule>
    <cfRule type="cellIs" dxfId="104" priority="111" stopIfTrue="1" operator="equal">
      <formula>"▼矛盾"</formula>
    </cfRule>
  </conditionalFormatting>
  <conditionalFormatting sqref="AM346:AP346">
    <cfRule type="cellIs" dxfId="103" priority="82" stopIfTrue="1" operator="greaterThanOrEqual">
      <formula>"●適合"</formula>
    </cfRule>
    <cfRule type="cellIs" dxfId="102" priority="83" stopIfTrue="1" operator="equal">
      <formula>"◆未達"</formula>
    </cfRule>
    <cfRule type="cellIs" dxfId="101" priority="84" stopIfTrue="1" operator="equal">
      <formula>"▼矛盾"</formula>
    </cfRule>
  </conditionalFormatting>
  <conditionalFormatting sqref="AM5:AQ5 AH56:AJ56 AM57:AP57 AH62:AI62 AM63:AQ63 AJ63:AJ64 AH65:AI67 AM68:AQ68 AJ68:AJ71 AM72:AP72 AH74:AJ74 AM75:AQ75 AJ76:AJ77 AH79:AI79 AM80:AR80 AJ80:AJ82 AH88:AI88 AJ89 AM89:AP89 AH95:AI95 AM96:AQ96 AJ96:AJ97 AH98:AI98 AM99:AP99 AJ99:AJ100 AH102:AI102 AM103:AR103 AJ107 AM112:AS112 AH117:AI117 AM118:AQ118 AH122:AI122 AM123:AR123 AJ124 AH129:AI129 AM130:AQ130 AH132:AI132 AM133:AR133 AH136:AI136 AM137:AR137 AH147:AI149 AJ152:AJ154 AH156:AI158 AJ161:AJ163 AH165:AI167 AJ170:AJ171 AH172:AI172 AJ173 AM173:AQ173 AH175:AI175 AM176:AQ176 AH179:AI179 AH181:AI181 AJ182 AM182:AP182 AH184:AI184 AJ185 AM185:AP185 AH187:AI187 AJ188 AM188:AP188 AH190:AI190 AM191:AQ191 AH192 AI193 AM194:AQ194 AH195 AI196 AM197:AQ197 AH199:AI199 AM200:AQ200 AJ200:AJ201 AH203:AI203 AM204:AQ204 AJ207 AH210:AI210 AJ211 AM211:AQ211 AH214:AI214 AJ215 AM215:AQ215 AH218:AI218 AM219:AP219 AH222:AI222 AM223:AP223 AH226:AI226 AM227:AQ227 AJ231:AJ234 AH236:AI236 AM237:AR237 AH241:AI241 AM242:AQ242 AJ243 AH245 AM245:AQ245 AH248:AI248 AM249:AQ249 AH251:AI251 AM252:AQ252 AJ255:AJ256 AJ258 AH263:AI264 AM265:AQ270 AH266:AI271 AM272:AQ272 AH274:AJ274 AM275:AQ275 AH277:AJ277 AM278:AQ278 AH280:AI280 AM281:AQ281 AH283:AI283 AM284:AQ284 AH286:AI286 AM287:AQ287 AJ287:AJ289 AH292:AI292 AJ293 AM293:AQ293 AH295:AI295 AJ295:AJ296 AM296:AQ296 AH297 AJ299 AM299:AQ299 AH302:AI302 AM303:AQ303 AJ304">
    <cfRule type="cellIs" dxfId="100" priority="299" stopIfTrue="1" operator="equal">
      <formula>"◆未達"</formula>
    </cfRule>
    <cfRule type="cellIs" dxfId="99" priority="300" stopIfTrue="1" operator="equal">
      <formula>"▼矛盾"</formula>
    </cfRule>
  </conditionalFormatting>
  <conditionalFormatting sqref="AM127:AQ127">
    <cfRule type="cellIs" dxfId="98" priority="70" stopIfTrue="1" operator="greaterThanOrEqual">
      <formula>"●適合"</formula>
    </cfRule>
    <cfRule type="cellIs" dxfId="97" priority="71" stopIfTrue="1" operator="equal">
      <formula>"◆未達"</formula>
    </cfRule>
    <cfRule type="cellIs" dxfId="96" priority="72" stopIfTrue="1" operator="equal">
      <formula>"▼矛盾"</formula>
    </cfRule>
  </conditionalFormatting>
  <conditionalFormatting sqref="AM157:AQ157">
    <cfRule type="cellIs" dxfId="95" priority="172" stopIfTrue="1" operator="greaterThanOrEqual">
      <formula>"●適合"</formula>
    </cfRule>
    <cfRule type="cellIs" dxfId="94" priority="173" stopIfTrue="1" operator="equal">
      <formula>"◆未達"</formula>
    </cfRule>
    <cfRule type="cellIs" dxfId="93" priority="174" stopIfTrue="1" operator="equal">
      <formula>"▼矛盾"</formula>
    </cfRule>
  </conditionalFormatting>
  <conditionalFormatting sqref="AM166:AQ166">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79:AQ179">
    <cfRule type="cellIs" dxfId="89" priority="64" stopIfTrue="1" operator="greaterThanOrEqual">
      <formula>"●適合"</formula>
    </cfRule>
    <cfRule type="cellIs" dxfId="88" priority="65" stopIfTrue="1" operator="equal">
      <formula>"◆未達"</formula>
    </cfRule>
    <cfRule type="cellIs" dxfId="87" priority="66" stopIfTrue="1" operator="equal">
      <formula>"▼矛盾"</formula>
    </cfRule>
  </conditionalFormatting>
  <conditionalFormatting sqref="AM261:AQ261">
    <cfRule type="cellIs" dxfId="86" priority="52" stopIfTrue="1" operator="greaterThanOrEqual">
      <formula>"●適合"</formula>
    </cfRule>
    <cfRule type="cellIs" dxfId="85" priority="53" stopIfTrue="1" operator="equal">
      <formula>"◆未達"</formula>
    </cfRule>
    <cfRule type="cellIs" dxfId="84" priority="54" stopIfTrue="1" operator="equal">
      <formula>"▼矛盾"</formula>
    </cfRule>
  </conditionalFormatting>
  <conditionalFormatting sqref="AM312:AQ312">
    <cfRule type="cellIs" dxfId="83" priority="40" stopIfTrue="1" operator="greaterThanOrEqual">
      <formula>"●適合"</formula>
    </cfRule>
    <cfRule type="cellIs" dxfId="82" priority="41" stopIfTrue="1" operator="equal">
      <formula>"◆未達"</formula>
    </cfRule>
    <cfRule type="cellIs" dxfId="81" priority="42" stopIfTrue="1" operator="equal">
      <formula>"▼矛盾"</formula>
    </cfRule>
  </conditionalFormatting>
  <conditionalFormatting sqref="AM314:AQ314">
    <cfRule type="cellIs" dxfId="80" priority="34" stopIfTrue="1" operator="greaterThanOrEqual">
      <formula>"●適合"</formula>
    </cfRule>
    <cfRule type="cellIs" dxfId="79" priority="35" stopIfTrue="1" operator="equal">
      <formula>"◆未達"</formula>
    </cfRule>
    <cfRule type="cellIs" dxfId="78" priority="36" stopIfTrue="1" operator="equal">
      <formula>"▼矛盾"</formula>
    </cfRule>
  </conditionalFormatting>
  <conditionalFormatting sqref="AM319:AQ319">
    <cfRule type="cellIs" dxfId="77" priority="130" stopIfTrue="1" operator="greaterThanOrEqual">
      <formula>"●適合"</formula>
    </cfRule>
    <cfRule type="cellIs" dxfId="76" priority="131" stopIfTrue="1" operator="equal">
      <formula>"◆未達"</formula>
    </cfRule>
    <cfRule type="cellIs" dxfId="75" priority="132" stopIfTrue="1" operator="equal">
      <formula>"▼矛盾"</formula>
    </cfRule>
  </conditionalFormatting>
  <conditionalFormatting sqref="AM321:AQ321">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4:AQ324">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7:AQ327">
    <cfRule type="cellIs" dxfId="68" priority="19" stopIfTrue="1" operator="greaterThanOrEqual">
      <formula>"●適合"</formula>
    </cfRule>
    <cfRule type="cellIs" dxfId="67" priority="20" stopIfTrue="1" operator="equal">
      <formula>"◆未達"</formula>
    </cfRule>
    <cfRule type="cellIs" dxfId="66" priority="21" stopIfTrue="1" operator="equal">
      <formula>"▼矛盾"</formula>
    </cfRule>
  </conditionalFormatting>
  <conditionalFormatting sqref="AM330:AQ330">
    <cfRule type="cellIs" dxfId="65" priority="94" stopIfTrue="1" operator="greaterThanOrEqual">
      <formula>"●適合"</formula>
    </cfRule>
    <cfRule type="cellIs" dxfId="64" priority="95" stopIfTrue="1" operator="equal">
      <formula>"◆未達"</formula>
    </cfRule>
    <cfRule type="cellIs" dxfId="63" priority="96" stopIfTrue="1" operator="equal">
      <formula>"▼矛盾"</formula>
    </cfRule>
  </conditionalFormatting>
  <conditionalFormatting sqref="AM344:AQ344">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8:AR148">
    <cfRule type="cellIs" dxfId="59" priority="178" stopIfTrue="1" operator="greaterThanOrEqual">
      <formula>"●適合"</formula>
    </cfRule>
    <cfRule type="cellIs" dxfId="58" priority="179" stopIfTrue="1" operator="equal">
      <formula>"◆未達"</formula>
    </cfRule>
    <cfRule type="cellIs" dxfId="57" priority="180" stopIfTrue="1" operator="equal">
      <formula>"▼矛盾"</formula>
    </cfRule>
  </conditionalFormatting>
  <conditionalFormatting sqref="AM150:AR150">
    <cfRule type="cellIs" dxfId="56" priority="184" stopIfTrue="1" operator="greaterThanOrEqual">
      <formula>"●適合"</formula>
    </cfRule>
    <cfRule type="cellIs" dxfId="55" priority="185" stopIfTrue="1" operator="equal">
      <formula>"◆未達"</formula>
    </cfRule>
    <cfRule type="cellIs" dxfId="54" priority="186" stopIfTrue="1" operator="equal">
      <formula>"▼矛盾"</formula>
    </cfRule>
  </conditionalFormatting>
  <conditionalFormatting sqref="AM159:AR159">
    <cfRule type="cellIs" dxfId="53" priority="166" stopIfTrue="1" operator="greaterThanOrEqual">
      <formula>"●適合"</formula>
    </cfRule>
    <cfRule type="cellIs" dxfId="52" priority="167" stopIfTrue="1" operator="equal">
      <formula>"◆未達"</formula>
    </cfRule>
    <cfRule type="cellIs" dxfId="51" priority="168" stopIfTrue="1" operator="equal">
      <formula>"▼矛盾"</formula>
    </cfRule>
  </conditionalFormatting>
  <conditionalFormatting sqref="AM168:AR168">
    <cfRule type="cellIs" dxfId="50" priority="157" stopIfTrue="1" operator="greaterThanOrEqual">
      <formula>"●適合"</formula>
    </cfRule>
    <cfRule type="cellIs" dxfId="49" priority="158" stopIfTrue="1" operator="equal">
      <formula>"◆未達"</formula>
    </cfRule>
    <cfRule type="cellIs" dxfId="48" priority="159" stopIfTrue="1" operator="equal">
      <formula>"▼矛盾"</formula>
    </cfRule>
  </conditionalFormatting>
  <conditionalFormatting sqref="AM59:AT59">
    <cfRule type="cellIs" dxfId="47" priority="145" stopIfTrue="1" operator="greaterThanOrEqual">
      <formula>"●適合"</formula>
    </cfRule>
    <cfRule type="cellIs" dxfId="46" priority="146" stopIfTrue="1" operator="equal">
      <formula>"◆未達"</formula>
    </cfRule>
    <cfRule type="cellIs" dxfId="45" priority="147" stopIfTrue="1" operator="equal">
      <formula>"▼矛盾"</formula>
    </cfRule>
  </conditionalFormatting>
  <conditionalFormatting sqref="AM91:AT91">
    <cfRule type="cellIs" dxfId="44" priority="136" stopIfTrue="1" operator="greaterThanOrEqual">
      <formula>"●適合"</formula>
    </cfRule>
    <cfRule type="cellIs" dxfId="43" priority="137" stopIfTrue="1" operator="equal">
      <formula>"◆未達"</formula>
    </cfRule>
    <cfRule type="cellIs" dxfId="42" priority="138" stopIfTrue="1" operator="equal">
      <formula>"▼矛盾"</formula>
    </cfRule>
  </conditionalFormatting>
  <conditionalFormatting sqref="AQ56">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1" min="1" max="28" man="1"/>
    <brk id="94" min="1" max="28" man="1"/>
    <brk id="155" min="1" max="28" man="1"/>
    <brk id="213" min="1" max="28" man="1"/>
    <brk id="262" min="1" max="28" man="1"/>
    <brk id="306"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85" zoomScaleNormal="100" zoomScaleSheetLayoutView="85" workbookViewId="0">
      <selection activeCell="I5" sqref="I5"/>
    </sheetView>
  </sheetViews>
  <sheetFormatPr defaultColWidth="9" defaultRowHeight="12" x14ac:dyDescent="0.2"/>
  <cols>
    <col min="1" max="1" width="0" style="192" hidden="1" customWidth="1"/>
    <col min="2" max="2" width="0.6328125" style="192" customWidth="1"/>
    <col min="3" max="3" width="4.6328125" style="192" customWidth="1"/>
    <col min="4" max="4" width="7.26953125" style="192" customWidth="1"/>
    <col min="5" max="5" width="2.6328125" style="192" customWidth="1"/>
    <col min="6" max="7" width="4.6328125" style="192" customWidth="1"/>
    <col min="8" max="8" width="2.6328125" style="192" customWidth="1"/>
    <col min="9" max="9" width="28.6328125" style="192" customWidth="1"/>
    <col min="10" max="18" width="3.36328125" style="192" customWidth="1"/>
    <col min="19" max="29" width="3.08984375" style="192" customWidth="1"/>
    <col min="30" max="30" width="10.7265625" style="192" customWidth="1"/>
    <col min="31" max="31" width="2.36328125" style="192" customWidth="1"/>
    <col min="32" max="33" width="3" style="192" customWidth="1"/>
    <col min="34" max="34" width="7" style="192" customWidth="1"/>
    <col min="35" max="35" width="9.453125" style="192" customWidth="1"/>
    <col min="36" max="36" width="1.7265625" style="192" customWidth="1"/>
    <col min="37" max="37" width="10.453125" style="192" customWidth="1"/>
    <col min="38" max="44" width="5.90625" style="192" customWidth="1"/>
    <col min="45" max="48" width="5.36328125" style="192" customWidth="1"/>
    <col min="49" max="16384" width="9" style="192"/>
  </cols>
  <sheetData>
    <row r="1" spans="3:44" x14ac:dyDescent="0.2">
      <c r="J1" s="192">
        <v>26</v>
      </c>
      <c r="S1" s="192">
        <v>29</v>
      </c>
      <c r="AD1" s="192">
        <v>10</v>
      </c>
    </row>
    <row r="2" spans="3:44" ht="26.5" customHeight="1" x14ac:dyDescent="0.2">
      <c r="C2" s="938"/>
      <c r="D2" s="938"/>
      <c r="E2" s="938"/>
      <c r="F2" s="938"/>
      <c r="G2" s="938"/>
      <c r="H2" s="938"/>
      <c r="I2" s="3"/>
      <c r="J2" s="206"/>
      <c r="K2" s="206"/>
      <c r="L2" s="206"/>
      <c r="M2" s="206"/>
      <c r="N2" s="206"/>
      <c r="O2" s="206"/>
      <c r="P2" s="206"/>
      <c r="Q2" s="206"/>
      <c r="R2" s="206"/>
      <c r="AD2" s="438"/>
    </row>
    <row r="3" spans="3:44" ht="35.25" customHeight="1" x14ac:dyDescent="0.2">
      <c r="C3" s="942" t="s">
        <v>406</v>
      </c>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row>
    <row r="4" spans="3:44" ht="9.75" customHeight="1" x14ac:dyDescent="0.2">
      <c r="C4" s="202"/>
      <c r="D4" s="202"/>
      <c r="E4" s="944"/>
      <c r="F4" s="945"/>
      <c r="G4" s="207"/>
      <c r="H4" s="207"/>
      <c r="I4" s="208"/>
    </row>
    <row r="5" spans="3:44" ht="28.5" customHeight="1" thickBot="1" x14ac:dyDescent="0.25">
      <c r="C5" s="10" t="s">
        <v>474</v>
      </c>
      <c r="D5" s="11"/>
      <c r="E5" s="209"/>
      <c r="F5" s="209"/>
      <c r="I5" s="13"/>
      <c r="AD5" s="14"/>
      <c r="AN5" s="16" t="s">
        <v>51</v>
      </c>
      <c r="AO5" s="16" t="s">
        <v>52</v>
      </c>
      <c r="AP5" s="16" t="s">
        <v>53</v>
      </c>
      <c r="AQ5" s="16" t="s">
        <v>54</v>
      </c>
      <c r="AR5" s="16" t="s">
        <v>55</v>
      </c>
    </row>
    <row r="6" spans="3:44" ht="20.149999999999999" customHeight="1" thickBot="1" x14ac:dyDescent="0.25">
      <c r="C6" s="210" t="s">
        <v>56</v>
      </c>
      <c r="D6" s="912" t="s">
        <v>57</v>
      </c>
      <c r="E6" s="946"/>
      <c r="F6" s="211" t="s">
        <v>320</v>
      </c>
      <c r="G6" s="947" t="s">
        <v>407</v>
      </c>
      <c r="H6" s="948"/>
      <c r="J6" s="207"/>
      <c r="K6" s="207"/>
      <c r="L6" s="207"/>
      <c r="M6" s="207"/>
      <c r="N6" s="207"/>
      <c r="O6" s="207"/>
      <c r="P6" s="207"/>
      <c r="Q6" s="207"/>
      <c r="R6" s="207"/>
    </row>
    <row r="7" spans="3:44" ht="39.5" customHeight="1" x14ac:dyDescent="0.2">
      <c r="C7" s="180"/>
      <c r="D7" s="496" t="s">
        <v>485</v>
      </c>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192" t="s">
        <v>484</v>
      </c>
    </row>
    <row r="8" spans="3:44" ht="24" customHeight="1" thickBot="1" x14ac:dyDescent="0.25">
      <c r="C8" s="18" t="s">
        <v>58</v>
      </c>
      <c r="D8" s="17"/>
      <c r="E8" s="17"/>
      <c r="J8" s="497" t="s">
        <v>59</v>
      </c>
      <c r="K8" s="497"/>
      <c r="L8" s="497"/>
      <c r="M8" s="497"/>
      <c r="N8" s="497"/>
      <c r="O8" s="497"/>
      <c r="P8" s="497"/>
      <c r="Q8" s="497"/>
      <c r="R8" s="497"/>
      <c r="S8" s="497" t="s">
        <v>322</v>
      </c>
      <c r="T8" s="497"/>
      <c r="U8" s="497"/>
      <c r="V8" s="497"/>
      <c r="W8" s="497"/>
      <c r="X8" s="497"/>
      <c r="Y8" s="497"/>
      <c r="Z8" s="497"/>
      <c r="AA8" s="497"/>
      <c r="AB8" s="497"/>
      <c r="AC8" s="497"/>
      <c r="AD8" s="19" t="s">
        <v>60</v>
      </c>
      <c r="AI8" s="900" t="s">
        <v>321</v>
      </c>
      <c r="AJ8" s="901"/>
      <c r="AK8" s="901"/>
    </row>
    <row r="9" spans="3:44" ht="32.15" customHeight="1" thickBot="1" x14ac:dyDescent="0.25">
      <c r="C9" s="902" t="s">
        <v>383</v>
      </c>
      <c r="D9" s="903"/>
      <c r="E9" s="904"/>
      <c r="F9" s="904"/>
      <c r="G9" s="904"/>
      <c r="H9" s="904"/>
      <c r="I9" s="904"/>
      <c r="J9" s="905" t="s">
        <v>61</v>
      </c>
      <c r="K9" s="906"/>
      <c r="L9" s="906"/>
      <c r="M9" s="906"/>
      <c r="N9" s="906"/>
      <c r="O9" s="906"/>
      <c r="P9" s="906"/>
      <c r="Q9" s="906"/>
      <c r="R9" s="907"/>
      <c r="S9" s="905" t="s">
        <v>62</v>
      </c>
      <c r="T9" s="906"/>
      <c r="U9" s="906"/>
      <c r="V9" s="906"/>
      <c r="W9" s="906"/>
      <c r="X9" s="906"/>
      <c r="Y9" s="906"/>
      <c r="Z9" s="906"/>
      <c r="AA9" s="906"/>
      <c r="AB9" s="906"/>
      <c r="AC9" s="907"/>
      <c r="AD9" s="265" t="s">
        <v>63</v>
      </c>
      <c r="AI9" s="202" t="s">
        <v>64</v>
      </c>
      <c r="AJ9" s="202"/>
      <c r="AK9" s="202" t="s">
        <v>65</v>
      </c>
    </row>
    <row r="10" spans="3:44" ht="22.5" customHeight="1" thickBot="1" x14ac:dyDescent="0.25">
      <c r="C10" s="273" t="s">
        <v>414</v>
      </c>
      <c r="D10" s="263"/>
      <c r="E10" s="264"/>
      <c r="F10" s="264"/>
      <c r="G10" s="264"/>
      <c r="H10" s="264"/>
      <c r="I10" s="264"/>
      <c r="J10" s="259"/>
      <c r="K10" s="259"/>
      <c r="L10" s="259"/>
      <c r="M10" s="259"/>
      <c r="N10" s="259"/>
      <c r="O10" s="259"/>
      <c r="P10" s="259"/>
      <c r="Q10" s="259"/>
      <c r="R10" s="259"/>
      <c r="S10" s="259"/>
      <c r="T10" s="259"/>
      <c r="U10" s="259"/>
      <c r="V10" s="259"/>
      <c r="W10" s="259"/>
      <c r="X10" s="259"/>
      <c r="Y10" s="259"/>
      <c r="Z10" s="259"/>
      <c r="AA10" s="259"/>
      <c r="AB10" s="259"/>
      <c r="AC10" s="259"/>
      <c r="AD10" s="260"/>
      <c r="AI10" s="202"/>
      <c r="AJ10" s="202"/>
      <c r="AK10" s="202"/>
    </row>
    <row r="11" spans="3:44" ht="33" customHeight="1" x14ac:dyDescent="0.2">
      <c r="C11" s="426" t="s">
        <v>461</v>
      </c>
      <c r="D11" s="9"/>
      <c r="E11" s="9"/>
      <c r="F11" s="9"/>
      <c r="G11" s="9"/>
      <c r="H11" s="9"/>
      <c r="I11" s="381"/>
      <c r="J11" s="407"/>
      <c r="K11" s="408"/>
      <c r="L11" s="408"/>
      <c r="M11" s="408"/>
      <c r="N11" s="408"/>
      <c r="O11" s="408"/>
      <c r="P11" s="408"/>
      <c r="Q11" s="408"/>
      <c r="R11" s="408"/>
      <c r="S11" s="501" t="s">
        <v>374</v>
      </c>
      <c r="T11" s="502"/>
      <c r="U11" s="502"/>
      <c r="V11" s="502"/>
      <c r="W11" s="502"/>
      <c r="X11" s="502"/>
      <c r="Y11" s="502"/>
      <c r="Z11" s="502"/>
      <c r="AA11" s="502"/>
      <c r="AB11" s="502"/>
      <c r="AC11" s="503"/>
      <c r="AD11" s="182"/>
      <c r="AI11" s="202"/>
      <c r="AJ11" s="202"/>
      <c r="AK11" s="202"/>
    </row>
    <row r="12" spans="3:44" ht="14.25" customHeight="1" x14ac:dyDescent="0.2">
      <c r="C12" s="426"/>
      <c r="D12" s="501" t="s">
        <v>333</v>
      </c>
      <c r="E12" s="502"/>
      <c r="F12" s="502"/>
      <c r="G12" s="502"/>
      <c r="H12" s="502"/>
      <c r="I12" s="503"/>
      <c r="J12" s="519" t="s">
        <v>67</v>
      </c>
      <c r="K12" s="517" t="s">
        <v>246</v>
      </c>
      <c r="L12" s="517"/>
      <c r="M12" s="374"/>
      <c r="N12" s="427"/>
      <c r="O12" s="519" t="s">
        <v>67</v>
      </c>
      <c r="P12" s="570" t="s">
        <v>247</v>
      </c>
      <c r="Q12" s="570"/>
      <c r="R12" s="457"/>
      <c r="S12" s="504"/>
      <c r="T12" s="505"/>
      <c r="U12" s="505"/>
      <c r="V12" s="505"/>
      <c r="W12" s="505"/>
      <c r="X12" s="505"/>
      <c r="Y12" s="505"/>
      <c r="Z12" s="505"/>
      <c r="AA12" s="505"/>
      <c r="AB12" s="505"/>
      <c r="AC12" s="506"/>
      <c r="AD12" s="560"/>
      <c r="AF12" s="201" t="str">
        <f>J12</f>
        <v>□</v>
      </c>
      <c r="AI12" s="34" t="str">
        <f>IF(AF12&amp;AF13="■□","●適合",IF(AF12&amp;AF13="□■","◆未達",IF(AF12&amp;AF13="□□","■未答","▼矛盾")))</f>
        <v>■未答</v>
      </c>
      <c r="AJ12" s="202"/>
      <c r="AK12" s="202"/>
      <c r="AM12" s="200" t="s">
        <v>69</v>
      </c>
      <c r="AN12" s="201" t="s">
        <v>70</v>
      </c>
      <c r="AO12" s="201" t="s">
        <v>71</v>
      </c>
      <c r="AP12" s="201" t="s">
        <v>72</v>
      </c>
      <c r="AQ12" s="201" t="s">
        <v>73</v>
      </c>
    </row>
    <row r="13" spans="3:44" ht="14.25" customHeight="1" x14ac:dyDescent="0.2">
      <c r="C13" s="426"/>
      <c r="D13" s="550"/>
      <c r="E13" s="551"/>
      <c r="F13" s="551"/>
      <c r="G13" s="551"/>
      <c r="H13" s="551"/>
      <c r="I13" s="552"/>
      <c r="J13" s="569"/>
      <c r="K13" s="573"/>
      <c r="L13" s="573"/>
      <c r="M13" s="369"/>
      <c r="N13" s="382"/>
      <c r="O13" s="569"/>
      <c r="P13" s="571"/>
      <c r="Q13" s="571"/>
      <c r="R13" s="459"/>
      <c r="S13" s="504"/>
      <c r="T13" s="505"/>
      <c r="U13" s="505"/>
      <c r="V13" s="505"/>
      <c r="W13" s="505"/>
      <c r="X13" s="505"/>
      <c r="Y13" s="505"/>
      <c r="Z13" s="505"/>
      <c r="AA13" s="505"/>
      <c r="AB13" s="505"/>
      <c r="AC13" s="506"/>
      <c r="AD13" s="562"/>
      <c r="AF13" s="192" t="str">
        <f>O12</f>
        <v>□</v>
      </c>
      <c r="AI13" s="202"/>
      <c r="AJ13" s="202"/>
      <c r="AK13" s="202"/>
      <c r="AN13" s="34" t="s">
        <v>52</v>
      </c>
      <c r="AO13" s="34" t="s">
        <v>53</v>
      </c>
      <c r="AP13" s="34" t="s">
        <v>74</v>
      </c>
      <c r="AQ13" s="34" t="s">
        <v>54</v>
      </c>
    </row>
    <row r="14" spans="3:44" ht="14.25" customHeight="1" x14ac:dyDescent="0.2">
      <c r="C14" s="426"/>
      <c r="D14" s="501" t="s">
        <v>334</v>
      </c>
      <c r="E14" s="502"/>
      <c r="F14" s="502"/>
      <c r="G14" s="502"/>
      <c r="H14" s="502"/>
      <c r="I14" s="503"/>
      <c r="J14" s="519" t="s">
        <v>67</v>
      </c>
      <c r="K14" s="517" t="s">
        <v>246</v>
      </c>
      <c r="L14" s="517"/>
      <c r="M14" s="374"/>
      <c r="N14" s="427"/>
      <c r="O14" s="519" t="s">
        <v>67</v>
      </c>
      <c r="P14" s="570" t="s">
        <v>247</v>
      </c>
      <c r="Q14" s="570"/>
      <c r="R14" s="457"/>
      <c r="S14" s="504"/>
      <c r="T14" s="505"/>
      <c r="U14" s="505"/>
      <c r="V14" s="505"/>
      <c r="W14" s="505"/>
      <c r="X14" s="505"/>
      <c r="Y14" s="505"/>
      <c r="Z14" s="505"/>
      <c r="AA14" s="505"/>
      <c r="AB14" s="505"/>
      <c r="AC14" s="506"/>
      <c r="AD14" s="560"/>
      <c r="AF14" s="201" t="str">
        <f>J14</f>
        <v>□</v>
      </c>
      <c r="AI14" s="34" t="str">
        <f>IF(AF14&amp;AF15="■□","●適合",IF(AF14&amp;AF15="□■","◆未達",IF(AF14&amp;AF15="□□","■未答","▼矛盾")))</f>
        <v>■未答</v>
      </c>
      <c r="AJ14" s="202"/>
      <c r="AK14" s="202"/>
      <c r="AM14" s="200" t="s">
        <v>69</v>
      </c>
      <c r="AN14" s="201" t="s">
        <v>70</v>
      </c>
      <c r="AO14" s="201" t="s">
        <v>71</v>
      </c>
      <c r="AP14" s="201" t="s">
        <v>72</v>
      </c>
      <c r="AQ14" s="201" t="s">
        <v>73</v>
      </c>
    </row>
    <row r="15" spans="3:44" ht="14.25" customHeight="1" x14ac:dyDescent="0.2">
      <c r="C15" s="426"/>
      <c r="D15" s="550"/>
      <c r="E15" s="551"/>
      <c r="F15" s="551"/>
      <c r="G15" s="551"/>
      <c r="H15" s="551"/>
      <c r="I15" s="552"/>
      <c r="J15" s="569"/>
      <c r="K15" s="573"/>
      <c r="L15" s="573"/>
      <c r="M15" s="369"/>
      <c r="N15" s="382"/>
      <c r="O15" s="569"/>
      <c r="P15" s="571"/>
      <c r="Q15" s="571"/>
      <c r="R15" s="459"/>
      <c r="S15" s="504"/>
      <c r="T15" s="505"/>
      <c r="U15" s="505"/>
      <c r="V15" s="505"/>
      <c r="W15" s="505"/>
      <c r="X15" s="505"/>
      <c r="Y15" s="505"/>
      <c r="Z15" s="505"/>
      <c r="AA15" s="505"/>
      <c r="AB15" s="505"/>
      <c r="AC15" s="506"/>
      <c r="AD15" s="562"/>
      <c r="AF15" s="192" t="str">
        <f>O14</f>
        <v>□</v>
      </c>
      <c r="AI15" s="202"/>
      <c r="AJ15" s="202"/>
      <c r="AK15" s="202"/>
      <c r="AN15" s="34" t="s">
        <v>52</v>
      </c>
      <c r="AO15" s="34" t="s">
        <v>53</v>
      </c>
      <c r="AP15" s="34" t="s">
        <v>74</v>
      </c>
      <c r="AQ15" s="34" t="s">
        <v>54</v>
      </c>
    </row>
    <row r="16" spans="3:44" ht="14.25" customHeight="1" x14ac:dyDescent="0.2">
      <c r="C16" s="426"/>
      <c r="D16" s="501" t="s">
        <v>384</v>
      </c>
      <c r="E16" s="502"/>
      <c r="F16" s="502"/>
      <c r="G16" s="502"/>
      <c r="H16" s="502"/>
      <c r="I16" s="503"/>
      <c r="J16" s="519" t="s">
        <v>67</v>
      </c>
      <c r="K16" s="517" t="s">
        <v>246</v>
      </c>
      <c r="L16" s="517"/>
      <c r="M16" s="374"/>
      <c r="N16" s="427"/>
      <c r="O16" s="519" t="s">
        <v>67</v>
      </c>
      <c r="P16" s="570" t="s">
        <v>247</v>
      </c>
      <c r="Q16" s="570"/>
      <c r="R16" s="457"/>
      <c r="S16" s="504"/>
      <c r="T16" s="505"/>
      <c r="U16" s="505"/>
      <c r="V16" s="505"/>
      <c r="W16" s="505"/>
      <c r="X16" s="505"/>
      <c r="Y16" s="505"/>
      <c r="Z16" s="505"/>
      <c r="AA16" s="505"/>
      <c r="AB16" s="505"/>
      <c r="AC16" s="506"/>
      <c r="AD16" s="560"/>
      <c r="AF16" s="201" t="str">
        <f>J16</f>
        <v>□</v>
      </c>
      <c r="AI16" s="34" t="str">
        <f>IF(AF16&amp;AF17="■□","●適合",IF(AF16&amp;AF17="□■","◆未達",IF(AF16&amp;AF17="□□","■未答","▼矛盾")))</f>
        <v>■未答</v>
      </c>
      <c r="AJ16" s="202"/>
      <c r="AK16" s="202"/>
      <c r="AM16" s="200" t="s">
        <v>69</v>
      </c>
      <c r="AN16" s="201" t="s">
        <v>70</v>
      </c>
      <c r="AO16" s="201" t="s">
        <v>71</v>
      </c>
      <c r="AP16" s="201" t="s">
        <v>72</v>
      </c>
      <c r="AQ16" s="201" t="s">
        <v>73</v>
      </c>
    </row>
    <row r="17" spans="2:46" ht="14.25" customHeight="1" thickBot="1" x14ac:dyDescent="0.25">
      <c r="C17" s="428"/>
      <c r="D17" s="584"/>
      <c r="E17" s="585"/>
      <c r="F17" s="585"/>
      <c r="G17" s="585"/>
      <c r="H17" s="585"/>
      <c r="I17" s="586"/>
      <c r="J17" s="569"/>
      <c r="K17" s="581"/>
      <c r="L17" s="581"/>
      <c r="M17" s="394"/>
      <c r="N17" s="395"/>
      <c r="O17" s="582"/>
      <c r="P17" s="583"/>
      <c r="Q17" s="583"/>
      <c r="R17" s="458"/>
      <c r="S17" s="584"/>
      <c r="T17" s="585"/>
      <c r="U17" s="585"/>
      <c r="V17" s="585"/>
      <c r="W17" s="585"/>
      <c r="X17" s="585"/>
      <c r="Y17" s="585"/>
      <c r="Z17" s="585"/>
      <c r="AA17" s="585"/>
      <c r="AB17" s="585"/>
      <c r="AC17" s="586"/>
      <c r="AD17" s="587"/>
      <c r="AF17" s="192" t="str">
        <f>O16</f>
        <v>□</v>
      </c>
      <c r="AI17" s="202"/>
      <c r="AJ17" s="202"/>
      <c r="AK17" s="202"/>
      <c r="AN17" s="34" t="s">
        <v>52</v>
      </c>
      <c r="AO17" s="34" t="s">
        <v>53</v>
      </c>
      <c r="AP17" s="34" t="s">
        <v>74</v>
      </c>
      <c r="AQ17" s="34" t="s">
        <v>54</v>
      </c>
    </row>
    <row r="18" spans="2:46" ht="32.15" hidden="1" customHeight="1" thickBot="1" x14ac:dyDescent="0.25">
      <c r="C18" s="908" t="s">
        <v>442</v>
      </c>
      <c r="D18" s="909"/>
      <c r="E18" s="910"/>
      <c r="F18" s="910"/>
      <c r="G18" s="910"/>
      <c r="H18" s="910"/>
      <c r="I18" s="910"/>
      <c r="J18" s="911" t="s">
        <v>61</v>
      </c>
      <c r="K18" s="912"/>
      <c r="L18" s="912"/>
      <c r="M18" s="912"/>
      <c r="N18" s="912"/>
      <c r="O18" s="912"/>
      <c r="P18" s="912"/>
      <c r="Q18" s="912"/>
      <c r="R18" s="913"/>
      <c r="S18" s="911" t="s">
        <v>62</v>
      </c>
      <c r="T18" s="912"/>
      <c r="U18" s="912"/>
      <c r="V18" s="912"/>
      <c r="W18" s="912"/>
      <c r="X18" s="912"/>
      <c r="Y18" s="912"/>
      <c r="Z18" s="912"/>
      <c r="AA18" s="912"/>
      <c r="AB18" s="912"/>
      <c r="AC18" s="913"/>
      <c r="AD18" s="212" t="s">
        <v>63</v>
      </c>
      <c r="AI18" s="202" t="s">
        <v>64</v>
      </c>
      <c r="AJ18" s="202"/>
      <c r="AK18" s="202" t="s">
        <v>65</v>
      </c>
    </row>
    <row r="19" spans="2:46" ht="21" customHeight="1" thickBot="1" x14ac:dyDescent="0.25">
      <c r="C19" s="266" t="s">
        <v>385</v>
      </c>
      <c r="D19" s="267"/>
      <c r="E19" s="268"/>
      <c r="F19" s="268"/>
      <c r="G19" s="268"/>
      <c r="H19" s="268"/>
      <c r="I19" s="268"/>
      <c r="J19" s="240"/>
      <c r="K19" s="240"/>
      <c r="L19" s="240"/>
      <c r="M19" s="240"/>
      <c r="N19" s="240"/>
      <c r="O19" s="240"/>
      <c r="P19" s="240"/>
      <c r="Q19" s="240"/>
      <c r="R19" s="240"/>
      <c r="S19" s="240"/>
      <c r="T19" s="240"/>
      <c r="U19" s="240"/>
      <c r="V19" s="240"/>
      <c r="W19" s="240"/>
      <c r="X19" s="240"/>
      <c r="Y19" s="240"/>
      <c r="Z19" s="240"/>
      <c r="AA19" s="240"/>
      <c r="AB19" s="240"/>
      <c r="AC19" s="240"/>
      <c r="AD19" s="242"/>
    </row>
    <row r="20" spans="2:46" ht="21" customHeight="1" thickBot="1" x14ac:dyDescent="0.25">
      <c r="C20" s="461" t="s">
        <v>16</v>
      </c>
      <c r="D20" s="462"/>
      <c r="E20" s="249"/>
      <c r="F20" s="249"/>
      <c r="G20" s="249"/>
      <c r="H20" s="249"/>
      <c r="I20" s="249"/>
      <c r="J20" s="250"/>
      <c r="K20" s="250"/>
      <c r="L20" s="250"/>
      <c r="M20" s="250"/>
      <c r="N20" s="250"/>
      <c r="O20" s="250"/>
      <c r="P20" s="250"/>
      <c r="Q20" s="250"/>
      <c r="R20" s="250"/>
      <c r="S20" s="250"/>
      <c r="T20" s="250"/>
      <c r="U20" s="250"/>
      <c r="V20" s="250"/>
      <c r="W20" s="250"/>
      <c r="X20" s="250"/>
      <c r="Y20" s="250"/>
      <c r="Z20" s="250"/>
      <c r="AA20" s="250"/>
      <c r="AB20" s="250"/>
      <c r="AC20" s="250"/>
      <c r="AD20" s="252"/>
    </row>
    <row r="21" spans="2:46" ht="21" customHeight="1" x14ac:dyDescent="0.2">
      <c r="C21" s="939" t="s">
        <v>478</v>
      </c>
      <c r="D21" s="531"/>
      <c r="E21" s="531"/>
      <c r="F21" s="531"/>
      <c r="G21" s="531"/>
      <c r="H21" s="531"/>
      <c r="I21" s="940"/>
      <c r="J21" s="271" t="s">
        <v>67</v>
      </c>
      <c r="K21" s="23" t="s">
        <v>188</v>
      </c>
      <c r="L21" s="23"/>
      <c r="M21" s="23"/>
      <c r="N21" s="23"/>
      <c r="O21" s="23"/>
      <c r="P21" s="23"/>
      <c r="Q21" s="429"/>
      <c r="R21" s="24"/>
      <c r="S21" s="213"/>
      <c r="T21" s="214"/>
      <c r="U21" s="214"/>
      <c r="V21" s="214"/>
      <c r="W21" s="214"/>
      <c r="X21" s="214"/>
      <c r="Y21" s="214"/>
      <c r="Z21" s="214"/>
      <c r="AA21" s="214"/>
      <c r="AB21" s="214"/>
      <c r="AC21" s="214"/>
      <c r="AD21" s="662"/>
      <c r="AF21" s="201" t="str">
        <f>+J21</f>
        <v>□</v>
      </c>
      <c r="AI21" s="34" t="str">
        <f>IF(AF21&amp;AF22&amp;AF23="■□□","●適合",IF(AF21&amp;AF22&amp;AF23="□■□","◆未達",IF(AF21&amp;AF22&amp;AF23="□□■","◆未達",IF(AF21&amp;AF22&amp;AF23="□□□","■未答","▼矛盾"))))</f>
        <v>■未答</v>
      </c>
      <c r="AJ21" s="16"/>
      <c r="AM21" s="200" t="s">
        <v>89</v>
      </c>
      <c r="AN21" s="201" t="s">
        <v>90</v>
      </c>
      <c r="AO21" s="201" t="s">
        <v>91</v>
      </c>
      <c r="AP21" s="201" t="s">
        <v>92</v>
      </c>
      <c r="AQ21" s="201" t="s">
        <v>93</v>
      </c>
      <c r="AR21" s="201" t="s">
        <v>73</v>
      </c>
    </row>
    <row r="22" spans="2:46" ht="18.75" customHeight="1" x14ac:dyDescent="0.2">
      <c r="C22" s="941"/>
      <c r="D22" s="725"/>
      <c r="E22" s="725"/>
      <c r="F22" s="725"/>
      <c r="G22" s="725"/>
      <c r="H22" s="725"/>
      <c r="I22" s="726"/>
      <c r="J22" s="39" t="s">
        <v>67</v>
      </c>
      <c r="K22" s="447" t="s">
        <v>189</v>
      </c>
      <c r="L22" s="447"/>
      <c r="M22" s="447"/>
      <c r="N22" s="447"/>
      <c r="O22" s="447"/>
      <c r="P22" s="447"/>
      <c r="Q22" s="9"/>
      <c r="R22" s="448"/>
      <c r="S22" s="216"/>
      <c r="T22" s="270"/>
      <c r="U22" s="270"/>
      <c r="V22" s="270"/>
      <c r="W22" s="270"/>
      <c r="X22" s="270"/>
      <c r="Y22" s="270"/>
      <c r="Z22" s="270"/>
      <c r="AA22" s="270"/>
      <c r="AB22" s="270"/>
      <c r="AC22" s="270"/>
      <c r="AD22" s="630"/>
      <c r="AF22" s="192" t="str">
        <f>+J22</f>
        <v>□</v>
      </c>
      <c r="AM22" s="200"/>
      <c r="AN22" s="34" t="s">
        <v>52</v>
      </c>
      <c r="AO22" s="34" t="s">
        <v>53</v>
      </c>
      <c r="AP22" s="34" t="s">
        <v>53</v>
      </c>
      <c r="AQ22" s="34" t="s">
        <v>74</v>
      </c>
      <c r="AR22" s="34" t="s">
        <v>54</v>
      </c>
    </row>
    <row r="23" spans="2:46" ht="18" customHeight="1" x14ac:dyDescent="0.2">
      <c r="C23" s="941"/>
      <c r="D23" s="725"/>
      <c r="E23" s="725"/>
      <c r="F23" s="725"/>
      <c r="G23" s="725"/>
      <c r="H23" s="725"/>
      <c r="I23" s="726"/>
      <c r="J23" s="39" t="s">
        <v>67</v>
      </c>
      <c r="K23" s="447" t="s">
        <v>190</v>
      </c>
      <c r="L23" s="447"/>
      <c r="M23" s="447"/>
      <c r="N23" s="447"/>
      <c r="O23" s="447"/>
      <c r="P23" s="447"/>
      <c r="Q23" s="9"/>
      <c r="R23" s="448"/>
      <c r="S23" s="216"/>
      <c r="T23" s="270"/>
      <c r="U23" s="270"/>
      <c r="V23" s="270"/>
      <c r="W23" s="270"/>
      <c r="X23" s="270"/>
      <c r="Y23" s="270"/>
      <c r="Z23" s="270"/>
      <c r="AA23" s="270"/>
      <c r="AB23" s="270"/>
      <c r="AC23" s="270"/>
      <c r="AD23" s="630"/>
      <c r="AF23" s="192" t="str">
        <f>+J23</f>
        <v>□</v>
      </c>
    </row>
    <row r="24" spans="2:46" s="269" customFormat="1" ht="18" customHeight="1" x14ac:dyDescent="0.2">
      <c r="C24" s="941"/>
      <c r="D24" s="725"/>
      <c r="E24" s="725"/>
      <c r="F24" s="725"/>
      <c r="G24" s="725"/>
      <c r="H24" s="725"/>
      <c r="I24" s="726"/>
      <c r="J24" s="122"/>
      <c r="K24" s="447"/>
      <c r="L24" s="447"/>
      <c r="M24" s="447"/>
      <c r="N24" s="447"/>
      <c r="O24" s="447"/>
      <c r="P24" s="447"/>
      <c r="Q24" s="9"/>
      <c r="R24" s="448"/>
      <c r="S24" s="216"/>
      <c r="T24" s="270"/>
      <c r="U24" s="270"/>
      <c r="V24" s="270"/>
      <c r="W24" s="270"/>
      <c r="X24" s="270"/>
      <c r="Y24" s="270"/>
      <c r="Z24" s="270"/>
      <c r="AA24" s="270"/>
      <c r="AB24" s="270"/>
      <c r="AC24" s="270"/>
      <c r="AD24" s="444"/>
    </row>
    <row r="25" spans="2:46" s="269" customFormat="1" ht="18" customHeight="1" x14ac:dyDescent="0.2">
      <c r="C25" s="941"/>
      <c r="D25" s="725"/>
      <c r="E25" s="725"/>
      <c r="F25" s="725"/>
      <c r="G25" s="725"/>
      <c r="H25" s="725"/>
      <c r="I25" s="726"/>
      <c r="J25" s="122"/>
      <c r="K25" s="455"/>
      <c r="L25" s="455"/>
      <c r="M25" s="455"/>
      <c r="N25" s="455"/>
      <c r="O25" s="455"/>
      <c r="P25" s="455"/>
      <c r="Q25" s="430"/>
      <c r="R25" s="63"/>
      <c r="S25" s="217"/>
      <c r="T25" s="218"/>
      <c r="U25" s="218"/>
      <c r="V25" s="218"/>
      <c r="W25" s="218"/>
      <c r="X25" s="218"/>
      <c r="Y25" s="218"/>
      <c r="Z25" s="218"/>
      <c r="AA25" s="218"/>
      <c r="AB25" s="218"/>
      <c r="AC25" s="218"/>
      <c r="AD25" s="445"/>
    </row>
    <row r="26" spans="2:46" ht="16.5" customHeight="1" x14ac:dyDescent="0.2">
      <c r="C26" s="431"/>
      <c r="D26" s="460" t="s">
        <v>191</v>
      </c>
      <c r="E26" s="683" t="s">
        <v>192</v>
      </c>
      <c r="F26" s="687"/>
      <c r="G26" s="687"/>
      <c r="H26" s="687"/>
      <c r="I26" s="688"/>
      <c r="J26" s="219"/>
      <c r="K26" s="447"/>
      <c r="L26" s="447"/>
      <c r="M26" s="447"/>
      <c r="N26" s="447"/>
      <c r="O26" s="447"/>
      <c r="P26" s="447"/>
      <c r="Q26" s="9"/>
      <c r="R26" s="448"/>
      <c r="S26" s="216"/>
      <c r="T26" s="270"/>
      <c r="U26" s="270"/>
      <c r="V26" s="270"/>
      <c r="W26" s="270"/>
      <c r="X26" s="270"/>
      <c r="Y26" s="270"/>
      <c r="Z26" s="270"/>
      <c r="AA26" s="270"/>
      <c r="AB26" s="270"/>
      <c r="AC26" s="270"/>
      <c r="AD26" s="444"/>
    </row>
    <row r="27" spans="2:46" ht="16" customHeight="1" x14ac:dyDescent="0.2">
      <c r="B27" s="199"/>
      <c r="C27" s="463"/>
      <c r="D27" s="449" t="s">
        <v>323</v>
      </c>
      <c r="E27" s="926" t="s">
        <v>324</v>
      </c>
      <c r="F27" s="926"/>
      <c r="G27" s="926"/>
      <c r="H27" s="926"/>
      <c r="I27" s="927"/>
      <c r="J27" s="234"/>
      <c r="K27" s="455"/>
      <c r="L27" s="455"/>
      <c r="M27" s="455"/>
      <c r="N27" s="455"/>
      <c r="O27" s="455"/>
      <c r="P27" s="455"/>
      <c r="Q27" s="455"/>
      <c r="R27" s="63"/>
      <c r="S27" s="216"/>
      <c r="T27" s="270"/>
      <c r="U27" s="270"/>
      <c r="V27" s="270"/>
      <c r="W27" s="270"/>
      <c r="X27" s="270"/>
      <c r="Y27" s="270"/>
      <c r="Z27" s="270"/>
      <c r="AA27" s="270"/>
      <c r="AB27" s="270"/>
      <c r="AC27" s="270"/>
      <c r="AD27" s="444"/>
    </row>
    <row r="28" spans="2:46" ht="17.149999999999999" customHeight="1" x14ac:dyDescent="0.2">
      <c r="B28" s="199"/>
      <c r="C28" s="463"/>
      <c r="D28" s="917" t="s">
        <v>27</v>
      </c>
      <c r="E28" s="919" t="s">
        <v>462</v>
      </c>
      <c r="F28" s="919"/>
      <c r="G28" s="919"/>
      <c r="H28" s="919"/>
      <c r="I28" s="920"/>
      <c r="J28" s="48" t="s">
        <v>56</v>
      </c>
      <c r="K28" s="447" t="s">
        <v>375</v>
      </c>
      <c r="L28" s="447"/>
      <c r="M28" s="447"/>
      <c r="N28" s="29"/>
      <c r="O28" s="29"/>
      <c r="P28" s="447"/>
      <c r="Q28" s="447"/>
      <c r="R28" s="448"/>
      <c r="S28" s="216"/>
      <c r="T28" s="270"/>
      <c r="U28" s="270"/>
      <c r="V28" s="270"/>
      <c r="W28" s="270"/>
      <c r="X28" s="270"/>
      <c r="Y28" s="464"/>
      <c r="Z28" s="464"/>
      <c r="AA28" s="465"/>
      <c r="AB28" s="465"/>
      <c r="AC28" s="225" t="s">
        <v>88</v>
      </c>
      <c r="AD28" s="444"/>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392</v>
      </c>
      <c r="AN28" s="226" t="s">
        <v>174</v>
      </c>
      <c r="AO28" s="226" t="s">
        <v>175</v>
      </c>
      <c r="AP28" s="226" t="s">
        <v>176</v>
      </c>
      <c r="AQ28" s="226" t="s">
        <v>177</v>
      </c>
      <c r="AR28" s="226" t="s">
        <v>391</v>
      </c>
      <c r="AS28" s="226" t="s">
        <v>178</v>
      </c>
      <c r="AT28" s="226" t="s">
        <v>73</v>
      </c>
    </row>
    <row r="29" spans="2:46" ht="17.149999999999999" customHeight="1" x14ac:dyDescent="0.2">
      <c r="B29" s="199"/>
      <c r="C29" s="463"/>
      <c r="D29" s="596"/>
      <c r="E29" s="919"/>
      <c r="F29" s="919"/>
      <c r="G29" s="919"/>
      <c r="H29" s="919"/>
      <c r="I29" s="920"/>
      <c r="J29" s="48" t="s">
        <v>56</v>
      </c>
      <c r="K29" s="447" t="s">
        <v>376</v>
      </c>
      <c r="L29" s="447"/>
      <c r="M29" s="447"/>
      <c r="N29" s="447"/>
      <c r="O29" s="447"/>
      <c r="P29" s="447"/>
      <c r="Q29" s="447"/>
      <c r="R29" s="448"/>
      <c r="S29" s="478" t="s">
        <v>195</v>
      </c>
      <c r="T29" s="479"/>
      <c r="U29" s="479"/>
      <c r="V29" s="479"/>
      <c r="W29" s="479"/>
      <c r="X29" s="479"/>
      <c r="Y29" s="949" t="s">
        <v>196</v>
      </c>
      <c r="Z29" s="949"/>
      <c r="AA29" s="951"/>
      <c r="AB29" s="951"/>
      <c r="AC29" s="227"/>
      <c r="AD29" s="444"/>
      <c r="AF29" s="192" t="str">
        <f>+J29</f>
        <v>□</v>
      </c>
      <c r="AG29" s="192" t="str">
        <f>+W30</f>
        <v>□</v>
      </c>
      <c r="AI29" s="82" t="s">
        <v>197</v>
      </c>
      <c r="AK29" s="128" t="str">
        <f>IF(AA29=0,"■未答",DEGREES(ATAN(1/AA29)))</f>
        <v>■未答</v>
      </c>
      <c r="AM29" s="200"/>
      <c r="AN29" s="34" t="s">
        <v>51</v>
      </c>
      <c r="AO29" s="34" t="s">
        <v>156</v>
      </c>
      <c r="AP29" s="34" t="s">
        <v>156</v>
      </c>
      <c r="AQ29" s="34" t="s">
        <v>52</v>
      </c>
      <c r="AR29" s="34" t="s">
        <v>53</v>
      </c>
      <c r="AS29" s="34" t="s">
        <v>74</v>
      </c>
      <c r="AT29" s="34" t="s">
        <v>54</v>
      </c>
    </row>
    <row r="30" spans="2:46" ht="17.149999999999999" customHeight="1" x14ac:dyDescent="0.2">
      <c r="B30" s="199"/>
      <c r="C30" s="463"/>
      <c r="D30" s="596"/>
      <c r="E30" s="919"/>
      <c r="F30" s="919"/>
      <c r="G30" s="919"/>
      <c r="H30" s="919"/>
      <c r="I30" s="920"/>
      <c r="J30" s="48" t="s">
        <v>56</v>
      </c>
      <c r="K30" s="447" t="s">
        <v>386</v>
      </c>
      <c r="L30" s="447"/>
      <c r="M30" s="447"/>
      <c r="N30" s="447"/>
      <c r="O30" s="447"/>
      <c r="P30" s="447"/>
      <c r="Q30" s="447"/>
      <c r="R30" s="448"/>
      <c r="S30" s="478" t="s">
        <v>377</v>
      </c>
      <c r="T30" s="479"/>
      <c r="U30" s="479"/>
      <c r="V30" s="479"/>
      <c r="W30" s="122" t="s">
        <v>378</v>
      </c>
      <c r="X30" s="950" t="s">
        <v>198</v>
      </c>
      <c r="Y30" s="950"/>
      <c r="Z30" s="122" t="s">
        <v>67</v>
      </c>
      <c r="AA30" s="655" t="s">
        <v>199</v>
      </c>
      <c r="AB30" s="479"/>
      <c r="AC30" s="446"/>
      <c r="AD30" s="444"/>
      <c r="AF30" s="192" t="str">
        <f>+J30</f>
        <v>□</v>
      </c>
      <c r="AG30" s="192" t="str">
        <f>+Z30</f>
        <v>□</v>
      </c>
      <c r="AI30" s="82"/>
      <c r="AK30" s="177"/>
    </row>
    <row r="31" spans="2:46" ht="17.149999999999999" customHeight="1" x14ac:dyDescent="0.2">
      <c r="B31" s="199"/>
      <c r="C31" s="463"/>
      <c r="D31" s="596"/>
      <c r="E31" s="919"/>
      <c r="F31" s="919"/>
      <c r="G31" s="919"/>
      <c r="H31" s="919"/>
      <c r="I31" s="920"/>
      <c r="J31" s="48"/>
      <c r="K31" s="447" t="s">
        <v>387</v>
      </c>
      <c r="L31" s="447"/>
      <c r="M31" s="447"/>
      <c r="N31" s="447"/>
      <c r="O31" s="447"/>
      <c r="P31" s="447"/>
      <c r="Q31" s="447"/>
      <c r="R31" s="448"/>
      <c r="S31" s="439"/>
      <c r="T31" s="440"/>
      <c r="U31" s="440"/>
      <c r="V31" s="440"/>
      <c r="W31" s="440"/>
      <c r="X31" s="440"/>
      <c r="Y31" s="464"/>
      <c r="Z31" s="464"/>
      <c r="AA31" s="466"/>
      <c r="AB31" s="466"/>
      <c r="AC31" s="227"/>
      <c r="AD31" s="444"/>
      <c r="AI31" s="82"/>
      <c r="AK31" s="232"/>
      <c r="AM31" s="200"/>
      <c r="AN31" s="46"/>
      <c r="AO31" s="46"/>
      <c r="AP31" s="46"/>
      <c r="AQ31" s="46"/>
      <c r="AR31" s="46"/>
      <c r="AS31" s="46"/>
    </row>
    <row r="32" spans="2:46" ht="17.149999999999999" customHeight="1" x14ac:dyDescent="0.2">
      <c r="B32" s="199"/>
      <c r="C32" s="463"/>
      <c r="D32" s="596"/>
      <c r="E32" s="919"/>
      <c r="F32" s="919"/>
      <c r="G32" s="919"/>
      <c r="H32" s="919"/>
      <c r="I32" s="920"/>
      <c r="J32" s="48"/>
      <c r="K32" s="447" t="s">
        <v>388</v>
      </c>
      <c r="L32" s="447"/>
      <c r="M32" s="447"/>
      <c r="N32" s="447"/>
      <c r="O32" s="447"/>
      <c r="P32" s="447"/>
      <c r="Q32" s="447"/>
      <c r="R32" s="448"/>
      <c r="S32" s="440"/>
      <c r="T32" s="440"/>
      <c r="U32" s="440"/>
      <c r="V32" s="440"/>
      <c r="W32" s="440"/>
      <c r="X32" s="440"/>
      <c r="Y32" s="464"/>
      <c r="Z32" s="464"/>
      <c r="AA32" s="466"/>
      <c r="AB32" s="466"/>
      <c r="AC32" s="227"/>
      <c r="AD32" s="467"/>
      <c r="AI32" s="82"/>
      <c r="AK32" s="232"/>
      <c r="AM32" s="200"/>
      <c r="AN32" s="46"/>
      <c r="AO32" s="46"/>
      <c r="AP32" s="46"/>
      <c r="AQ32" s="46"/>
      <c r="AR32" s="46"/>
      <c r="AS32" s="46"/>
    </row>
    <row r="33" spans="2:44" ht="17" customHeight="1" x14ac:dyDescent="0.2">
      <c r="B33" s="199"/>
      <c r="C33" s="463"/>
      <c r="D33" s="596"/>
      <c r="E33" s="919"/>
      <c r="F33" s="919"/>
      <c r="G33" s="919"/>
      <c r="H33" s="919"/>
      <c r="I33" s="920"/>
      <c r="J33" s="48" t="s">
        <v>67</v>
      </c>
      <c r="K33" s="547" t="s">
        <v>158</v>
      </c>
      <c r="L33" s="547"/>
      <c r="M33" s="547"/>
      <c r="N33" s="547"/>
      <c r="O33" s="547"/>
      <c r="P33" s="547"/>
      <c r="Q33" s="547"/>
      <c r="R33" s="607"/>
      <c r="S33" s="9"/>
      <c r="T33" s="9"/>
      <c r="U33" s="9"/>
      <c r="V33" s="9"/>
      <c r="W33" s="9"/>
      <c r="X33" s="9"/>
      <c r="Y33" s="9"/>
      <c r="Z33" s="9"/>
      <c r="AA33" s="9"/>
      <c r="AB33" s="9"/>
      <c r="AC33" s="381"/>
      <c r="AD33" s="468"/>
      <c r="AF33" s="192" t="str">
        <f t="shared" ref="AF33:AF34" si="0">+J33</f>
        <v>□</v>
      </c>
      <c r="AI33" s="82"/>
      <c r="AK33" s="46"/>
    </row>
    <row r="34" spans="2:44" ht="51.5" customHeight="1" x14ac:dyDescent="0.2">
      <c r="B34" s="199"/>
      <c r="C34" s="463"/>
      <c r="D34" s="918"/>
      <c r="E34" s="919"/>
      <c r="F34" s="919"/>
      <c r="G34" s="919"/>
      <c r="H34" s="919"/>
      <c r="I34" s="920"/>
      <c r="J34" s="48" t="s">
        <v>67</v>
      </c>
      <c r="K34" s="547" t="s">
        <v>162</v>
      </c>
      <c r="L34" s="547"/>
      <c r="M34" s="547"/>
      <c r="N34" s="547"/>
      <c r="O34" s="547"/>
      <c r="P34" s="547"/>
      <c r="Q34" s="547"/>
      <c r="R34" s="607"/>
      <c r="S34" s="450"/>
      <c r="T34" s="451"/>
      <c r="U34" s="451"/>
      <c r="V34" s="451"/>
      <c r="W34" s="451"/>
      <c r="X34" s="441"/>
      <c r="Y34" s="442"/>
      <c r="Z34" s="442"/>
      <c r="AA34" s="442"/>
      <c r="AB34" s="233"/>
      <c r="AC34" s="228"/>
      <c r="AD34" s="445"/>
      <c r="AF34" s="192" t="str">
        <f t="shared" si="0"/>
        <v>□</v>
      </c>
    </row>
    <row r="35" spans="2:44" s="347" customFormat="1" ht="17.25" customHeight="1" x14ac:dyDescent="0.2">
      <c r="B35" s="199"/>
      <c r="C35" s="463"/>
      <c r="D35" s="703" t="s">
        <v>29</v>
      </c>
      <c r="E35" s="514" t="s">
        <v>30</v>
      </c>
      <c r="F35" s="575"/>
      <c r="G35" s="575"/>
      <c r="H35" s="575"/>
      <c r="I35" s="691"/>
      <c r="J35" s="348" t="s">
        <v>56</v>
      </c>
      <c r="K35" s="517" t="s">
        <v>438</v>
      </c>
      <c r="L35" s="517"/>
      <c r="M35" s="517"/>
      <c r="N35" s="517"/>
      <c r="O35" s="517"/>
      <c r="P35" s="517"/>
      <c r="Q35" s="517"/>
      <c r="R35" s="700"/>
      <c r="S35" s="221"/>
      <c r="T35" s="221"/>
      <c r="U35" s="221"/>
      <c r="V35" s="221"/>
      <c r="W35" s="221"/>
      <c r="X35" s="221"/>
      <c r="Y35" s="221"/>
      <c r="Z35" s="221"/>
      <c r="AA35" s="221"/>
      <c r="AB35" s="221"/>
      <c r="AC35" s="221"/>
      <c r="AD35" s="443"/>
      <c r="AF35" s="201" t="str">
        <f t="shared" ref="AF35:AF40" si="1">+J35</f>
        <v>□</v>
      </c>
      <c r="AI35" s="34" t="str">
        <f>IF(AF35&amp;AF36&amp;AF37="■□□","●適合",IF(AF35&amp;AF36&amp;AF37="□■□","◆未達",IF(AF35&amp;AF36&amp;AF37="□□■","◆未達",IF(AF35&amp;AF36&amp;AF37="□□□","■未答","▼矛盾"))))</f>
        <v>■未答</v>
      </c>
      <c r="AM35" s="200" t="s">
        <v>89</v>
      </c>
      <c r="AN35" s="201" t="s">
        <v>90</v>
      </c>
      <c r="AO35" s="201" t="s">
        <v>91</v>
      </c>
      <c r="AP35" s="201" t="s">
        <v>92</v>
      </c>
      <c r="AQ35" s="201" t="s">
        <v>93</v>
      </c>
      <c r="AR35" s="201" t="s">
        <v>73</v>
      </c>
    </row>
    <row r="36" spans="2:44" ht="17.25" customHeight="1" x14ac:dyDescent="0.2">
      <c r="B36" s="199"/>
      <c r="C36" s="463"/>
      <c r="D36" s="704"/>
      <c r="E36" s="549"/>
      <c r="F36" s="567"/>
      <c r="G36" s="567"/>
      <c r="H36" s="567"/>
      <c r="I36" s="692"/>
      <c r="J36" s="48" t="s">
        <v>67</v>
      </c>
      <c r="K36" s="547" t="s">
        <v>202</v>
      </c>
      <c r="L36" s="547"/>
      <c r="M36" s="547"/>
      <c r="N36" s="547"/>
      <c r="O36" s="547"/>
      <c r="P36" s="547"/>
      <c r="Q36" s="547"/>
      <c r="R36" s="607"/>
      <c r="S36" s="270"/>
      <c r="T36" s="270"/>
      <c r="U36" s="270"/>
      <c r="V36" s="270"/>
      <c r="W36" s="270"/>
      <c r="X36" s="270"/>
      <c r="Y36" s="270"/>
      <c r="Z36" s="270"/>
      <c r="AA36" s="270"/>
      <c r="AB36" s="270"/>
      <c r="AC36" s="270"/>
      <c r="AD36" s="630"/>
      <c r="AF36" s="425" t="str">
        <f t="shared" si="1"/>
        <v>□</v>
      </c>
      <c r="AG36" s="235"/>
      <c r="AH36" s="235"/>
      <c r="AI36" s="177"/>
      <c r="AJ36" s="16"/>
      <c r="AM36" s="200"/>
      <c r="AN36" s="34" t="s">
        <v>51</v>
      </c>
      <c r="AO36" s="34" t="s">
        <v>52</v>
      </c>
      <c r="AP36" s="34" t="s">
        <v>53</v>
      </c>
      <c r="AQ36" s="34" t="s">
        <v>74</v>
      </c>
      <c r="AR36" s="34" t="s">
        <v>54</v>
      </c>
    </row>
    <row r="37" spans="2:44" ht="17.25" customHeight="1" x14ac:dyDescent="0.2">
      <c r="B37" s="199"/>
      <c r="C37" s="463"/>
      <c r="D37" s="705"/>
      <c r="E37" s="693"/>
      <c r="F37" s="694"/>
      <c r="G37" s="694"/>
      <c r="H37" s="694"/>
      <c r="I37" s="695"/>
      <c r="J37" s="453" t="s">
        <v>67</v>
      </c>
      <c r="K37" s="573" t="s">
        <v>203</v>
      </c>
      <c r="L37" s="573"/>
      <c r="M37" s="573"/>
      <c r="N37" s="573"/>
      <c r="O37" s="573"/>
      <c r="P37" s="573"/>
      <c r="Q37" s="573"/>
      <c r="R37" s="636"/>
      <c r="S37" s="218"/>
      <c r="T37" s="218"/>
      <c r="U37" s="218"/>
      <c r="V37" s="218"/>
      <c r="W37" s="218"/>
      <c r="X37" s="218"/>
      <c r="Y37" s="218"/>
      <c r="Z37" s="218"/>
      <c r="AA37" s="218"/>
      <c r="AB37" s="218"/>
      <c r="AC37" s="218"/>
      <c r="AD37" s="635"/>
      <c r="AF37" s="192" t="str">
        <f t="shared" si="1"/>
        <v>□</v>
      </c>
      <c r="AM37" s="347"/>
      <c r="AN37" s="347"/>
      <c r="AO37" s="347"/>
      <c r="AP37" s="347"/>
      <c r="AQ37" s="347"/>
      <c r="AR37" s="347"/>
    </row>
    <row r="38" spans="2:44" ht="17.25" customHeight="1" x14ac:dyDescent="0.2">
      <c r="B38" s="199"/>
      <c r="C38" s="463"/>
      <c r="D38" s="917" t="s">
        <v>31</v>
      </c>
      <c r="E38" s="919" t="s">
        <v>475</v>
      </c>
      <c r="F38" s="919"/>
      <c r="G38" s="919"/>
      <c r="H38" s="919"/>
      <c r="I38" s="920"/>
      <c r="J38" s="452" t="s">
        <v>56</v>
      </c>
      <c r="K38" s="517" t="s">
        <v>379</v>
      </c>
      <c r="L38" s="517"/>
      <c r="M38" s="517"/>
      <c r="N38" s="517"/>
      <c r="O38" s="517"/>
      <c r="P38" s="517"/>
      <c r="Q38" s="517"/>
      <c r="R38" s="700"/>
      <c r="S38" s="221"/>
      <c r="T38" s="221"/>
      <c r="U38" s="221"/>
      <c r="V38" s="221"/>
      <c r="W38" s="221"/>
      <c r="X38" s="221"/>
      <c r="Y38" s="221"/>
      <c r="Z38" s="221"/>
      <c r="AA38" s="221"/>
      <c r="AB38" s="221"/>
      <c r="AC38" s="221"/>
      <c r="AD38" s="634"/>
      <c r="AF38" s="201" t="str">
        <f t="shared" si="1"/>
        <v>□</v>
      </c>
      <c r="AI38" s="34" t="str">
        <f>IF(AF38&amp;AF39&amp;AF40="■□□","◎無し",IF(AF38&amp;AF39&amp;AF40="□■□","●適合",IF(AF38&amp;AF39&amp;AF40="□□■","◆未達",IF(AF38&amp;AF39&amp;AF40="□□□","■未答","▼矛盾"))))</f>
        <v>■未答</v>
      </c>
      <c r="AJ38" s="16"/>
      <c r="AM38" s="200" t="s">
        <v>89</v>
      </c>
      <c r="AN38" s="201" t="s">
        <v>90</v>
      </c>
      <c r="AO38" s="201" t="s">
        <v>91</v>
      </c>
      <c r="AP38" s="201" t="s">
        <v>92</v>
      </c>
      <c r="AQ38" s="201" t="s">
        <v>93</v>
      </c>
      <c r="AR38" s="201" t="s">
        <v>73</v>
      </c>
    </row>
    <row r="39" spans="2:44" ht="17.25" customHeight="1" x14ac:dyDescent="0.2">
      <c r="B39" s="199"/>
      <c r="C39" s="463"/>
      <c r="D39" s="596"/>
      <c r="E39" s="919"/>
      <c r="F39" s="919"/>
      <c r="G39" s="919"/>
      <c r="H39" s="919"/>
      <c r="I39" s="920"/>
      <c r="J39" s="48" t="s">
        <v>67</v>
      </c>
      <c r="K39" s="547" t="s">
        <v>202</v>
      </c>
      <c r="L39" s="547"/>
      <c r="M39" s="547"/>
      <c r="N39" s="547"/>
      <c r="O39" s="547"/>
      <c r="P39" s="547"/>
      <c r="Q39" s="547"/>
      <c r="R39" s="607"/>
      <c r="S39" s="270"/>
      <c r="T39" s="270"/>
      <c r="U39" s="270"/>
      <c r="V39" s="270"/>
      <c r="W39" s="270"/>
      <c r="X39" s="270"/>
      <c r="Y39" s="270"/>
      <c r="Z39" s="270"/>
      <c r="AA39" s="270"/>
      <c r="AB39" s="270"/>
      <c r="AC39" s="270"/>
      <c r="AD39" s="630"/>
      <c r="AF39" s="192" t="str">
        <f t="shared" si="1"/>
        <v>□</v>
      </c>
      <c r="AM39" s="200"/>
      <c r="AN39" s="34" t="s">
        <v>51</v>
      </c>
      <c r="AO39" s="34" t="s">
        <v>52</v>
      </c>
      <c r="AP39" s="34" t="s">
        <v>53</v>
      </c>
      <c r="AQ39" s="34" t="s">
        <v>74</v>
      </c>
      <c r="AR39" s="34" t="s">
        <v>54</v>
      </c>
    </row>
    <row r="40" spans="2:44" ht="17.25" customHeight="1" thickBot="1" x14ac:dyDescent="0.25">
      <c r="B40" s="199"/>
      <c r="C40" s="463"/>
      <c r="D40" s="918"/>
      <c r="E40" s="921"/>
      <c r="F40" s="921"/>
      <c r="G40" s="921"/>
      <c r="H40" s="921"/>
      <c r="I40" s="922"/>
      <c r="J40" s="453" t="s">
        <v>67</v>
      </c>
      <c r="K40" s="573" t="s">
        <v>203</v>
      </c>
      <c r="L40" s="573"/>
      <c r="M40" s="573"/>
      <c r="N40" s="573"/>
      <c r="O40" s="573"/>
      <c r="P40" s="573"/>
      <c r="Q40" s="573"/>
      <c r="R40" s="636"/>
      <c r="S40" s="218"/>
      <c r="T40" s="218"/>
      <c r="U40" s="218"/>
      <c r="V40" s="218"/>
      <c r="W40" s="218"/>
      <c r="X40" s="218"/>
      <c r="Y40" s="218"/>
      <c r="Z40" s="218"/>
      <c r="AA40" s="218"/>
      <c r="AB40" s="218"/>
      <c r="AC40" s="218"/>
      <c r="AD40" s="635"/>
      <c r="AF40" s="192" t="str">
        <f t="shared" si="1"/>
        <v>□</v>
      </c>
    </row>
    <row r="41" spans="2:44" ht="41" customHeight="1" thickBot="1" x14ac:dyDescent="0.25">
      <c r="B41" s="235"/>
      <c r="C41" s="914" t="s">
        <v>463</v>
      </c>
      <c r="D41" s="915"/>
      <c r="E41" s="915"/>
      <c r="F41" s="915"/>
      <c r="G41" s="915"/>
      <c r="H41" s="915"/>
      <c r="I41" s="915"/>
      <c r="J41" s="915"/>
      <c r="K41" s="915"/>
      <c r="L41" s="915"/>
      <c r="M41" s="915"/>
      <c r="N41" s="915"/>
      <c r="O41" s="915"/>
      <c r="P41" s="915"/>
      <c r="Q41" s="915"/>
      <c r="R41" s="915"/>
      <c r="S41" s="915"/>
      <c r="T41" s="915"/>
      <c r="U41" s="915"/>
      <c r="V41" s="915"/>
      <c r="W41" s="915"/>
      <c r="X41" s="915"/>
      <c r="Y41" s="915"/>
      <c r="Z41" s="915"/>
      <c r="AA41" s="915"/>
      <c r="AB41" s="915"/>
      <c r="AC41" s="915"/>
      <c r="AD41" s="916"/>
    </row>
    <row r="42" spans="2:44" ht="24" customHeight="1" thickBot="1" x14ac:dyDescent="0.25">
      <c r="C42" s="923" t="s">
        <v>319</v>
      </c>
      <c r="D42" s="924"/>
      <c r="E42" s="925"/>
      <c r="F42" s="925"/>
      <c r="G42" s="925"/>
      <c r="H42" s="925"/>
      <c r="I42" s="925"/>
      <c r="J42" s="253"/>
      <c r="K42" s="253"/>
      <c r="L42" s="253"/>
      <c r="M42" s="253"/>
      <c r="N42" s="253"/>
      <c r="O42" s="253"/>
      <c r="P42" s="253"/>
      <c r="Q42" s="253"/>
      <c r="R42" s="253"/>
      <c r="S42" s="254"/>
      <c r="T42" s="254"/>
      <c r="U42" s="254"/>
      <c r="V42" s="254"/>
      <c r="W42" s="254"/>
      <c r="X42" s="254"/>
      <c r="Y42" s="254"/>
      <c r="Z42" s="254"/>
      <c r="AA42" s="254"/>
      <c r="AB42" s="254"/>
      <c r="AC42" s="254"/>
      <c r="AD42" s="255"/>
    </row>
    <row r="43" spans="2:44" ht="17.149999999999999" customHeight="1" x14ac:dyDescent="0.2">
      <c r="C43" s="789" t="s">
        <v>380</v>
      </c>
      <c r="D43" s="773"/>
      <c r="E43" s="773"/>
      <c r="F43" s="773"/>
      <c r="G43" s="773"/>
      <c r="H43" s="773"/>
      <c r="I43" s="774"/>
      <c r="J43" s="117" t="s">
        <v>67</v>
      </c>
      <c r="K43" s="23" t="s">
        <v>188</v>
      </c>
      <c r="L43" s="23"/>
      <c r="M43" s="23"/>
      <c r="N43" s="23"/>
      <c r="O43" s="23"/>
      <c r="P43" s="23"/>
      <c r="Q43" s="23"/>
      <c r="R43" s="24"/>
      <c r="S43" s="213"/>
      <c r="T43" s="214"/>
      <c r="U43" s="214"/>
      <c r="V43" s="214"/>
      <c r="W43" s="214"/>
      <c r="X43" s="214"/>
      <c r="Y43" s="214"/>
      <c r="Z43" s="214"/>
      <c r="AA43" s="214"/>
      <c r="AB43" s="214"/>
      <c r="AC43" s="214"/>
      <c r="AD43" s="662"/>
      <c r="AF43" s="201" t="str">
        <f>+J43</f>
        <v>□</v>
      </c>
      <c r="AI43" s="34" t="str">
        <f>IF(AF43&amp;AF44&amp;AF45="■□□","●適合",IF(AF43&amp;AF44&amp;AF45="□■□","◆未達",IF(AF43&amp;AF44&amp;AF45="□□■","◆未達",IF(AF43&amp;AF44&amp;AF45="□□□","■未答","▼矛盾"))))</f>
        <v>■未答</v>
      </c>
      <c r="AJ43" s="16"/>
      <c r="AM43" s="200" t="s">
        <v>89</v>
      </c>
      <c r="AN43" s="201" t="s">
        <v>90</v>
      </c>
      <c r="AO43" s="201" t="s">
        <v>91</v>
      </c>
      <c r="AP43" s="201" t="s">
        <v>92</v>
      </c>
      <c r="AQ43" s="201" t="s">
        <v>93</v>
      </c>
      <c r="AR43" s="201" t="s">
        <v>73</v>
      </c>
    </row>
    <row r="44" spans="2:44" ht="17.149999999999999" customHeight="1" x14ac:dyDescent="0.2">
      <c r="C44" s="566"/>
      <c r="D44" s="567"/>
      <c r="E44" s="567"/>
      <c r="F44" s="567"/>
      <c r="G44" s="567"/>
      <c r="H44" s="567"/>
      <c r="I44" s="692"/>
      <c r="J44" s="122" t="s">
        <v>67</v>
      </c>
      <c r="K44" s="447" t="s">
        <v>189</v>
      </c>
      <c r="L44" s="447"/>
      <c r="M44" s="447"/>
      <c r="N44" s="447"/>
      <c r="O44" s="447"/>
      <c r="P44" s="447"/>
      <c r="Q44" s="447"/>
      <c r="R44" s="448"/>
      <c r="S44" s="216"/>
      <c r="T44" s="270"/>
      <c r="U44" s="270"/>
      <c r="V44" s="270"/>
      <c r="W44" s="270"/>
      <c r="X44" s="270"/>
      <c r="Y44" s="270"/>
      <c r="Z44" s="270"/>
      <c r="AA44" s="270"/>
      <c r="AB44" s="270"/>
      <c r="AC44" s="270"/>
      <c r="AD44" s="630"/>
      <c r="AF44" s="192" t="str">
        <f>+J44</f>
        <v>□</v>
      </c>
      <c r="AM44" s="200"/>
      <c r="AN44" s="34" t="s">
        <v>52</v>
      </c>
      <c r="AO44" s="34" t="s">
        <v>53</v>
      </c>
      <c r="AP44" s="34" t="s">
        <v>53</v>
      </c>
      <c r="AQ44" s="34" t="s">
        <v>74</v>
      </c>
      <c r="AR44" s="34" t="s">
        <v>54</v>
      </c>
    </row>
    <row r="45" spans="2:44" ht="17.149999999999999" customHeight="1" x14ac:dyDescent="0.2">
      <c r="C45" s="566"/>
      <c r="D45" s="567"/>
      <c r="E45" s="567"/>
      <c r="F45" s="567"/>
      <c r="G45" s="567"/>
      <c r="H45" s="567"/>
      <c r="I45" s="692"/>
      <c r="J45" s="123" t="s">
        <v>67</v>
      </c>
      <c r="K45" s="455" t="s">
        <v>190</v>
      </c>
      <c r="L45" s="455"/>
      <c r="M45" s="455"/>
      <c r="N45" s="455"/>
      <c r="O45" s="455"/>
      <c r="P45" s="455"/>
      <c r="Q45" s="455"/>
      <c r="R45" s="63"/>
      <c r="S45" s="217"/>
      <c r="T45" s="218"/>
      <c r="U45" s="218"/>
      <c r="V45" s="218"/>
      <c r="W45" s="218"/>
      <c r="X45" s="218"/>
      <c r="Y45" s="218"/>
      <c r="Z45" s="218"/>
      <c r="AA45" s="218"/>
      <c r="AB45" s="218"/>
      <c r="AC45" s="218"/>
      <c r="AD45" s="635"/>
      <c r="AF45" s="192" t="str">
        <f>+J45</f>
        <v>□</v>
      </c>
    </row>
    <row r="46" spans="2:44" ht="13" customHeight="1" x14ac:dyDescent="0.2">
      <c r="C46" s="432"/>
      <c r="D46" s="460" t="s">
        <v>191</v>
      </c>
      <c r="E46" s="926" t="s">
        <v>192</v>
      </c>
      <c r="F46" s="926"/>
      <c r="G46" s="926"/>
      <c r="H46" s="926"/>
      <c r="I46" s="927"/>
      <c r="J46" s="454"/>
      <c r="K46" s="454"/>
      <c r="L46" s="454"/>
      <c r="M46" s="454"/>
      <c r="N46" s="454"/>
      <c r="O46" s="454"/>
      <c r="P46" s="454"/>
      <c r="Q46" s="454"/>
      <c r="R46" s="45"/>
      <c r="S46" s="220"/>
      <c r="T46" s="221"/>
      <c r="U46" s="221"/>
      <c r="V46" s="221"/>
      <c r="W46" s="221"/>
      <c r="X46" s="221"/>
      <c r="Y46" s="221"/>
      <c r="Z46" s="221"/>
      <c r="AA46" s="221"/>
      <c r="AB46" s="221"/>
      <c r="AC46" s="221"/>
      <c r="AD46" s="634"/>
    </row>
    <row r="47" spans="2:44" ht="13" customHeight="1" x14ac:dyDescent="0.2">
      <c r="C47" s="432"/>
      <c r="D47" s="126" t="s">
        <v>193</v>
      </c>
      <c r="E47" s="926" t="s">
        <v>194</v>
      </c>
      <c r="F47" s="926"/>
      <c r="G47" s="926"/>
      <c r="H47" s="926"/>
      <c r="I47" s="927"/>
      <c r="J47" s="447"/>
      <c r="K47" s="447"/>
      <c r="L47" s="447"/>
      <c r="M47" s="447"/>
      <c r="N47" s="447"/>
      <c r="O47" s="447"/>
      <c r="P47" s="447"/>
      <c r="Q47" s="447"/>
      <c r="R47" s="448"/>
      <c r="S47" s="216"/>
      <c r="T47" s="270"/>
      <c r="U47" s="270"/>
      <c r="V47" s="270"/>
      <c r="W47" s="270"/>
      <c r="X47" s="270"/>
      <c r="Y47" s="270"/>
      <c r="Z47" s="270"/>
      <c r="AA47" s="270"/>
      <c r="AB47" s="270"/>
      <c r="AC47" s="227"/>
      <c r="AD47" s="630"/>
    </row>
    <row r="48" spans="2:44" ht="17.25" customHeight="1" x14ac:dyDescent="0.2">
      <c r="C48" s="432"/>
      <c r="D48" s="703" t="s">
        <v>389</v>
      </c>
      <c r="E48" s="919" t="s">
        <v>381</v>
      </c>
      <c r="F48" s="919"/>
      <c r="G48" s="919"/>
      <c r="H48" s="919"/>
      <c r="I48" s="920"/>
      <c r="J48" s="452" t="s">
        <v>56</v>
      </c>
      <c r="K48" s="517" t="s">
        <v>382</v>
      </c>
      <c r="L48" s="517"/>
      <c r="M48" s="517"/>
      <c r="N48" s="517"/>
      <c r="O48" s="517"/>
      <c r="P48" s="517"/>
      <c r="Q48" s="517"/>
      <c r="R48" s="700"/>
      <c r="S48" s="270"/>
      <c r="T48" s="270"/>
      <c r="U48" s="270"/>
      <c r="V48" s="270"/>
      <c r="W48" s="270"/>
      <c r="X48" s="270"/>
      <c r="Y48" s="270"/>
      <c r="Z48" s="270"/>
      <c r="AA48" s="270"/>
      <c r="AB48" s="270"/>
      <c r="AC48" s="270"/>
      <c r="AD48" s="444"/>
      <c r="AF48" s="201" t="str">
        <f>J48</f>
        <v>□</v>
      </c>
    </row>
    <row r="49" spans="3:64" ht="17.25" customHeight="1" x14ac:dyDescent="0.2">
      <c r="C49" s="432"/>
      <c r="D49" s="704"/>
      <c r="E49" s="919"/>
      <c r="F49" s="919"/>
      <c r="G49" s="919"/>
      <c r="H49" s="919"/>
      <c r="I49" s="920"/>
      <c r="J49" s="48" t="s">
        <v>67</v>
      </c>
      <c r="K49" s="547" t="s">
        <v>202</v>
      </c>
      <c r="L49" s="547"/>
      <c r="M49" s="547"/>
      <c r="N49" s="547"/>
      <c r="O49" s="547"/>
      <c r="P49" s="547"/>
      <c r="Q49" s="547"/>
      <c r="R49" s="607"/>
      <c r="S49" s="270"/>
      <c r="T49" s="270"/>
      <c r="U49" s="270"/>
      <c r="V49" s="270"/>
      <c r="W49" s="270"/>
      <c r="X49" s="270"/>
      <c r="Y49" s="270"/>
      <c r="Z49" s="270"/>
      <c r="AA49" s="270"/>
      <c r="AB49" s="270"/>
      <c r="AC49" s="270"/>
      <c r="AD49" s="630"/>
      <c r="AF49" s="425" t="str">
        <f>+J49</f>
        <v>□</v>
      </c>
      <c r="AI49" s="34" t="str">
        <f>IF(AF48&amp;AF49&amp;AF50="■□□","◎無し",IF(AF48&amp;AF49&amp;AF50="□■□","●適合",IF(AF48&amp;AF49&amp;AF50="□□■","◆未達",IF(AF48&amp;AF49&amp;AF50="□□□","■未答","▼矛盾"))))</f>
        <v>■未答</v>
      </c>
      <c r="AJ49" s="16"/>
      <c r="AM49" s="200" t="s">
        <v>89</v>
      </c>
      <c r="AN49" s="201" t="s">
        <v>90</v>
      </c>
      <c r="AO49" s="201" t="s">
        <v>91</v>
      </c>
      <c r="AP49" s="201" t="s">
        <v>92</v>
      </c>
      <c r="AQ49" s="201" t="s">
        <v>93</v>
      </c>
      <c r="AR49" s="201" t="s">
        <v>73</v>
      </c>
    </row>
    <row r="50" spans="3:64" ht="17.25" customHeight="1" x14ac:dyDescent="0.2">
      <c r="C50" s="432"/>
      <c r="D50" s="705"/>
      <c r="E50" s="919"/>
      <c r="F50" s="919"/>
      <c r="G50" s="919"/>
      <c r="H50" s="919"/>
      <c r="I50" s="920"/>
      <c r="J50" s="453" t="s">
        <v>67</v>
      </c>
      <c r="K50" s="573" t="s">
        <v>203</v>
      </c>
      <c r="L50" s="573"/>
      <c r="M50" s="573"/>
      <c r="N50" s="573"/>
      <c r="O50" s="573"/>
      <c r="P50" s="573"/>
      <c r="Q50" s="573"/>
      <c r="R50" s="636"/>
      <c r="S50" s="218"/>
      <c r="T50" s="218"/>
      <c r="U50" s="218"/>
      <c r="V50" s="218"/>
      <c r="W50" s="218"/>
      <c r="X50" s="218"/>
      <c r="Y50" s="218"/>
      <c r="Z50" s="218"/>
      <c r="AA50" s="218"/>
      <c r="AB50" s="218"/>
      <c r="AC50" s="218"/>
      <c r="AD50" s="635"/>
      <c r="AF50" s="192" t="str">
        <f>+J50</f>
        <v>□</v>
      </c>
      <c r="AM50" s="200"/>
      <c r="AN50" s="34" t="s">
        <v>51</v>
      </c>
      <c r="AO50" s="34" t="s">
        <v>52</v>
      </c>
      <c r="AP50" s="34" t="s">
        <v>53</v>
      </c>
      <c r="AQ50" s="34" t="s">
        <v>74</v>
      </c>
      <c r="AR50" s="34" t="s">
        <v>54</v>
      </c>
    </row>
    <row r="51" spans="3:64" ht="17.25" customHeight="1" x14ac:dyDescent="0.2">
      <c r="C51" s="432"/>
      <c r="D51" s="703" t="s">
        <v>390</v>
      </c>
      <c r="E51" s="919" t="s">
        <v>32</v>
      </c>
      <c r="F51" s="919"/>
      <c r="G51" s="919"/>
      <c r="H51" s="919"/>
      <c r="I51" s="920"/>
      <c r="J51" s="452" t="s">
        <v>56</v>
      </c>
      <c r="K51" s="517" t="s">
        <v>373</v>
      </c>
      <c r="L51" s="517"/>
      <c r="M51" s="517"/>
      <c r="N51" s="517"/>
      <c r="O51" s="517"/>
      <c r="P51" s="517"/>
      <c r="Q51" s="517"/>
      <c r="R51" s="700"/>
      <c r="S51" s="221"/>
      <c r="T51" s="221"/>
      <c r="U51" s="221"/>
      <c r="V51" s="221"/>
      <c r="W51" s="221"/>
      <c r="X51" s="221"/>
      <c r="Y51" s="221"/>
      <c r="Z51" s="221"/>
      <c r="AA51" s="221"/>
      <c r="AB51" s="221"/>
      <c r="AC51" s="221"/>
      <c r="AD51" s="634"/>
      <c r="AF51" s="201" t="str">
        <f>+J51</f>
        <v>□</v>
      </c>
      <c r="AI51" s="34" t="str">
        <f>IF(AF51&amp;AF52&amp;AF53="■□□","◎無し",IF(AF51&amp;AF52&amp;AF53="□■□","●適合",IF(AF51&amp;AF52&amp;AF53="□□■","◆未達",IF(AF51&amp;AF52&amp;AF53="□□□","■未答","▼矛盾"))))</f>
        <v>■未答</v>
      </c>
      <c r="AJ51" s="16"/>
      <c r="AM51" s="200" t="s">
        <v>89</v>
      </c>
      <c r="AN51" s="201" t="s">
        <v>90</v>
      </c>
      <c r="AO51" s="201" t="s">
        <v>91</v>
      </c>
      <c r="AP51" s="201" t="s">
        <v>92</v>
      </c>
      <c r="AQ51" s="201" t="s">
        <v>93</v>
      </c>
      <c r="AR51" s="201" t="s">
        <v>73</v>
      </c>
    </row>
    <row r="52" spans="3:64" ht="17.25" customHeight="1" x14ac:dyDescent="0.2">
      <c r="C52" s="432"/>
      <c r="D52" s="704"/>
      <c r="E52" s="919"/>
      <c r="F52" s="919"/>
      <c r="G52" s="919"/>
      <c r="H52" s="919"/>
      <c r="I52" s="920"/>
      <c r="J52" s="48" t="s">
        <v>67</v>
      </c>
      <c r="K52" s="547" t="s">
        <v>202</v>
      </c>
      <c r="L52" s="547"/>
      <c r="M52" s="547"/>
      <c r="N52" s="547"/>
      <c r="O52" s="547"/>
      <c r="P52" s="547"/>
      <c r="Q52" s="547"/>
      <c r="R52" s="607"/>
      <c r="S52" s="270"/>
      <c r="T52" s="270"/>
      <c r="U52" s="270"/>
      <c r="V52" s="270"/>
      <c r="W52" s="270"/>
      <c r="X52" s="270"/>
      <c r="Y52" s="270"/>
      <c r="Z52" s="270"/>
      <c r="AA52" s="270"/>
      <c r="AB52" s="270"/>
      <c r="AC52" s="270"/>
      <c r="AD52" s="630"/>
      <c r="AF52" s="192" t="str">
        <f>+J52</f>
        <v>□</v>
      </c>
      <c r="AM52" s="200"/>
      <c r="AN52" s="34" t="s">
        <v>51</v>
      </c>
      <c r="AO52" s="34" t="s">
        <v>52</v>
      </c>
      <c r="AP52" s="34" t="s">
        <v>53</v>
      </c>
      <c r="AQ52" s="34" t="s">
        <v>74</v>
      </c>
      <c r="AR52" s="34" t="s">
        <v>54</v>
      </c>
    </row>
    <row r="53" spans="3:64" ht="17.25" customHeight="1" thickBot="1" x14ac:dyDescent="0.25">
      <c r="C53" s="433"/>
      <c r="D53" s="931"/>
      <c r="E53" s="921"/>
      <c r="F53" s="921"/>
      <c r="G53" s="921"/>
      <c r="H53" s="921"/>
      <c r="I53" s="922"/>
      <c r="J53" s="456" t="s">
        <v>67</v>
      </c>
      <c r="K53" s="581" t="s">
        <v>203</v>
      </c>
      <c r="L53" s="581"/>
      <c r="M53" s="581"/>
      <c r="N53" s="581"/>
      <c r="O53" s="581"/>
      <c r="P53" s="581"/>
      <c r="Q53" s="581"/>
      <c r="R53" s="744"/>
      <c r="S53" s="229"/>
      <c r="T53" s="229"/>
      <c r="U53" s="229"/>
      <c r="V53" s="229"/>
      <c r="W53" s="229"/>
      <c r="X53" s="229"/>
      <c r="Y53" s="229"/>
      <c r="Z53" s="229"/>
      <c r="AA53" s="229"/>
      <c r="AB53" s="229"/>
      <c r="AC53" s="229"/>
      <c r="AD53" s="654"/>
      <c r="AF53" s="192"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934"/>
      <c r="D55" s="831"/>
      <c r="E55" s="831"/>
      <c r="F55" s="929"/>
      <c r="G55" s="929"/>
      <c r="H55" s="929"/>
      <c r="I55" s="929"/>
      <c r="J55" s="261"/>
      <c r="K55" s="936"/>
      <c r="L55" s="936"/>
      <c r="M55" s="936"/>
      <c r="N55" s="936"/>
      <c r="O55" s="936"/>
      <c r="P55" s="936"/>
      <c r="Q55" s="936"/>
      <c r="R55" s="936"/>
      <c r="S55" s="808"/>
      <c r="T55" s="808"/>
      <c r="U55" s="808"/>
      <c r="V55" s="808"/>
      <c r="W55" s="808"/>
      <c r="X55" s="808"/>
      <c r="Y55" s="808"/>
      <c r="Z55" s="808"/>
      <c r="AA55" s="808"/>
      <c r="AB55" s="808"/>
      <c r="AC55" s="808"/>
      <c r="AD55" s="808"/>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3" customHeight="1" x14ac:dyDescent="0.2">
      <c r="C56" s="935"/>
      <c r="D56" s="831"/>
      <c r="E56" s="831"/>
      <c r="F56" s="928"/>
      <c r="G56" s="928"/>
      <c r="H56" s="928"/>
      <c r="I56" s="928"/>
      <c r="J56" s="928"/>
      <c r="K56" s="928"/>
      <c r="L56" s="928"/>
      <c r="M56" s="928"/>
      <c r="N56" s="928"/>
      <c r="O56" s="928"/>
      <c r="P56" s="928"/>
      <c r="Q56" s="928"/>
      <c r="R56" s="928"/>
      <c r="S56" s="808"/>
      <c r="T56" s="808"/>
      <c r="U56" s="808"/>
      <c r="V56" s="808"/>
      <c r="W56" s="808"/>
      <c r="X56" s="808"/>
      <c r="Y56" s="808"/>
      <c r="Z56" s="808"/>
      <c r="AA56" s="808"/>
      <c r="AB56" s="808"/>
      <c r="AC56" s="808"/>
      <c r="AD56" s="808"/>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5" customHeight="1" x14ac:dyDescent="0.2">
      <c r="C57" s="935"/>
      <c r="D57" s="831"/>
      <c r="E57" s="831"/>
      <c r="F57" s="937"/>
      <c r="G57" s="937"/>
      <c r="H57" s="937"/>
      <c r="I57" s="937"/>
      <c r="J57" s="932"/>
      <c r="K57" s="932"/>
      <c r="L57" s="932"/>
      <c r="M57" s="932"/>
      <c r="N57" s="932"/>
      <c r="O57" s="932"/>
      <c r="P57" s="932"/>
      <c r="Q57" s="932"/>
      <c r="R57" s="932"/>
      <c r="S57" s="808"/>
      <c r="T57" s="808"/>
      <c r="U57" s="808"/>
      <c r="V57" s="808"/>
      <c r="W57" s="808"/>
      <c r="X57" s="808"/>
      <c r="Y57" s="808"/>
      <c r="Z57" s="808"/>
      <c r="AA57" s="808"/>
      <c r="AB57" s="808"/>
      <c r="AC57" s="808"/>
      <c r="AD57" s="808"/>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3" customHeight="1" x14ac:dyDescent="0.2">
      <c r="C58" s="935"/>
      <c r="D58" s="809"/>
      <c r="E58" s="809"/>
      <c r="F58" s="928"/>
      <c r="G58" s="928"/>
      <c r="H58" s="928"/>
      <c r="I58" s="928"/>
      <c r="J58" s="928"/>
      <c r="K58" s="928"/>
      <c r="L58" s="928"/>
      <c r="M58" s="928"/>
      <c r="N58" s="928"/>
      <c r="O58" s="928"/>
      <c r="P58" s="928"/>
      <c r="Q58" s="928"/>
      <c r="R58" s="928"/>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8" customHeight="1" x14ac:dyDescent="0.2">
      <c r="C59" s="935"/>
      <c r="D59" s="809"/>
      <c r="E59" s="809"/>
      <c r="F59" s="929"/>
      <c r="G59" s="929"/>
      <c r="H59" s="929"/>
      <c r="I59" s="929"/>
      <c r="J59" s="930"/>
      <c r="K59" s="930"/>
      <c r="L59" s="930"/>
      <c r="M59" s="930"/>
      <c r="N59" s="930"/>
      <c r="O59" s="930"/>
      <c r="P59" s="930"/>
      <c r="Q59" s="930"/>
      <c r="R59" s="930"/>
      <c r="S59" s="818"/>
      <c r="T59" s="818"/>
      <c r="U59" s="818"/>
      <c r="V59" s="818"/>
      <c r="W59" s="818"/>
      <c r="X59" s="818"/>
      <c r="Y59" s="818"/>
      <c r="Z59" s="818"/>
      <c r="AA59" s="818"/>
      <c r="AB59" s="818"/>
      <c r="AC59" s="818"/>
      <c r="AD59" s="818"/>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5" customHeight="1" x14ac:dyDescent="0.2">
      <c r="C60" s="935"/>
      <c r="D60" s="809"/>
      <c r="E60" s="809"/>
      <c r="F60" s="173"/>
      <c r="G60" s="932"/>
      <c r="H60" s="932"/>
      <c r="I60" s="932"/>
      <c r="J60" s="932"/>
      <c r="K60" s="932"/>
      <c r="L60" s="932"/>
      <c r="M60" s="932"/>
      <c r="N60" s="932"/>
      <c r="O60" s="932"/>
      <c r="P60" s="932"/>
      <c r="Q60" s="932"/>
      <c r="R60" s="932"/>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2" customHeight="1" x14ac:dyDescent="0.2">
      <c r="C61" s="935"/>
      <c r="D61" s="809"/>
      <c r="E61" s="809"/>
      <c r="F61" s="262"/>
      <c r="G61" s="933"/>
      <c r="H61" s="933"/>
      <c r="I61" s="933"/>
      <c r="J61" s="933"/>
      <c r="K61" s="933"/>
      <c r="L61" s="933"/>
      <c r="M61" s="933"/>
      <c r="N61" s="933"/>
      <c r="O61" s="933"/>
      <c r="P61" s="933"/>
      <c r="Q61" s="933"/>
      <c r="R61" s="933"/>
      <c r="S61" s="235"/>
      <c r="T61" s="235"/>
      <c r="U61" s="235"/>
      <c r="V61" s="235"/>
      <c r="W61" s="235"/>
      <c r="X61" s="235"/>
      <c r="Y61" s="235"/>
      <c r="Z61" s="235"/>
      <c r="AA61" s="235"/>
      <c r="AB61" s="235"/>
      <c r="AC61" s="235"/>
      <c r="AD61" s="235"/>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x14ac:dyDescent="0.2">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x14ac:dyDescent="0.2">
      <c r="C64" s="176"/>
      <c r="D64" s="176"/>
    </row>
    <row r="67" spans="3:4" x14ac:dyDescent="0.2">
      <c r="C67" s="176"/>
      <c r="D67" s="176"/>
    </row>
  </sheetData>
  <mergeCells count="98">
    <mergeCell ref="C2:H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28" stopIfTrue="1" operator="greaterThanOrEqual">
      <formula>"●適合"</formula>
    </cfRule>
    <cfRule type="cellIs" dxfId="37" priority="29" stopIfTrue="1" operator="equal">
      <formula>"◆未達"</formula>
    </cfRule>
    <cfRule type="cellIs" dxfId="36" priority="30" stopIfTrue="1" operator="equal">
      <formula>"▼矛盾"</formula>
    </cfRule>
  </conditionalFormatting>
  <conditionalFormatting sqref="AI14">
    <cfRule type="cellIs" dxfId="35" priority="22" stopIfTrue="1" operator="greaterThanOrEqual">
      <formula>"●適合"</formula>
    </cfRule>
    <cfRule type="cellIs" dxfId="34" priority="23" stopIfTrue="1" operator="equal">
      <formula>"◆未達"</formula>
    </cfRule>
    <cfRule type="cellIs" dxfId="33" priority="24" stopIfTrue="1" operator="equal">
      <formula>"▼矛盾"</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5" stopIfTrue="1" operator="greaterThanOrEqual">
      <formula>"●適合"</formula>
    </cfRule>
    <cfRule type="cellIs" dxfId="15" priority="26" stopIfTrue="1" operator="equal">
      <formula>"◆未達"</formula>
    </cfRule>
    <cfRule type="cellIs" dxfId="14" priority="27" stopIfTrue="1" operator="equal">
      <formula>"▼矛盾"</formula>
    </cfRule>
  </conditionalFormatting>
  <conditionalFormatting sqref="AN15:AQ15">
    <cfRule type="cellIs" dxfId="13" priority="19" stopIfTrue="1" operator="greaterThanOrEqual">
      <formula>"●適合"</formula>
    </cfRule>
    <cfRule type="cellIs" dxfId="12" priority="20" stopIfTrue="1" operator="equal">
      <formula>"◆未達"</formula>
    </cfRule>
    <cfRule type="cellIs" dxfId="11" priority="21" stopIfTrue="1" operator="equal">
      <formula>"▼矛盾"</formula>
    </cfRule>
  </conditionalFormatting>
  <conditionalFormatting sqref="AN17:AQ17">
    <cfRule type="cellIs" dxfId="10" priority="13" stopIfTrue="1" operator="greaterThanOrEqual">
      <formula>"●適合"</formula>
    </cfRule>
    <cfRule type="cellIs" dxfId="9" priority="14" stopIfTrue="1" operator="equal">
      <formula>"◆未達"</formula>
    </cfRule>
    <cfRule type="cellIs" dxfId="8" priority="15" stopIfTrue="1" operator="equal">
      <formula>"▼矛盾"</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N50:AR50">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栗田　駿平</cp:lastModifiedBy>
  <cp:lastPrinted>2025-09-29T01:11:15Z</cp:lastPrinted>
  <dcterms:created xsi:type="dcterms:W3CDTF">2011-09-12T03:12:47Z</dcterms:created>
  <dcterms:modified xsi:type="dcterms:W3CDTF">2025-09-29T01:30:07Z</dcterms:modified>
</cp:coreProperties>
</file>