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2\ec00$\★各係フォルダ\02 企画・指導係\☆障害福祉サービス事業所の指定等\13_HP_指定の手引き_申請書様式など\11 前年度実績参考様式\"/>
    </mc:Choice>
  </mc:AlternateContent>
  <xr:revisionPtr revIDLastSave="0" documentId="13_ncr:1_{7EE7BDFB-F692-4273-9BE8-B054514D77B3}" xr6:coauthVersionLast="47" xr6:coauthVersionMax="47" xr10:uidLastSave="{00000000-0000-0000-0000-000000000000}"/>
  <bookViews>
    <workbookView xWindow="1050" yWindow="945" windowWidth="21600" windowHeight="11385" activeTab="1" xr2:uid="{00000000-000D-0000-FFFF-FFFF00000000}"/>
  </bookViews>
  <sheets>
    <sheet name="※勤務表は別Excelファイル" sheetId="14" r:id="rId1"/>
    <sheet name="職員配置" sheetId="2" r:id="rId2"/>
    <sheet name="勤務体制" sheetId="1" state="hidden" r:id="rId3"/>
    <sheet name="平均障害支援区分（生活介護・療養介護）" sheetId="5" state="hidden" r:id="rId4"/>
    <sheet name="利用者の時間区分一覧" sheetId="11" r:id="rId5"/>
    <sheet name="平均障害支援区分（生活介護）" sheetId="10" r:id="rId6"/>
    <sheet name="利用者（入所）" sheetId="13" r:id="rId7"/>
    <sheet name="利用者（短期入所）" sheetId="12" r:id="rId8"/>
  </sheets>
  <definedNames>
    <definedName name="_xlnm.Print_Area" localSheetId="2">勤務体制!$A$1:$AK$235</definedName>
    <definedName name="_xlnm.Print_Area" localSheetId="1">職員配置!$A$1:$J$215</definedName>
    <definedName name="_xlnm.Print_Area" localSheetId="5">'平均障害支援区分（生活介護）'!$A$1:$AM$476</definedName>
    <definedName name="_xlnm.Print_Area" localSheetId="3">'平均障害支援区分（生活介護・療養介護）'!$A$1:$AL$221</definedName>
    <definedName name="_xlnm.Print_Titles" localSheetId="5">'平均障害支援区分（生活介護）'!$1:$2</definedName>
    <definedName name="_xlnm.Print_Titles" localSheetId="3">'平均障害支援区分（生活介護・療養介護）'!$1:$2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 i="2" l="1"/>
  <c r="AL2" i="10" s="1"/>
  <c r="AM450" i="10"/>
  <c r="AM448" i="10"/>
  <c r="AM444" i="10"/>
  <c r="AM442" i="10"/>
  <c r="AM434" i="10"/>
  <c r="AM441" i="10"/>
  <c r="AM447" i="10"/>
  <c r="AM446" i="10"/>
  <c r="AM445" i="10"/>
  <c r="AK432" i="10"/>
  <c r="AK393" i="10"/>
  <c r="AK354" i="10"/>
  <c r="AK315" i="10"/>
  <c r="AK276" i="10"/>
  <c r="AK237" i="10"/>
  <c r="AK198" i="10"/>
  <c r="AK159" i="10"/>
  <c r="AK120" i="10"/>
  <c r="AK81" i="10"/>
  <c r="AK42" i="10"/>
  <c r="AG436" i="10"/>
  <c r="AF436" i="10"/>
  <c r="AE436" i="10"/>
  <c r="AD436" i="10"/>
  <c r="AC436" i="10"/>
  <c r="AB436" i="10"/>
  <c r="AA436" i="10"/>
  <c r="Z436" i="10"/>
  <c r="Y436" i="10"/>
  <c r="X436" i="10"/>
  <c r="W436" i="10"/>
  <c r="V436" i="10"/>
  <c r="U436" i="10"/>
  <c r="T436" i="10"/>
  <c r="S436" i="10"/>
  <c r="R436" i="10"/>
  <c r="Q436" i="10"/>
  <c r="P436" i="10"/>
  <c r="O436" i="10"/>
  <c r="N436" i="10"/>
  <c r="M436" i="10"/>
  <c r="L436" i="10"/>
  <c r="K436" i="10"/>
  <c r="J436" i="10"/>
  <c r="I436" i="10"/>
  <c r="H436" i="10"/>
  <c r="G436" i="10"/>
  <c r="F436" i="10"/>
  <c r="E436" i="10"/>
  <c r="D436" i="10"/>
  <c r="C436" i="10"/>
  <c r="AD397" i="10"/>
  <c r="AC397" i="10"/>
  <c r="AB397" i="10"/>
  <c r="AA397" i="10"/>
  <c r="Z397" i="10"/>
  <c r="Y397" i="10"/>
  <c r="X397" i="10"/>
  <c r="W397" i="10"/>
  <c r="V397" i="10"/>
  <c r="U397" i="10"/>
  <c r="T397" i="10"/>
  <c r="S397" i="10"/>
  <c r="R397" i="10"/>
  <c r="Q397" i="10"/>
  <c r="P397" i="10"/>
  <c r="O397" i="10"/>
  <c r="N397" i="10"/>
  <c r="M397" i="10"/>
  <c r="L397" i="10"/>
  <c r="K397" i="10"/>
  <c r="J397" i="10"/>
  <c r="I397" i="10"/>
  <c r="H397" i="10"/>
  <c r="G397" i="10"/>
  <c r="F397" i="10"/>
  <c r="E397" i="10"/>
  <c r="D397" i="10"/>
  <c r="C397" i="10"/>
  <c r="AG397" i="10" s="1"/>
  <c r="AF358" i="10"/>
  <c r="AE358" i="10"/>
  <c r="AD358" i="10"/>
  <c r="AC358" i="10"/>
  <c r="AB358" i="10"/>
  <c r="AA358" i="10"/>
  <c r="Z358" i="10"/>
  <c r="Y358" i="10"/>
  <c r="X358" i="10"/>
  <c r="W358" i="10"/>
  <c r="V358" i="10"/>
  <c r="U358" i="10"/>
  <c r="T358" i="10"/>
  <c r="S358" i="10"/>
  <c r="R358" i="10"/>
  <c r="Q358" i="10"/>
  <c r="P358" i="10"/>
  <c r="O358" i="10"/>
  <c r="N358" i="10"/>
  <c r="M358" i="10"/>
  <c r="L358" i="10"/>
  <c r="K358" i="10"/>
  <c r="J358" i="10"/>
  <c r="I358" i="10"/>
  <c r="H358" i="10"/>
  <c r="G358" i="10"/>
  <c r="F358" i="10"/>
  <c r="E358" i="10"/>
  <c r="D358" i="10"/>
  <c r="C358" i="10"/>
  <c r="AG358" i="10" s="1"/>
  <c r="AD319" i="10"/>
  <c r="AC319" i="10"/>
  <c r="AB319" i="10"/>
  <c r="AA319" i="10"/>
  <c r="Z319" i="10"/>
  <c r="Y319" i="10"/>
  <c r="X319" i="10"/>
  <c r="W319" i="10"/>
  <c r="V319" i="10"/>
  <c r="U319" i="10"/>
  <c r="T319" i="10"/>
  <c r="S319" i="10"/>
  <c r="R319" i="10"/>
  <c r="Q319" i="10"/>
  <c r="P319" i="10"/>
  <c r="O319" i="10"/>
  <c r="N319" i="10"/>
  <c r="M319" i="10"/>
  <c r="L319" i="10"/>
  <c r="K319" i="10"/>
  <c r="J319" i="10"/>
  <c r="I319" i="10"/>
  <c r="H319" i="10"/>
  <c r="G319" i="10"/>
  <c r="F319" i="10"/>
  <c r="E319" i="10"/>
  <c r="D319" i="10"/>
  <c r="C319" i="10"/>
  <c r="AG319" i="10" s="1"/>
  <c r="AG280" i="10"/>
  <c r="AF280" i="10"/>
  <c r="AE280" i="10"/>
  <c r="AD280" i="10"/>
  <c r="AC280" i="10"/>
  <c r="AB280" i="10"/>
  <c r="AA280" i="10"/>
  <c r="Z280" i="10"/>
  <c r="Y280" i="10"/>
  <c r="X280" i="10"/>
  <c r="W280" i="10"/>
  <c r="V280" i="10"/>
  <c r="U280" i="10"/>
  <c r="T280" i="10"/>
  <c r="S280" i="10"/>
  <c r="R280" i="10"/>
  <c r="Q280" i="10"/>
  <c r="P280" i="10"/>
  <c r="O280" i="10"/>
  <c r="N280" i="10"/>
  <c r="M280" i="10"/>
  <c r="L280" i="10"/>
  <c r="K280" i="10"/>
  <c r="J280" i="10"/>
  <c r="I280" i="10"/>
  <c r="H280" i="10"/>
  <c r="G280" i="10"/>
  <c r="F280" i="10"/>
  <c r="E280" i="10"/>
  <c r="D280" i="10"/>
  <c r="C280" i="10"/>
  <c r="AG241" i="10"/>
  <c r="AF241" i="10"/>
  <c r="AE241" i="10"/>
  <c r="AD241" i="10"/>
  <c r="AC241" i="10"/>
  <c r="AB241" i="10"/>
  <c r="AA241" i="10"/>
  <c r="Z241" i="10"/>
  <c r="Y241" i="10"/>
  <c r="X241" i="10"/>
  <c r="W241" i="10"/>
  <c r="V241" i="10"/>
  <c r="U241" i="10"/>
  <c r="T241" i="10"/>
  <c r="S241" i="10"/>
  <c r="R241" i="10"/>
  <c r="Q241" i="10"/>
  <c r="P241" i="10"/>
  <c r="O241" i="10"/>
  <c r="N241" i="10"/>
  <c r="M241" i="10"/>
  <c r="L241" i="10"/>
  <c r="K241" i="10"/>
  <c r="J241" i="10"/>
  <c r="I241" i="10"/>
  <c r="H241" i="10"/>
  <c r="G241" i="10"/>
  <c r="F241" i="10"/>
  <c r="E241" i="10"/>
  <c r="D241" i="10"/>
  <c r="C241" i="10"/>
  <c r="AG202" i="10"/>
  <c r="AF202" i="10"/>
  <c r="AE202" i="10"/>
  <c r="AD202" i="10"/>
  <c r="AC202" i="10"/>
  <c r="AB202" i="10"/>
  <c r="AA202" i="10"/>
  <c r="Z202" i="10"/>
  <c r="Y202" i="10"/>
  <c r="X202" i="10"/>
  <c r="W202" i="10"/>
  <c r="V202" i="10"/>
  <c r="U202" i="10"/>
  <c r="T202" i="10"/>
  <c r="S202" i="10"/>
  <c r="R202" i="10"/>
  <c r="Q202" i="10"/>
  <c r="P202" i="10"/>
  <c r="O202" i="10"/>
  <c r="N202" i="10"/>
  <c r="M202" i="10"/>
  <c r="L202" i="10"/>
  <c r="K202" i="10"/>
  <c r="J202" i="10"/>
  <c r="I202" i="10"/>
  <c r="H202" i="10"/>
  <c r="G202" i="10"/>
  <c r="F202" i="10"/>
  <c r="E202" i="10"/>
  <c r="D202" i="10"/>
  <c r="C202" i="10"/>
  <c r="AG163" i="10"/>
  <c r="AF163" i="10"/>
  <c r="AE163" i="10"/>
  <c r="AD163" i="10"/>
  <c r="AC163" i="10"/>
  <c r="AB163" i="10"/>
  <c r="AA163" i="10"/>
  <c r="Z163" i="10"/>
  <c r="Y163" i="10"/>
  <c r="X163" i="10"/>
  <c r="W163" i="10"/>
  <c r="V163" i="10"/>
  <c r="U163" i="10"/>
  <c r="T163" i="10"/>
  <c r="S163" i="10"/>
  <c r="R163" i="10"/>
  <c r="Q163" i="10"/>
  <c r="P163" i="10"/>
  <c r="O163" i="10"/>
  <c r="N163" i="10"/>
  <c r="M163" i="10"/>
  <c r="L163" i="10"/>
  <c r="K163" i="10"/>
  <c r="J163" i="10"/>
  <c r="I163" i="10"/>
  <c r="H163" i="10"/>
  <c r="G163" i="10"/>
  <c r="F163" i="10"/>
  <c r="E163" i="10"/>
  <c r="D163" i="10"/>
  <c r="C163" i="10"/>
  <c r="AG124" i="10"/>
  <c r="AF124" i="10"/>
  <c r="AE124" i="10"/>
  <c r="AD124" i="10"/>
  <c r="AC124" i="10"/>
  <c r="AB124" i="10"/>
  <c r="AA124" i="10"/>
  <c r="Z124" i="10"/>
  <c r="Y124" i="10"/>
  <c r="X124" i="10"/>
  <c r="W124" i="10"/>
  <c r="V124" i="10"/>
  <c r="U124" i="10"/>
  <c r="T124" i="10"/>
  <c r="S124" i="10"/>
  <c r="R124" i="10"/>
  <c r="Q124" i="10"/>
  <c r="P124" i="10"/>
  <c r="O124" i="10"/>
  <c r="N124" i="10"/>
  <c r="M124" i="10"/>
  <c r="L124" i="10"/>
  <c r="K124" i="10"/>
  <c r="J124" i="10"/>
  <c r="I124" i="10"/>
  <c r="H124" i="10"/>
  <c r="G124" i="10"/>
  <c r="F124" i="10"/>
  <c r="E124" i="10"/>
  <c r="D124" i="10"/>
  <c r="C124" i="10"/>
  <c r="AG85" i="10"/>
  <c r="AF85" i="10"/>
  <c r="AE85" i="10"/>
  <c r="AD85" i="10"/>
  <c r="AC85" i="10"/>
  <c r="AB85" i="10"/>
  <c r="AA85" i="10"/>
  <c r="Z85" i="10"/>
  <c r="Y85" i="10"/>
  <c r="X85" i="10"/>
  <c r="W85" i="10"/>
  <c r="V85" i="10"/>
  <c r="U85" i="10"/>
  <c r="T85" i="10"/>
  <c r="S85" i="10"/>
  <c r="R85" i="10"/>
  <c r="Q85" i="10"/>
  <c r="P85" i="10"/>
  <c r="O85" i="10"/>
  <c r="N85" i="10"/>
  <c r="M85" i="10"/>
  <c r="L85" i="10"/>
  <c r="K85" i="10"/>
  <c r="J85" i="10"/>
  <c r="I85" i="10"/>
  <c r="H85" i="10"/>
  <c r="G85" i="10"/>
  <c r="F85" i="10"/>
  <c r="E85" i="10"/>
  <c r="D85" i="10"/>
  <c r="C85" i="10"/>
  <c r="AD46" i="10"/>
  <c r="AC46" i="10"/>
  <c r="AB46" i="10"/>
  <c r="AA46" i="10"/>
  <c r="Z46" i="10"/>
  <c r="Y46" i="10"/>
  <c r="X46" i="10"/>
  <c r="W46" i="10"/>
  <c r="V46" i="10"/>
  <c r="U46" i="10"/>
  <c r="T46" i="10"/>
  <c r="S46" i="10"/>
  <c r="R46" i="10"/>
  <c r="Q46" i="10"/>
  <c r="P46" i="10"/>
  <c r="O46" i="10"/>
  <c r="N46" i="10"/>
  <c r="M46" i="10"/>
  <c r="L46" i="10"/>
  <c r="K46" i="10"/>
  <c r="J46" i="10"/>
  <c r="I46" i="10"/>
  <c r="H46" i="10"/>
  <c r="G46" i="10"/>
  <c r="F46" i="10"/>
  <c r="E46" i="10"/>
  <c r="D46" i="10"/>
  <c r="C46" i="10"/>
  <c r="AG46" i="10" s="1"/>
  <c r="AF7" i="10"/>
  <c r="AE7" i="10"/>
  <c r="AD7" i="10"/>
  <c r="AC7" i="10"/>
  <c r="AB7" i="10"/>
  <c r="AA7" i="10"/>
  <c r="Z7" i="10"/>
  <c r="Y7" i="10"/>
  <c r="X7" i="10"/>
  <c r="W7" i="10"/>
  <c r="V7" i="10"/>
  <c r="U7" i="10"/>
  <c r="T7" i="10"/>
  <c r="S7" i="10"/>
  <c r="R7" i="10"/>
  <c r="Q7" i="10"/>
  <c r="P7" i="10"/>
  <c r="O7" i="10"/>
  <c r="N7" i="10"/>
  <c r="M7" i="10"/>
  <c r="L7" i="10"/>
  <c r="K7" i="10"/>
  <c r="J7" i="10"/>
  <c r="I7" i="10"/>
  <c r="H7" i="10"/>
  <c r="G7" i="10"/>
  <c r="F7" i="10"/>
  <c r="E7" i="10"/>
  <c r="D7" i="10"/>
  <c r="C7" i="10"/>
  <c r="AG7" i="10" s="1"/>
  <c r="B433" i="10"/>
  <c r="B394" i="10"/>
  <c r="B355" i="10"/>
  <c r="B316" i="10"/>
  <c r="B277" i="10"/>
  <c r="B238" i="10"/>
  <c r="B199" i="10"/>
  <c r="B160" i="10"/>
  <c r="B121" i="10"/>
  <c r="B82" i="10"/>
  <c r="B43" i="10"/>
  <c r="AH470" i="10"/>
  <c r="AH469" i="10"/>
  <c r="AH468" i="10"/>
  <c r="AH467" i="10"/>
  <c r="AG466" i="10"/>
  <c r="AF466" i="10"/>
  <c r="AE466" i="10"/>
  <c r="AD466" i="10"/>
  <c r="AC466" i="10"/>
  <c r="AB466" i="10"/>
  <c r="AA466" i="10"/>
  <c r="Z466" i="10"/>
  <c r="Y466" i="10"/>
  <c r="X466" i="10"/>
  <c r="W466" i="10"/>
  <c r="V466" i="10"/>
  <c r="U466" i="10"/>
  <c r="T466" i="10"/>
  <c r="S466" i="10"/>
  <c r="R466" i="10"/>
  <c r="Q466" i="10"/>
  <c r="P466" i="10"/>
  <c r="O466" i="10"/>
  <c r="N466" i="10"/>
  <c r="M466" i="10"/>
  <c r="L466" i="10"/>
  <c r="K466" i="10"/>
  <c r="J466" i="10"/>
  <c r="I466" i="10"/>
  <c r="H466" i="10"/>
  <c r="G466" i="10"/>
  <c r="F466" i="10"/>
  <c r="E466" i="10"/>
  <c r="D466" i="10"/>
  <c r="C466" i="10"/>
  <c r="AH465" i="10"/>
  <c r="AJ465" i="10" s="1"/>
  <c r="AH464" i="10"/>
  <c r="AJ464" i="10" s="1"/>
  <c r="AH463" i="10"/>
  <c r="AJ463" i="10" s="1"/>
  <c r="AH462" i="10"/>
  <c r="AJ462" i="10" s="1"/>
  <c r="AH461" i="10"/>
  <c r="AJ461" i="10" s="1"/>
  <c r="AH460" i="10"/>
  <c r="AJ460" i="10" s="1"/>
  <c r="AH459" i="10"/>
  <c r="AJ459" i="10" s="1"/>
  <c r="AH458" i="10"/>
  <c r="AJ458" i="10" s="1"/>
  <c r="AH457" i="10"/>
  <c r="AJ457" i="10" s="1"/>
  <c r="AH456" i="10"/>
  <c r="AJ456" i="10" s="1"/>
  <c r="AH455" i="10"/>
  <c r="AJ455" i="10" s="1"/>
  <c r="AH454" i="10"/>
  <c r="AJ454" i="10" s="1"/>
  <c r="AH453" i="10"/>
  <c r="AJ453" i="10" s="1"/>
  <c r="AH452" i="10"/>
  <c r="AJ452" i="10" s="1"/>
  <c r="AH451" i="10"/>
  <c r="AJ451" i="10" s="1"/>
  <c r="AH450" i="10"/>
  <c r="AJ450" i="10" s="1"/>
  <c r="AH449" i="10"/>
  <c r="AJ449" i="10" s="1"/>
  <c r="AH448" i="10"/>
  <c r="AJ448" i="10" s="1"/>
  <c r="AH447" i="10"/>
  <c r="AJ447" i="10" s="1"/>
  <c r="AH446" i="10"/>
  <c r="AJ446" i="10" s="1"/>
  <c r="AH445" i="10"/>
  <c r="AJ445" i="10" s="1"/>
  <c r="AH444" i="10"/>
  <c r="AJ444" i="10" s="1"/>
  <c r="AH443" i="10"/>
  <c r="AJ443" i="10" s="1"/>
  <c r="AH442" i="10"/>
  <c r="AJ442" i="10" s="1"/>
  <c r="AH441" i="10"/>
  <c r="AH440" i="10"/>
  <c r="AH439" i="10"/>
  <c r="AG438" i="10"/>
  <c r="AF438" i="10"/>
  <c r="AE438" i="10"/>
  <c r="AD438" i="10"/>
  <c r="AC438" i="10"/>
  <c r="AB438" i="10"/>
  <c r="AA438" i="10"/>
  <c r="Z438" i="10"/>
  <c r="Y438" i="10"/>
  <c r="X438" i="10"/>
  <c r="W438" i="10"/>
  <c r="V438" i="10"/>
  <c r="U438" i="10"/>
  <c r="T438" i="10"/>
  <c r="S438" i="10"/>
  <c r="R438" i="10"/>
  <c r="Q438" i="10"/>
  <c r="P438" i="10"/>
  <c r="O438" i="10"/>
  <c r="N438" i="10"/>
  <c r="M438" i="10"/>
  <c r="L438" i="10"/>
  <c r="K438" i="10"/>
  <c r="J438" i="10"/>
  <c r="I438" i="10"/>
  <c r="H438" i="10"/>
  <c r="G438" i="10"/>
  <c r="F438" i="10"/>
  <c r="E438" i="10"/>
  <c r="D438" i="10"/>
  <c r="C438" i="10"/>
  <c r="AH437" i="10"/>
  <c r="AH431" i="10"/>
  <c r="AH430" i="10"/>
  <c r="AH429" i="10"/>
  <c r="AH428" i="10"/>
  <c r="AG427" i="10"/>
  <c r="AF427" i="10"/>
  <c r="AE427" i="10"/>
  <c r="AD427" i="10"/>
  <c r="AC427" i="10"/>
  <c r="AB427" i="10"/>
  <c r="AA427" i="10"/>
  <c r="Z427" i="10"/>
  <c r="Y427" i="10"/>
  <c r="X427" i="10"/>
  <c r="W427" i="10"/>
  <c r="V427" i="10"/>
  <c r="U427" i="10"/>
  <c r="T427" i="10"/>
  <c r="S427" i="10"/>
  <c r="R427" i="10"/>
  <c r="Q427" i="10"/>
  <c r="P427" i="10"/>
  <c r="O427" i="10"/>
  <c r="N427" i="10"/>
  <c r="M427" i="10"/>
  <c r="L427" i="10"/>
  <c r="K427" i="10"/>
  <c r="J427" i="10"/>
  <c r="I427" i="10"/>
  <c r="H427" i="10"/>
  <c r="G427" i="10"/>
  <c r="F427" i="10"/>
  <c r="E427" i="10"/>
  <c r="D427" i="10"/>
  <c r="C427" i="10"/>
  <c r="AH426" i="10"/>
  <c r="AJ426" i="10" s="1"/>
  <c r="AH425" i="10"/>
  <c r="AJ425" i="10" s="1"/>
  <c r="AH424" i="10"/>
  <c r="AJ424" i="10" s="1"/>
  <c r="AH423" i="10"/>
  <c r="AJ423" i="10" s="1"/>
  <c r="AH422" i="10"/>
  <c r="AJ422" i="10" s="1"/>
  <c r="AH421" i="10"/>
  <c r="AJ421" i="10" s="1"/>
  <c r="AH420" i="10"/>
  <c r="AJ420" i="10" s="1"/>
  <c r="AH419" i="10"/>
  <c r="AJ419" i="10" s="1"/>
  <c r="AH418" i="10"/>
  <c r="AJ418" i="10" s="1"/>
  <c r="AH417" i="10"/>
  <c r="AJ417" i="10" s="1"/>
  <c r="AH416" i="10"/>
  <c r="AJ416" i="10" s="1"/>
  <c r="AH415" i="10"/>
  <c r="AJ415" i="10" s="1"/>
  <c r="AH414" i="10"/>
  <c r="AJ414" i="10" s="1"/>
  <c r="AH413" i="10"/>
  <c r="AJ413" i="10" s="1"/>
  <c r="AH412" i="10"/>
  <c r="AJ412" i="10" s="1"/>
  <c r="AH411" i="10"/>
  <c r="AJ411" i="10" s="1"/>
  <c r="AJ410" i="10"/>
  <c r="AH410" i="10"/>
  <c r="AH409" i="10"/>
  <c r="AJ409" i="10" s="1"/>
  <c r="AH408" i="10"/>
  <c r="AJ408" i="10" s="1"/>
  <c r="AH407" i="10"/>
  <c r="AJ407" i="10" s="1"/>
  <c r="AJ406" i="10"/>
  <c r="AH406" i="10"/>
  <c r="AH405" i="10"/>
  <c r="AJ405" i="10" s="1"/>
  <c r="AH404" i="10"/>
  <c r="AJ404" i="10" s="1"/>
  <c r="AH403" i="10"/>
  <c r="AJ403" i="10" s="1"/>
  <c r="AH402" i="10"/>
  <c r="AH401" i="10"/>
  <c r="AH400" i="10"/>
  <c r="AG399" i="10"/>
  <c r="AF399" i="10"/>
  <c r="AE399" i="10"/>
  <c r="AD399" i="10"/>
  <c r="AC399" i="10"/>
  <c r="AB399" i="10"/>
  <c r="AA399" i="10"/>
  <c r="Z399" i="10"/>
  <c r="Y399" i="10"/>
  <c r="X399" i="10"/>
  <c r="W399" i="10"/>
  <c r="V399" i="10"/>
  <c r="U399" i="10"/>
  <c r="T399" i="10"/>
  <c r="S399" i="10"/>
  <c r="R399" i="10"/>
  <c r="Q399" i="10"/>
  <c r="P399" i="10"/>
  <c r="O399" i="10"/>
  <c r="N399" i="10"/>
  <c r="M399" i="10"/>
  <c r="L399" i="10"/>
  <c r="K399" i="10"/>
  <c r="J399" i="10"/>
  <c r="I399" i="10"/>
  <c r="H399" i="10"/>
  <c r="G399" i="10"/>
  <c r="F399" i="10"/>
  <c r="E399" i="10"/>
  <c r="D399" i="10"/>
  <c r="C399" i="10"/>
  <c r="AH398" i="10"/>
  <c r="AH392" i="10"/>
  <c r="AH391" i="10"/>
  <c r="AH390" i="10"/>
  <c r="AH389" i="10"/>
  <c r="AG388" i="10"/>
  <c r="AF388" i="10"/>
  <c r="AE388" i="10"/>
  <c r="AD388" i="10"/>
  <c r="AC388" i="10"/>
  <c r="AB388" i="10"/>
  <c r="AA388" i="10"/>
  <c r="Z388" i="10"/>
  <c r="Y388" i="10"/>
  <c r="X388" i="10"/>
  <c r="W388" i="10"/>
  <c r="V388" i="10"/>
  <c r="U388" i="10"/>
  <c r="T388" i="10"/>
  <c r="S388" i="10"/>
  <c r="R388" i="10"/>
  <c r="Q388" i="10"/>
  <c r="P388" i="10"/>
  <c r="O388" i="10"/>
  <c r="N388" i="10"/>
  <c r="M388" i="10"/>
  <c r="L388" i="10"/>
  <c r="K388" i="10"/>
  <c r="J388" i="10"/>
  <c r="I388" i="10"/>
  <c r="H388" i="10"/>
  <c r="G388" i="10"/>
  <c r="F388" i="10"/>
  <c r="E388" i="10"/>
  <c r="D388" i="10"/>
  <c r="C388" i="10"/>
  <c r="AH387" i="10"/>
  <c r="AJ387" i="10" s="1"/>
  <c r="AH386" i="10"/>
  <c r="AJ386" i="10" s="1"/>
  <c r="AH385" i="10"/>
  <c r="AJ385" i="10" s="1"/>
  <c r="AH384" i="10"/>
  <c r="AJ384" i="10" s="1"/>
  <c r="AH383" i="10"/>
  <c r="AJ383" i="10" s="1"/>
  <c r="AH382" i="10"/>
  <c r="AJ382" i="10" s="1"/>
  <c r="AH381" i="10"/>
  <c r="AJ381" i="10" s="1"/>
  <c r="AH380" i="10"/>
  <c r="AJ380" i="10" s="1"/>
  <c r="AH379" i="10"/>
  <c r="AJ379" i="10" s="1"/>
  <c r="AH378" i="10"/>
  <c r="AJ378" i="10" s="1"/>
  <c r="AH377" i="10"/>
  <c r="AJ377" i="10" s="1"/>
  <c r="AH376" i="10"/>
  <c r="AJ376" i="10" s="1"/>
  <c r="AH375" i="10"/>
  <c r="AJ375" i="10" s="1"/>
  <c r="AH374" i="10"/>
  <c r="AJ374" i="10" s="1"/>
  <c r="AH373" i="10"/>
  <c r="AJ373" i="10" s="1"/>
  <c r="AH372" i="10"/>
  <c r="AJ372" i="10" s="1"/>
  <c r="AH371" i="10"/>
  <c r="AJ371" i="10" s="1"/>
  <c r="AH370" i="10"/>
  <c r="AJ370" i="10" s="1"/>
  <c r="AH369" i="10"/>
  <c r="AJ369" i="10" s="1"/>
  <c r="AH368" i="10"/>
  <c r="AJ368" i="10" s="1"/>
  <c r="AH367" i="10"/>
  <c r="AJ367" i="10" s="1"/>
  <c r="AH366" i="10"/>
  <c r="AJ366" i="10" s="1"/>
  <c r="AH365" i="10"/>
  <c r="AJ365" i="10" s="1"/>
  <c r="AH364" i="10"/>
  <c r="AJ364" i="10" s="1"/>
  <c r="AH363" i="10"/>
  <c r="AH362" i="10"/>
  <c r="AH361" i="10"/>
  <c r="AG360" i="10"/>
  <c r="AF360" i="10"/>
  <c r="AE360" i="10"/>
  <c r="AD360" i="10"/>
  <c r="AC360" i="10"/>
  <c r="AB360" i="10"/>
  <c r="AA360" i="10"/>
  <c r="Z360" i="10"/>
  <c r="Y360" i="10"/>
  <c r="X360" i="10"/>
  <c r="W360" i="10"/>
  <c r="V360" i="10"/>
  <c r="U360" i="10"/>
  <c r="T360" i="10"/>
  <c r="S360" i="10"/>
  <c r="R360" i="10"/>
  <c r="Q360" i="10"/>
  <c r="P360" i="10"/>
  <c r="O360" i="10"/>
  <c r="N360" i="10"/>
  <c r="M360" i="10"/>
  <c r="L360" i="10"/>
  <c r="K360" i="10"/>
  <c r="J360" i="10"/>
  <c r="I360" i="10"/>
  <c r="H360" i="10"/>
  <c r="G360" i="10"/>
  <c r="F360" i="10"/>
  <c r="E360" i="10"/>
  <c r="D360" i="10"/>
  <c r="C360" i="10"/>
  <c r="AH359" i="10"/>
  <c r="AH353" i="10"/>
  <c r="AH352" i="10"/>
  <c r="AH351" i="10"/>
  <c r="AH350" i="10"/>
  <c r="AG349" i="10"/>
  <c r="AF349" i="10"/>
  <c r="AE349" i="10"/>
  <c r="AD349" i="10"/>
  <c r="AC349" i="10"/>
  <c r="AB349" i="10"/>
  <c r="AA349" i="10"/>
  <c r="Z349" i="10"/>
  <c r="Y349" i="10"/>
  <c r="X349" i="10"/>
  <c r="W349" i="10"/>
  <c r="V349" i="10"/>
  <c r="U349" i="10"/>
  <c r="T349" i="10"/>
  <c r="S349" i="10"/>
  <c r="R349" i="10"/>
  <c r="Q349" i="10"/>
  <c r="P349" i="10"/>
  <c r="O349" i="10"/>
  <c r="N349" i="10"/>
  <c r="M349" i="10"/>
  <c r="L349" i="10"/>
  <c r="K349" i="10"/>
  <c r="J349" i="10"/>
  <c r="I349" i="10"/>
  <c r="H349" i="10"/>
  <c r="G349" i="10"/>
  <c r="F349" i="10"/>
  <c r="E349" i="10"/>
  <c r="D349" i="10"/>
  <c r="C349" i="10"/>
  <c r="AH348" i="10"/>
  <c r="AJ348" i="10" s="1"/>
  <c r="AH347" i="10"/>
  <c r="AJ347" i="10" s="1"/>
  <c r="AH346" i="10"/>
  <c r="AJ346" i="10" s="1"/>
  <c r="AH345" i="10"/>
  <c r="AJ345" i="10" s="1"/>
  <c r="AH344" i="10"/>
  <c r="AJ344" i="10" s="1"/>
  <c r="AH343" i="10"/>
  <c r="AJ343" i="10" s="1"/>
  <c r="AH342" i="10"/>
  <c r="AJ342" i="10" s="1"/>
  <c r="AH341" i="10"/>
  <c r="AJ341" i="10" s="1"/>
  <c r="AH340" i="10"/>
  <c r="AJ340" i="10" s="1"/>
  <c r="AH339" i="10"/>
  <c r="AJ339" i="10" s="1"/>
  <c r="AH338" i="10"/>
  <c r="AJ338" i="10" s="1"/>
  <c r="AH337" i="10"/>
  <c r="AJ337" i="10" s="1"/>
  <c r="AH336" i="10"/>
  <c r="AJ336" i="10" s="1"/>
  <c r="AH335" i="10"/>
  <c r="AJ335" i="10" s="1"/>
  <c r="AH334" i="10"/>
  <c r="AJ334" i="10" s="1"/>
  <c r="AH333" i="10"/>
  <c r="AJ333" i="10" s="1"/>
  <c r="AH332" i="10"/>
  <c r="AJ332" i="10" s="1"/>
  <c r="AH331" i="10"/>
  <c r="AJ331" i="10" s="1"/>
  <c r="AH330" i="10"/>
  <c r="AJ330" i="10" s="1"/>
  <c r="AH329" i="10"/>
  <c r="AJ329" i="10" s="1"/>
  <c r="AH328" i="10"/>
  <c r="AJ328" i="10" s="1"/>
  <c r="AH327" i="10"/>
  <c r="AJ327" i="10" s="1"/>
  <c r="AH326" i="10"/>
  <c r="AJ326" i="10" s="1"/>
  <c r="AH325" i="10"/>
  <c r="AJ325" i="10" s="1"/>
  <c r="AH324" i="10"/>
  <c r="AH323" i="10"/>
  <c r="AH322" i="10"/>
  <c r="AG321" i="10"/>
  <c r="AF321" i="10"/>
  <c r="AE321" i="10"/>
  <c r="AD321" i="10"/>
  <c r="AC321" i="10"/>
  <c r="AB321" i="10"/>
  <c r="AA321" i="10"/>
  <c r="Z321" i="10"/>
  <c r="Y321" i="10"/>
  <c r="X321" i="10"/>
  <c r="W321" i="10"/>
  <c r="V321" i="10"/>
  <c r="U321" i="10"/>
  <c r="T321" i="10"/>
  <c r="S321" i="10"/>
  <c r="R321" i="10"/>
  <c r="Q321" i="10"/>
  <c r="P321" i="10"/>
  <c r="O321" i="10"/>
  <c r="N321" i="10"/>
  <c r="M321" i="10"/>
  <c r="L321" i="10"/>
  <c r="K321" i="10"/>
  <c r="J321" i="10"/>
  <c r="I321" i="10"/>
  <c r="H321" i="10"/>
  <c r="G321" i="10"/>
  <c r="F321" i="10"/>
  <c r="E321" i="10"/>
  <c r="D321" i="10"/>
  <c r="C321" i="10"/>
  <c r="AH320" i="10"/>
  <c r="AH314" i="10"/>
  <c r="AH313" i="10"/>
  <c r="AH312" i="10"/>
  <c r="AH311" i="10"/>
  <c r="AG310" i="10"/>
  <c r="AF310" i="10"/>
  <c r="AE310" i="10"/>
  <c r="AD310" i="10"/>
  <c r="AC310" i="10"/>
  <c r="AB310" i="10"/>
  <c r="AA310" i="10"/>
  <c r="Z310" i="10"/>
  <c r="Y310" i="10"/>
  <c r="X310" i="10"/>
  <c r="W310" i="10"/>
  <c r="V310" i="10"/>
  <c r="U310" i="10"/>
  <c r="T310" i="10"/>
  <c r="S310" i="10"/>
  <c r="R310" i="10"/>
  <c r="Q310" i="10"/>
  <c r="P310" i="10"/>
  <c r="O310" i="10"/>
  <c r="N310" i="10"/>
  <c r="M310" i="10"/>
  <c r="L310" i="10"/>
  <c r="K310" i="10"/>
  <c r="J310" i="10"/>
  <c r="I310" i="10"/>
  <c r="H310" i="10"/>
  <c r="G310" i="10"/>
  <c r="F310" i="10"/>
  <c r="E310" i="10"/>
  <c r="D310" i="10"/>
  <c r="C310" i="10"/>
  <c r="AH309" i="10"/>
  <c r="AJ309" i="10" s="1"/>
  <c r="AH308" i="10"/>
  <c r="AJ308" i="10" s="1"/>
  <c r="AH307" i="10"/>
  <c r="AJ307" i="10" s="1"/>
  <c r="AH306" i="10"/>
  <c r="AJ306" i="10" s="1"/>
  <c r="AH305" i="10"/>
  <c r="AJ305" i="10" s="1"/>
  <c r="AH304" i="10"/>
  <c r="AJ304" i="10" s="1"/>
  <c r="AH303" i="10"/>
  <c r="AJ303" i="10" s="1"/>
  <c r="AH302" i="10"/>
  <c r="AJ302" i="10" s="1"/>
  <c r="AH301" i="10"/>
  <c r="AJ301" i="10" s="1"/>
  <c r="AH300" i="10"/>
  <c r="AJ300" i="10" s="1"/>
  <c r="AH299" i="10"/>
  <c r="AJ299" i="10" s="1"/>
  <c r="AH298" i="10"/>
  <c r="AJ298" i="10" s="1"/>
  <c r="AH297" i="10"/>
  <c r="AJ297" i="10" s="1"/>
  <c r="AH296" i="10"/>
  <c r="AJ296" i="10" s="1"/>
  <c r="AH295" i="10"/>
  <c r="AJ295" i="10" s="1"/>
  <c r="AH294" i="10"/>
  <c r="AJ294" i="10" s="1"/>
  <c r="AH293" i="10"/>
  <c r="AJ293" i="10" s="1"/>
  <c r="AH292" i="10"/>
  <c r="AJ292" i="10" s="1"/>
  <c r="AH291" i="10"/>
  <c r="AJ291" i="10" s="1"/>
  <c r="AH290" i="10"/>
  <c r="AJ290" i="10" s="1"/>
  <c r="AH289" i="10"/>
  <c r="AJ289" i="10" s="1"/>
  <c r="AH288" i="10"/>
  <c r="AJ288" i="10" s="1"/>
  <c r="AH287" i="10"/>
  <c r="AJ287" i="10" s="1"/>
  <c r="AH286" i="10"/>
  <c r="AJ286" i="10" s="1"/>
  <c r="AH285" i="10"/>
  <c r="AH284" i="10"/>
  <c r="AH283" i="10"/>
  <c r="AG282" i="10"/>
  <c r="AF282" i="10"/>
  <c r="AE282" i="10"/>
  <c r="AD282" i="10"/>
  <c r="AC282" i="10"/>
  <c r="AB282" i="10"/>
  <c r="AA282" i="10"/>
  <c r="Z282" i="10"/>
  <c r="Y282" i="10"/>
  <c r="X282" i="10"/>
  <c r="W282" i="10"/>
  <c r="V282" i="10"/>
  <c r="U282" i="10"/>
  <c r="T282" i="10"/>
  <c r="S282" i="10"/>
  <c r="R282" i="10"/>
  <c r="Q282" i="10"/>
  <c r="P282" i="10"/>
  <c r="O282" i="10"/>
  <c r="N282" i="10"/>
  <c r="M282" i="10"/>
  <c r="L282" i="10"/>
  <c r="K282" i="10"/>
  <c r="J282" i="10"/>
  <c r="I282" i="10"/>
  <c r="H282" i="10"/>
  <c r="G282" i="10"/>
  <c r="F282" i="10"/>
  <c r="E282" i="10"/>
  <c r="D282" i="10"/>
  <c r="C282" i="10"/>
  <c r="AH281" i="10"/>
  <c r="AH275" i="10"/>
  <c r="AH274" i="10"/>
  <c r="AH273" i="10"/>
  <c r="AH272" i="10"/>
  <c r="AG271" i="10"/>
  <c r="AF271" i="10"/>
  <c r="AE271" i="10"/>
  <c r="AD271" i="10"/>
  <c r="AC271" i="10"/>
  <c r="AB271" i="10"/>
  <c r="AA271" i="10"/>
  <c r="Z271" i="10"/>
  <c r="Y271" i="10"/>
  <c r="X271" i="10"/>
  <c r="W271" i="10"/>
  <c r="V271" i="10"/>
  <c r="U271" i="10"/>
  <c r="T271" i="10"/>
  <c r="S271" i="10"/>
  <c r="R271" i="10"/>
  <c r="Q271" i="10"/>
  <c r="P271" i="10"/>
  <c r="O271" i="10"/>
  <c r="N271" i="10"/>
  <c r="M271" i="10"/>
  <c r="L271" i="10"/>
  <c r="K271" i="10"/>
  <c r="J271" i="10"/>
  <c r="I271" i="10"/>
  <c r="H271" i="10"/>
  <c r="G271" i="10"/>
  <c r="F271" i="10"/>
  <c r="E271" i="10"/>
  <c r="D271" i="10"/>
  <c r="C271" i="10"/>
  <c r="AH270" i="10"/>
  <c r="AJ270" i="10" s="1"/>
  <c r="AH269" i="10"/>
  <c r="AJ269" i="10" s="1"/>
  <c r="AH268" i="10"/>
  <c r="AJ268" i="10" s="1"/>
  <c r="AH267" i="10"/>
  <c r="AJ267" i="10" s="1"/>
  <c r="AH266" i="10"/>
  <c r="AJ266" i="10" s="1"/>
  <c r="AH265" i="10"/>
  <c r="AJ265" i="10" s="1"/>
  <c r="AH264" i="10"/>
  <c r="AJ264" i="10" s="1"/>
  <c r="AH263" i="10"/>
  <c r="AJ263" i="10" s="1"/>
  <c r="AH262" i="10"/>
  <c r="AJ262" i="10" s="1"/>
  <c r="AH261" i="10"/>
  <c r="AJ261" i="10" s="1"/>
  <c r="AH260" i="10"/>
  <c r="AJ260" i="10" s="1"/>
  <c r="AH259" i="10"/>
  <c r="AJ259" i="10" s="1"/>
  <c r="AH258" i="10"/>
  <c r="AJ258" i="10" s="1"/>
  <c r="AH257" i="10"/>
  <c r="AJ257" i="10" s="1"/>
  <c r="AH256" i="10"/>
  <c r="AJ256" i="10" s="1"/>
  <c r="AH255" i="10"/>
  <c r="AJ255" i="10" s="1"/>
  <c r="AH254" i="10"/>
  <c r="AJ254" i="10" s="1"/>
  <c r="AH253" i="10"/>
  <c r="AJ253" i="10" s="1"/>
  <c r="AH252" i="10"/>
  <c r="AJ252" i="10" s="1"/>
  <c r="AH251" i="10"/>
  <c r="AJ251" i="10" s="1"/>
  <c r="AH250" i="10"/>
  <c r="AJ250" i="10" s="1"/>
  <c r="AH249" i="10"/>
  <c r="AJ249" i="10" s="1"/>
  <c r="AH248" i="10"/>
  <c r="AJ248" i="10" s="1"/>
  <c r="AH247" i="10"/>
  <c r="AJ247" i="10" s="1"/>
  <c r="AH246" i="10"/>
  <c r="AH245" i="10"/>
  <c r="AH244" i="10"/>
  <c r="AG243" i="10"/>
  <c r="AF243" i="10"/>
  <c r="AE243" i="10"/>
  <c r="AD243" i="10"/>
  <c r="AC243" i="10"/>
  <c r="AB243" i="10"/>
  <c r="AA243" i="10"/>
  <c r="Z243" i="10"/>
  <c r="Y243" i="10"/>
  <c r="X243" i="10"/>
  <c r="W243" i="10"/>
  <c r="V243" i="10"/>
  <c r="U243" i="10"/>
  <c r="T243" i="10"/>
  <c r="S243" i="10"/>
  <c r="R243" i="10"/>
  <c r="Q243" i="10"/>
  <c r="P243" i="10"/>
  <c r="O243" i="10"/>
  <c r="N243" i="10"/>
  <c r="M243" i="10"/>
  <c r="L243" i="10"/>
  <c r="K243" i="10"/>
  <c r="J243" i="10"/>
  <c r="I243" i="10"/>
  <c r="H243" i="10"/>
  <c r="G243" i="10"/>
  <c r="F243" i="10"/>
  <c r="E243" i="10"/>
  <c r="D243" i="10"/>
  <c r="C243" i="10"/>
  <c r="AH242" i="10"/>
  <c r="AH236" i="10"/>
  <c r="AH235" i="10"/>
  <c r="AH234" i="10"/>
  <c r="AH233" i="10"/>
  <c r="AG232" i="10"/>
  <c r="AF232" i="10"/>
  <c r="AE232" i="10"/>
  <c r="AD232" i="10"/>
  <c r="AC232" i="10"/>
  <c r="AB232" i="10"/>
  <c r="AA232" i="10"/>
  <c r="Z232" i="10"/>
  <c r="Y232" i="10"/>
  <c r="X232" i="10"/>
  <c r="W232" i="10"/>
  <c r="V232" i="10"/>
  <c r="U232" i="10"/>
  <c r="T232" i="10"/>
  <c r="S232" i="10"/>
  <c r="R232" i="10"/>
  <c r="Q232" i="10"/>
  <c r="P232" i="10"/>
  <c r="O232" i="10"/>
  <c r="N232" i="10"/>
  <c r="M232" i="10"/>
  <c r="L232" i="10"/>
  <c r="K232" i="10"/>
  <c r="J232" i="10"/>
  <c r="I232" i="10"/>
  <c r="H232" i="10"/>
  <c r="G232" i="10"/>
  <c r="F232" i="10"/>
  <c r="E232" i="10"/>
  <c r="D232" i="10"/>
  <c r="C232" i="10"/>
  <c r="AH231" i="10"/>
  <c r="AJ231" i="10" s="1"/>
  <c r="AH230" i="10"/>
  <c r="AJ230" i="10" s="1"/>
  <c r="AH229" i="10"/>
  <c r="AJ229" i="10" s="1"/>
  <c r="AH228" i="10"/>
  <c r="AJ228" i="10" s="1"/>
  <c r="AH227" i="10"/>
  <c r="AJ227" i="10" s="1"/>
  <c r="AH226" i="10"/>
  <c r="AJ226" i="10" s="1"/>
  <c r="AH225" i="10"/>
  <c r="AJ225" i="10" s="1"/>
  <c r="AH224" i="10"/>
  <c r="AJ224" i="10" s="1"/>
  <c r="AH223" i="10"/>
  <c r="AJ223" i="10" s="1"/>
  <c r="AH222" i="10"/>
  <c r="AJ222" i="10" s="1"/>
  <c r="AH221" i="10"/>
  <c r="AJ221" i="10" s="1"/>
  <c r="AH220" i="10"/>
  <c r="AJ220" i="10" s="1"/>
  <c r="AH219" i="10"/>
  <c r="AJ219" i="10" s="1"/>
  <c r="AH218" i="10"/>
  <c r="AJ218" i="10" s="1"/>
  <c r="AH217" i="10"/>
  <c r="AJ217" i="10" s="1"/>
  <c r="AH216" i="10"/>
  <c r="AJ216" i="10" s="1"/>
  <c r="AH215" i="10"/>
  <c r="AJ215" i="10" s="1"/>
  <c r="AH214" i="10"/>
  <c r="AJ214" i="10" s="1"/>
  <c r="AH213" i="10"/>
  <c r="AJ213" i="10" s="1"/>
  <c r="AH212" i="10"/>
  <c r="AJ212" i="10" s="1"/>
  <c r="AH211" i="10"/>
  <c r="AJ211" i="10" s="1"/>
  <c r="AH210" i="10"/>
  <c r="AJ210" i="10" s="1"/>
  <c r="AH209" i="10"/>
  <c r="AJ209" i="10" s="1"/>
  <c r="AH208" i="10"/>
  <c r="AJ208" i="10" s="1"/>
  <c r="AH207" i="10"/>
  <c r="AH206" i="10"/>
  <c r="AH205" i="10"/>
  <c r="AG204" i="10"/>
  <c r="AF204" i="10"/>
  <c r="AE204" i="10"/>
  <c r="AD204" i="10"/>
  <c r="AC204" i="10"/>
  <c r="AB204" i="10"/>
  <c r="AA204" i="10"/>
  <c r="Z204" i="10"/>
  <c r="Y204" i="10"/>
  <c r="X204" i="10"/>
  <c r="W204" i="10"/>
  <c r="V204" i="10"/>
  <c r="U204" i="10"/>
  <c r="T204" i="10"/>
  <c r="S204" i="10"/>
  <c r="R204" i="10"/>
  <c r="Q204" i="10"/>
  <c r="P204" i="10"/>
  <c r="O204" i="10"/>
  <c r="N204" i="10"/>
  <c r="M204" i="10"/>
  <c r="L204" i="10"/>
  <c r="K204" i="10"/>
  <c r="J204" i="10"/>
  <c r="I204" i="10"/>
  <c r="H204" i="10"/>
  <c r="G204" i="10"/>
  <c r="F204" i="10"/>
  <c r="E204" i="10"/>
  <c r="D204" i="10"/>
  <c r="C204" i="10"/>
  <c r="AH203" i="10"/>
  <c r="AH197" i="10"/>
  <c r="AH196" i="10"/>
  <c r="AH195" i="10"/>
  <c r="AH194" i="10"/>
  <c r="AG193" i="10"/>
  <c r="AF193" i="10"/>
  <c r="AE193" i="10"/>
  <c r="AD193" i="10"/>
  <c r="AC193" i="10"/>
  <c r="AB193" i="10"/>
  <c r="AA193" i="10"/>
  <c r="Z193" i="10"/>
  <c r="Y193" i="10"/>
  <c r="X193" i="10"/>
  <c r="W193" i="10"/>
  <c r="V193" i="10"/>
  <c r="U193" i="10"/>
  <c r="T193" i="10"/>
  <c r="S193" i="10"/>
  <c r="R193" i="10"/>
  <c r="Q193" i="10"/>
  <c r="P193" i="10"/>
  <c r="O193" i="10"/>
  <c r="N193" i="10"/>
  <c r="M193" i="10"/>
  <c r="L193" i="10"/>
  <c r="K193" i="10"/>
  <c r="J193" i="10"/>
  <c r="I193" i="10"/>
  <c r="H193" i="10"/>
  <c r="G193" i="10"/>
  <c r="F193" i="10"/>
  <c r="E193" i="10"/>
  <c r="D193" i="10"/>
  <c r="C193" i="10"/>
  <c r="AH192" i="10"/>
  <c r="AJ192" i="10" s="1"/>
  <c r="AH191" i="10"/>
  <c r="AJ191" i="10" s="1"/>
  <c r="AH190" i="10"/>
  <c r="AJ190" i="10" s="1"/>
  <c r="AH189" i="10"/>
  <c r="AJ189" i="10" s="1"/>
  <c r="AH188" i="10"/>
  <c r="AJ188" i="10" s="1"/>
  <c r="AH187" i="10"/>
  <c r="AJ187" i="10" s="1"/>
  <c r="AH186" i="10"/>
  <c r="AJ186" i="10" s="1"/>
  <c r="AH185" i="10"/>
  <c r="AJ185" i="10" s="1"/>
  <c r="AH184" i="10"/>
  <c r="AJ184" i="10" s="1"/>
  <c r="AH183" i="10"/>
  <c r="AJ183" i="10" s="1"/>
  <c r="AH182" i="10"/>
  <c r="AJ182" i="10" s="1"/>
  <c r="AH181" i="10"/>
  <c r="AJ181" i="10" s="1"/>
  <c r="AH180" i="10"/>
  <c r="AJ180" i="10" s="1"/>
  <c r="AH179" i="10"/>
  <c r="AJ179" i="10" s="1"/>
  <c r="AH178" i="10"/>
  <c r="AJ178" i="10" s="1"/>
  <c r="AH177" i="10"/>
  <c r="AJ177" i="10" s="1"/>
  <c r="AH176" i="10"/>
  <c r="AJ176" i="10" s="1"/>
  <c r="AH175" i="10"/>
  <c r="AJ175" i="10" s="1"/>
  <c r="AH174" i="10"/>
  <c r="AJ174" i="10" s="1"/>
  <c r="AH173" i="10"/>
  <c r="AJ173" i="10" s="1"/>
  <c r="AH172" i="10"/>
  <c r="AJ172" i="10" s="1"/>
  <c r="AH171" i="10"/>
  <c r="AJ171" i="10" s="1"/>
  <c r="AH170" i="10"/>
  <c r="AJ170" i="10" s="1"/>
  <c r="AH169" i="10"/>
  <c r="AJ169" i="10" s="1"/>
  <c r="AH168" i="10"/>
  <c r="AH167" i="10"/>
  <c r="AH166" i="10"/>
  <c r="AG165" i="10"/>
  <c r="AF165" i="10"/>
  <c r="AE165" i="10"/>
  <c r="AD165" i="10"/>
  <c r="AC165" i="10"/>
  <c r="AB165" i="10"/>
  <c r="AA165" i="10"/>
  <c r="Z165" i="10"/>
  <c r="Y165" i="10"/>
  <c r="X165" i="10"/>
  <c r="W165" i="10"/>
  <c r="V165" i="10"/>
  <c r="U165" i="10"/>
  <c r="T165" i="10"/>
  <c r="S165" i="10"/>
  <c r="R165" i="10"/>
  <c r="Q165" i="10"/>
  <c r="P165" i="10"/>
  <c r="O165" i="10"/>
  <c r="N165" i="10"/>
  <c r="M165" i="10"/>
  <c r="L165" i="10"/>
  <c r="K165" i="10"/>
  <c r="J165" i="10"/>
  <c r="I165" i="10"/>
  <c r="H165" i="10"/>
  <c r="G165" i="10"/>
  <c r="F165" i="10"/>
  <c r="E165" i="10"/>
  <c r="D165" i="10"/>
  <c r="C165" i="10"/>
  <c r="AH164" i="10"/>
  <c r="AH158" i="10"/>
  <c r="AH157" i="10"/>
  <c r="AH156" i="10"/>
  <c r="AH155" i="10"/>
  <c r="AG154" i="10"/>
  <c r="AF154" i="10"/>
  <c r="AE154" i="10"/>
  <c r="AD154" i="10"/>
  <c r="AC154" i="10"/>
  <c r="AB154" i="10"/>
  <c r="AA154" i="10"/>
  <c r="Z154" i="10"/>
  <c r="Y154" i="10"/>
  <c r="X154" i="10"/>
  <c r="W154" i="10"/>
  <c r="V154" i="10"/>
  <c r="U154" i="10"/>
  <c r="T154" i="10"/>
  <c r="S154" i="10"/>
  <c r="R154" i="10"/>
  <c r="Q154" i="10"/>
  <c r="P154" i="10"/>
  <c r="O154" i="10"/>
  <c r="N154" i="10"/>
  <c r="M154" i="10"/>
  <c r="L154" i="10"/>
  <c r="K154" i="10"/>
  <c r="J154" i="10"/>
  <c r="I154" i="10"/>
  <c r="H154" i="10"/>
  <c r="G154" i="10"/>
  <c r="F154" i="10"/>
  <c r="E154" i="10"/>
  <c r="D154" i="10"/>
  <c r="C154" i="10"/>
  <c r="AH153" i="10"/>
  <c r="AJ153" i="10" s="1"/>
  <c r="AH152" i="10"/>
  <c r="AJ152" i="10" s="1"/>
  <c r="AH151" i="10"/>
  <c r="AJ151" i="10" s="1"/>
  <c r="AH150" i="10"/>
  <c r="AJ150" i="10" s="1"/>
  <c r="AH149" i="10"/>
  <c r="AJ149" i="10" s="1"/>
  <c r="AH148" i="10"/>
  <c r="AJ148" i="10" s="1"/>
  <c r="AH147" i="10"/>
  <c r="AJ147" i="10" s="1"/>
  <c r="AH146" i="10"/>
  <c r="AJ146" i="10" s="1"/>
  <c r="AH145" i="10"/>
  <c r="AJ145" i="10" s="1"/>
  <c r="AH144" i="10"/>
  <c r="AJ144" i="10" s="1"/>
  <c r="AH143" i="10"/>
  <c r="AJ143" i="10" s="1"/>
  <c r="AH142" i="10"/>
  <c r="AJ142" i="10" s="1"/>
  <c r="AH141" i="10"/>
  <c r="AJ141" i="10" s="1"/>
  <c r="AH140" i="10"/>
  <c r="AJ140" i="10" s="1"/>
  <c r="AH139" i="10"/>
  <c r="AJ139" i="10" s="1"/>
  <c r="AH138" i="10"/>
  <c r="AJ138" i="10" s="1"/>
  <c r="AH137" i="10"/>
  <c r="AJ137" i="10" s="1"/>
  <c r="AH136" i="10"/>
  <c r="AJ136" i="10" s="1"/>
  <c r="AH135" i="10"/>
  <c r="AJ135" i="10" s="1"/>
  <c r="AH134" i="10"/>
  <c r="AJ134" i="10" s="1"/>
  <c r="AH133" i="10"/>
  <c r="AJ133" i="10" s="1"/>
  <c r="AH132" i="10"/>
  <c r="AJ132" i="10" s="1"/>
  <c r="AH131" i="10"/>
  <c r="AJ131" i="10" s="1"/>
  <c r="AH130" i="10"/>
  <c r="AJ130" i="10" s="1"/>
  <c r="AH129" i="10"/>
  <c r="AH128" i="10"/>
  <c r="AH127" i="10"/>
  <c r="AG126" i="10"/>
  <c r="AF126" i="10"/>
  <c r="AE126" i="10"/>
  <c r="AD126" i="10"/>
  <c r="AC126" i="10"/>
  <c r="AB126" i="10"/>
  <c r="AA126" i="10"/>
  <c r="Z126" i="10"/>
  <c r="Y126" i="10"/>
  <c r="X126" i="10"/>
  <c r="W126" i="10"/>
  <c r="V126" i="10"/>
  <c r="U126" i="10"/>
  <c r="T126" i="10"/>
  <c r="S126" i="10"/>
  <c r="R126" i="10"/>
  <c r="Q126" i="10"/>
  <c r="P126" i="10"/>
  <c r="O126" i="10"/>
  <c r="N126" i="10"/>
  <c r="M126" i="10"/>
  <c r="L126" i="10"/>
  <c r="K126" i="10"/>
  <c r="J126" i="10"/>
  <c r="I126" i="10"/>
  <c r="H126" i="10"/>
  <c r="G126" i="10"/>
  <c r="F126" i="10"/>
  <c r="E126" i="10"/>
  <c r="D126" i="10"/>
  <c r="C126" i="10"/>
  <c r="AH125" i="10"/>
  <c r="AH119" i="10"/>
  <c r="AH118" i="10"/>
  <c r="AH117" i="10"/>
  <c r="AH116" i="10"/>
  <c r="AG115" i="10"/>
  <c r="AF115" i="10"/>
  <c r="AE115" i="10"/>
  <c r="AD115" i="10"/>
  <c r="AC115" i="10"/>
  <c r="AB115" i="10"/>
  <c r="AA115" i="10"/>
  <c r="Z115" i="10"/>
  <c r="Y115" i="10"/>
  <c r="X115" i="10"/>
  <c r="W115" i="10"/>
  <c r="V115" i="10"/>
  <c r="U115" i="10"/>
  <c r="T115" i="10"/>
  <c r="S115" i="10"/>
  <c r="R115" i="10"/>
  <c r="Q115" i="10"/>
  <c r="P115" i="10"/>
  <c r="O115" i="10"/>
  <c r="N115" i="10"/>
  <c r="M115" i="10"/>
  <c r="L115" i="10"/>
  <c r="K115" i="10"/>
  <c r="J115" i="10"/>
  <c r="I115" i="10"/>
  <c r="H115" i="10"/>
  <c r="G115" i="10"/>
  <c r="F115" i="10"/>
  <c r="E115" i="10"/>
  <c r="D115" i="10"/>
  <c r="C115" i="10"/>
  <c r="AH114" i="10"/>
  <c r="AJ114" i="10" s="1"/>
  <c r="AH113" i="10"/>
  <c r="AJ113" i="10" s="1"/>
  <c r="AH112" i="10"/>
  <c r="AJ112" i="10" s="1"/>
  <c r="AH111" i="10"/>
  <c r="AJ111" i="10" s="1"/>
  <c r="AH110" i="10"/>
  <c r="AJ110" i="10" s="1"/>
  <c r="AH109" i="10"/>
  <c r="AJ109" i="10" s="1"/>
  <c r="AH108" i="10"/>
  <c r="AJ108" i="10" s="1"/>
  <c r="AH107" i="10"/>
  <c r="AJ107" i="10" s="1"/>
  <c r="AH106" i="10"/>
  <c r="AJ106" i="10" s="1"/>
  <c r="AH105" i="10"/>
  <c r="AJ105" i="10" s="1"/>
  <c r="AH104" i="10"/>
  <c r="AJ104" i="10" s="1"/>
  <c r="AH103" i="10"/>
  <c r="AJ103" i="10" s="1"/>
  <c r="AH102" i="10"/>
  <c r="AJ102" i="10" s="1"/>
  <c r="AH101" i="10"/>
  <c r="AJ101" i="10" s="1"/>
  <c r="AH100" i="10"/>
  <c r="AJ100" i="10" s="1"/>
  <c r="AH99" i="10"/>
  <c r="AJ99" i="10" s="1"/>
  <c r="AH98" i="10"/>
  <c r="AJ98" i="10" s="1"/>
  <c r="AH97" i="10"/>
  <c r="AJ97" i="10" s="1"/>
  <c r="AH96" i="10"/>
  <c r="AJ96" i="10" s="1"/>
  <c r="AH95" i="10"/>
  <c r="AJ95" i="10" s="1"/>
  <c r="AH94" i="10"/>
  <c r="AJ94" i="10" s="1"/>
  <c r="AH93" i="10"/>
  <c r="AJ93" i="10" s="1"/>
  <c r="AH92" i="10"/>
  <c r="AJ92" i="10" s="1"/>
  <c r="AH91" i="10"/>
  <c r="AJ91" i="10" s="1"/>
  <c r="AH90" i="10"/>
  <c r="AH89" i="10"/>
  <c r="AH88" i="10"/>
  <c r="AG87" i="10"/>
  <c r="AF87" i="10"/>
  <c r="AE87" i="10"/>
  <c r="AD87" i="10"/>
  <c r="AC87" i="10"/>
  <c r="AB87" i="10"/>
  <c r="AA87" i="10"/>
  <c r="Z87" i="10"/>
  <c r="Y87" i="10"/>
  <c r="X87" i="10"/>
  <c r="W87" i="10"/>
  <c r="V87" i="10"/>
  <c r="U87" i="10"/>
  <c r="T87" i="10"/>
  <c r="S87" i="10"/>
  <c r="R87" i="10"/>
  <c r="Q87" i="10"/>
  <c r="P87" i="10"/>
  <c r="O87" i="10"/>
  <c r="N87" i="10"/>
  <c r="M87" i="10"/>
  <c r="L87" i="10"/>
  <c r="K87" i="10"/>
  <c r="J87" i="10"/>
  <c r="I87" i="10"/>
  <c r="H87" i="10"/>
  <c r="G87" i="10"/>
  <c r="F87" i="10"/>
  <c r="E87" i="10"/>
  <c r="D87" i="10"/>
  <c r="C87" i="10"/>
  <c r="AH86" i="10"/>
  <c r="AH80" i="10"/>
  <c r="AH79" i="10"/>
  <c r="AH78" i="10"/>
  <c r="AH77" i="10"/>
  <c r="AG76" i="10"/>
  <c r="AF76" i="10"/>
  <c r="AE76" i="10"/>
  <c r="AD76" i="10"/>
  <c r="AC76" i="10"/>
  <c r="AB76" i="10"/>
  <c r="AA76" i="10"/>
  <c r="Z76" i="10"/>
  <c r="Y76" i="10"/>
  <c r="X76" i="10"/>
  <c r="W76" i="10"/>
  <c r="V76" i="10"/>
  <c r="U76" i="10"/>
  <c r="T76" i="10"/>
  <c r="S76" i="10"/>
  <c r="R76" i="10"/>
  <c r="Q76" i="10"/>
  <c r="P76" i="10"/>
  <c r="O76" i="10"/>
  <c r="N76" i="10"/>
  <c r="M76" i="10"/>
  <c r="L76" i="10"/>
  <c r="K76" i="10"/>
  <c r="J76" i="10"/>
  <c r="I76" i="10"/>
  <c r="H76" i="10"/>
  <c r="G76" i="10"/>
  <c r="F76" i="10"/>
  <c r="E76" i="10"/>
  <c r="D76" i="10"/>
  <c r="C76" i="10"/>
  <c r="AH75" i="10"/>
  <c r="AJ75" i="10" s="1"/>
  <c r="AH74" i="10"/>
  <c r="AJ74" i="10" s="1"/>
  <c r="AH73" i="10"/>
  <c r="AJ73" i="10" s="1"/>
  <c r="AH72" i="10"/>
  <c r="AJ72" i="10" s="1"/>
  <c r="AH71" i="10"/>
  <c r="AJ71" i="10" s="1"/>
  <c r="AH70" i="10"/>
  <c r="AJ70" i="10" s="1"/>
  <c r="AH69" i="10"/>
  <c r="AJ69" i="10" s="1"/>
  <c r="AH68" i="10"/>
  <c r="AJ68" i="10" s="1"/>
  <c r="AH67" i="10"/>
  <c r="AJ67" i="10" s="1"/>
  <c r="AH66" i="10"/>
  <c r="AJ66" i="10" s="1"/>
  <c r="AH65" i="10"/>
  <c r="AJ65" i="10" s="1"/>
  <c r="AH64" i="10"/>
  <c r="AJ64" i="10" s="1"/>
  <c r="AH63" i="10"/>
  <c r="AJ63" i="10" s="1"/>
  <c r="AH62" i="10"/>
  <c r="AJ62" i="10" s="1"/>
  <c r="AH61" i="10"/>
  <c r="AJ61" i="10" s="1"/>
  <c r="AH60" i="10"/>
  <c r="AJ60" i="10" s="1"/>
  <c r="AH59" i="10"/>
  <c r="AJ59" i="10" s="1"/>
  <c r="AH58" i="10"/>
  <c r="AJ58" i="10" s="1"/>
  <c r="AH57" i="10"/>
  <c r="AJ57" i="10" s="1"/>
  <c r="AH56" i="10"/>
  <c r="AJ56" i="10" s="1"/>
  <c r="AH55" i="10"/>
  <c r="AJ55" i="10" s="1"/>
  <c r="AH54" i="10"/>
  <c r="AJ54" i="10" s="1"/>
  <c r="AH53" i="10"/>
  <c r="AJ53" i="10" s="1"/>
  <c r="AH52" i="10"/>
  <c r="AJ52" i="10" s="1"/>
  <c r="AH51" i="10"/>
  <c r="AH50" i="10"/>
  <c r="AH49" i="10"/>
  <c r="AG48" i="10"/>
  <c r="AF48" i="10"/>
  <c r="AE48" i="10"/>
  <c r="AD48" i="10"/>
  <c r="AC48" i="10"/>
  <c r="AB48" i="10"/>
  <c r="AA48" i="10"/>
  <c r="Z48" i="10"/>
  <c r="Y48" i="10"/>
  <c r="X48" i="10"/>
  <c r="W48" i="10"/>
  <c r="V48" i="10"/>
  <c r="U48" i="10"/>
  <c r="T48" i="10"/>
  <c r="S48" i="10"/>
  <c r="R48" i="10"/>
  <c r="Q48" i="10"/>
  <c r="P48" i="10"/>
  <c r="O48" i="10"/>
  <c r="N48" i="10"/>
  <c r="M48" i="10"/>
  <c r="L48" i="10"/>
  <c r="K48" i="10"/>
  <c r="J48" i="10"/>
  <c r="I48" i="10"/>
  <c r="H48" i="10"/>
  <c r="G48" i="10"/>
  <c r="F48" i="10"/>
  <c r="E48" i="10"/>
  <c r="D48" i="10"/>
  <c r="C48" i="10"/>
  <c r="AH47" i="10"/>
  <c r="AK3" i="10"/>
  <c r="F1" i="11" l="1"/>
  <c r="N1" i="13"/>
  <c r="N1" i="12"/>
  <c r="AE397" i="10"/>
  <c r="AF397" i="10"/>
  <c r="AE319" i="10"/>
  <c r="AF319" i="10"/>
  <c r="AE46" i="10"/>
  <c r="AF46" i="10"/>
  <c r="AH438" i="10"/>
  <c r="AM433" i="10" s="1"/>
  <c r="AM438" i="10" s="1"/>
  <c r="AH399" i="10"/>
  <c r="AM394" i="10" s="1"/>
  <c r="AM399" i="10" s="1"/>
  <c r="AJ466" i="10"/>
  <c r="AH466" i="10"/>
  <c r="AH427" i="10"/>
  <c r="AJ427" i="10"/>
  <c r="AM397" i="10"/>
  <c r="AM395" i="10"/>
  <c r="AJ349" i="10"/>
  <c r="AH360" i="10"/>
  <c r="AM361" i="10" s="1"/>
  <c r="AJ388" i="10"/>
  <c r="AH388" i="10"/>
  <c r="AH321" i="10"/>
  <c r="AM316" i="10" s="1"/>
  <c r="AM321" i="10" s="1"/>
  <c r="AH349" i="10"/>
  <c r="AJ310" i="10"/>
  <c r="AH282" i="10"/>
  <c r="AM277" i="10" s="1"/>
  <c r="AM282" i="10" s="1"/>
  <c r="AH310" i="10"/>
  <c r="AH243" i="10"/>
  <c r="AM238" i="10" s="1"/>
  <c r="AM243" i="10" s="1"/>
  <c r="AJ271" i="10"/>
  <c r="AH271" i="10"/>
  <c r="AM239" i="10" s="1"/>
  <c r="AH204" i="10"/>
  <c r="AM199" i="10" s="1"/>
  <c r="AM204" i="10" s="1"/>
  <c r="AJ232" i="10"/>
  <c r="AH165" i="10"/>
  <c r="AM160" i="10" s="1"/>
  <c r="AM165" i="10" s="1"/>
  <c r="AH232" i="10"/>
  <c r="AH193" i="10"/>
  <c r="AM161" i="10" s="1"/>
  <c r="AJ193" i="10"/>
  <c r="AH126" i="10"/>
  <c r="AM127" i="10" s="1"/>
  <c r="AH154" i="10"/>
  <c r="AM124" i="10" s="1"/>
  <c r="AJ154" i="10"/>
  <c r="AH87" i="10"/>
  <c r="AM82" i="10" s="1"/>
  <c r="AM87" i="10" s="1"/>
  <c r="AH115" i="10"/>
  <c r="AM85" i="10" s="1"/>
  <c r="AJ115" i="10"/>
  <c r="AH48" i="10"/>
  <c r="AM49" i="10" s="1"/>
  <c r="AH76" i="10"/>
  <c r="AM46" i="10" s="1"/>
  <c r="AJ76" i="10"/>
  <c r="AM439" i="10" l="1"/>
  <c r="AM400" i="10"/>
  <c r="AM355" i="10"/>
  <c r="AM360" i="10" s="1"/>
  <c r="AM436" i="10"/>
  <c r="AM322" i="10"/>
  <c r="AM358" i="10"/>
  <c r="AM356" i="10"/>
  <c r="AM244" i="10"/>
  <c r="AM241" i="10"/>
  <c r="AM283" i="10"/>
  <c r="AM205" i="10"/>
  <c r="AM319" i="10"/>
  <c r="AM317" i="10"/>
  <c r="AM280" i="10"/>
  <c r="AM278" i="10"/>
  <c r="AM166" i="10"/>
  <c r="AM122" i="10"/>
  <c r="AM202" i="10"/>
  <c r="AM200" i="10"/>
  <c r="AM163" i="10"/>
  <c r="AM121" i="10"/>
  <c r="AM126" i="10" s="1"/>
  <c r="AM83" i="10"/>
  <c r="AM88" i="10"/>
  <c r="AM44" i="10"/>
  <c r="AM43" i="10"/>
  <c r="AM48" i="10" s="1"/>
  <c r="H2" i="13" l="1"/>
  <c r="B2" i="13"/>
  <c r="N10" i="13"/>
  <c r="M10" i="13"/>
  <c r="L10" i="13"/>
  <c r="K10" i="13"/>
  <c r="J10" i="13"/>
  <c r="I10" i="13"/>
  <c r="H10" i="13"/>
  <c r="G10" i="13"/>
  <c r="F10" i="13"/>
  <c r="E10" i="13"/>
  <c r="D10" i="13"/>
  <c r="C10" i="13"/>
  <c r="B10" i="13"/>
  <c r="M9" i="13"/>
  <c r="K9" i="13"/>
  <c r="J9" i="13"/>
  <c r="I9" i="13"/>
  <c r="E9" i="13"/>
  <c r="C9" i="13"/>
  <c r="B9" i="13"/>
  <c r="M8" i="13"/>
  <c r="L8" i="13"/>
  <c r="L9" i="13" s="1"/>
  <c r="K8" i="13"/>
  <c r="J8" i="13"/>
  <c r="I8" i="13"/>
  <c r="H8" i="13"/>
  <c r="H9" i="13" s="1"/>
  <c r="G8" i="13"/>
  <c r="G9" i="13" s="1"/>
  <c r="F8" i="13"/>
  <c r="F9" i="13" s="1"/>
  <c r="E8" i="13"/>
  <c r="D8" i="13"/>
  <c r="D9" i="13" s="1"/>
  <c r="C8" i="13"/>
  <c r="B8" i="13"/>
  <c r="N7" i="13"/>
  <c r="N6" i="13"/>
  <c r="N5" i="13"/>
  <c r="N4" i="13"/>
  <c r="N8" i="13" s="1"/>
  <c r="N9" i="13" s="1"/>
  <c r="B2" i="12"/>
  <c r="M8" i="12" l="1"/>
  <c r="L8" i="12"/>
  <c r="G8" i="12"/>
  <c r="E8" i="12"/>
  <c r="D8" i="12"/>
  <c r="M7" i="12"/>
  <c r="L7" i="12"/>
  <c r="K7" i="12"/>
  <c r="K8" i="12" s="1"/>
  <c r="J7" i="12"/>
  <c r="J8" i="12" s="1"/>
  <c r="I7" i="12"/>
  <c r="I8" i="12" s="1"/>
  <c r="H7" i="12"/>
  <c r="H8" i="12" s="1"/>
  <c r="G7" i="12"/>
  <c r="F7" i="12"/>
  <c r="F8" i="12" s="1"/>
  <c r="E7" i="12"/>
  <c r="D7" i="12"/>
  <c r="C7" i="12"/>
  <c r="C8" i="12" s="1"/>
  <c r="B7" i="12"/>
  <c r="B8" i="12" s="1"/>
  <c r="N6" i="12"/>
  <c r="N7" i="12" s="1"/>
  <c r="N8" i="12" s="1"/>
  <c r="N5" i="12"/>
  <c r="N4" i="12"/>
  <c r="G3" i="11" l="1"/>
  <c r="F3"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5" i="11"/>
  <c r="E6" i="11"/>
  <c r="E7" i="11"/>
  <c r="C3" i="11" l="1"/>
  <c r="F209" i="1" l="1"/>
  <c r="AI8" i="1"/>
  <c r="AK9" i="1"/>
  <c r="AK8" i="1"/>
  <c r="C9" i="10"/>
  <c r="AL7" i="5"/>
  <c r="AI20" i="5"/>
  <c r="AG20" i="5"/>
  <c r="R20" i="5"/>
  <c r="B20" i="5"/>
  <c r="AL12" i="5"/>
  <c r="AG21" i="5"/>
  <c r="C37" i="10"/>
  <c r="AH40" i="10"/>
  <c r="AH39" i="10"/>
  <c r="AH38" i="10"/>
  <c r="AH34" i="10"/>
  <c r="D37" i="10" l="1"/>
  <c r="E37" i="10"/>
  <c r="F37" i="10"/>
  <c r="G37" i="10"/>
  <c r="H37" i="10"/>
  <c r="I37" i="10"/>
  <c r="J37" i="10"/>
  <c r="K37" i="10"/>
  <c r="L37" i="10"/>
  <c r="M37" i="10"/>
  <c r="N37" i="10"/>
  <c r="O37" i="10"/>
  <c r="P37" i="10"/>
  <c r="Q37" i="10"/>
  <c r="R37" i="10"/>
  <c r="S37" i="10"/>
  <c r="T37" i="10"/>
  <c r="U37" i="10"/>
  <c r="V37" i="10"/>
  <c r="W37" i="10"/>
  <c r="X37" i="10"/>
  <c r="Y37" i="10"/>
  <c r="Z37" i="10"/>
  <c r="AA37" i="10"/>
  <c r="AB37" i="10"/>
  <c r="AC37" i="10"/>
  <c r="AD37" i="10"/>
  <c r="AE37" i="10"/>
  <c r="AF37" i="10"/>
  <c r="AG37" i="10"/>
  <c r="D9" i="10"/>
  <c r="E9" i="10"/>
  <c r="F9" i="10"/>
  <c r="G9" i="10"/>
  <c r="H9" i="10"/>
  <c r="I9" i="10"/>
  <c r="J9" i="10"/>
  <c r="K9" i="10"/>
  <c r="L9" i="10"/>
  <c r="M9" i="10"/>
  <c r="N9" i="10"/>
  <c r="O9" i="10"/>
  <c r="P9" i="10"/>
  <c r="Q9" i="10"/>
  <c r="R9" i="10"/>
  <c r="S9" i="10"/>
  <c r="T9" i="10"/>
  <c r="U9" i="10"/>
  <c r="V9" i="10"/>
  <c r="W9" i="10"/>
  <c r="X9" i="10"/>
  <c r="Y9" i="10"/>
  <c r="Z9" i="10"/>
  <c r="AA9" i="10"/>
  <c r="AB9" i="10"/>
  <c r="AC9" i="10"/>
  <c r="AD9" i="10"/>
  <c r="AE9" i="10"/>
  <c r="AF9" i="10"/>
  <c r="AG9" i="10"/>
  <c r="AG10" i="5"/>
  <c r="AH13" i="10"/>
  <c r="AH14" i="10"/>
  <c r="AJ14" i="10" s="1"/>
  <c r="AH15" i="10"/>
  <c r="AJ15" i="10" s="1"/>
  <c r="AH16" i="10"/>
  <c r="AJ16" i="10" s="1"/>
  <c r="AH17" i="10"/>
  <c r="AJ17" i="10" s="1"/>
  <c r="AH18" i="10"/>
  <c r="AJ18" i="10" s="1"/>
  <c r="AH19" i="10"/>
  <c r="AJ19" i="10" s="1"/>
  <c r="AH20" i="10"/>
  <c r="AJ20" i="10" s="1"/>
  <c r="AH21" i="10"/>
  <c r="AJ21" i="10" s="1"/>
  <c r="AH22" i="10"/>
  <c r="AJ22" i="10" s="1"/>
  <c r="AH23" i="10"/>
  <c r="AJ23" i="10" s="1"/>
  <c r="AH24" i="10"/>
  <c r="AJ24" i="10" s="1"/>
  <c r="AH25" i="10"/>
  <c r="AJ25" i="10" s="1"/>
  <c r="AH26" i="10"/>
  <c r="AJ26" i="10" s="1"/>
  <c r="AH27" i="10"/>
  <c r="AJ27" i="10" s="1"/>
  <c r="AH28" i="10"/>
  <c r="AJ28" i="10" s="1"/>
  <c r="AH29" i="10"/>
  <c r="AJ29" i="10" s="1"/>
  <c r="AH30" i="10"/>
  <c r="AJ30" i="10" s="1"/>
  <c r="AH31" i="10"/>
  <c r="AJ31" i="10" s="1"/>
  <c r="AH32" i="10"/>
  <c r="AJ32" i="10" s="1"/>
  <c r="AH33" i="10"/>
  <c r="AJ33" i="10" s="1"/>
  <c r="AH35" i="10"/>
  <c r="AJ35" i="10" s="1"/>
  <c r="AH36" i="10"/>
  <c r="AJ36" i="10" s="1"/>
  <c r="AH12" i="10"/>
  <c r="AH11" i="10"/>
  <c r="AH10" i="10"/>
  <c r="AH41" i="10"/>
  <c r="AJ34" i="10"/>
  <c r="AH8" i="10"/>
  <c r="T2" i="10"/>
  <c r="E2" i="10"/>
  <c r="AL6" i="5"/>
  <c r="B22" i="5"/>
  <c r="B40" i="5" s="1"/>
  <c r="B58" i="5" s="1"/>
  <c r="AH37" i="10" l="1"/>
  <c r="AM5" i="10" s="1"/>
  <c r="AH9" i="10"/>
  <c r="AM4" i="10" s="1"/>
  <c r="AJ13" i="10"/>
  <c r="B81" i="5"/>
  <c r="C81" i="5"/>
  <c r="B92" i="5"/>
  <c r="C92" i="5"/>
  <c r="B99" i="5"/>
  <c r="C99" i="5"/>
  <c r="G20" i="5"/>
  <c r="AG19" i="5"/>
  <c r="I8" i="2"/>
  <c r="E8" i="1" s="1"/>
  <c r="AE2" i="5"/>
  <c r="S2" i="5"/>
  <c r="G9" i="5"/>
  <c r="H9" i="5"/>
  <c r="I9" i="5"/>
  <c r="J9" i="5"/>
  <c r="K9" i="5"/>
  <c r="L9" i="5"/>
  <c r="M9" i="5"/>
  <c r="N9" i="5"/>
  <c r="P9" i="5"/>
  <c r="Q9" i="5"/>
  <c r="R9" i="5"/>
  <c r="S9" i="5"/>
  <c r="T9" i="5"/>
  <c r="V9" i="5"/>
  <c r="W9" i="5"/>
  <c r="X9" i="5"/>
  <c r="Y9" i="5"/>
  <c r="AA9" i="5"/>
  <c r="AB9" i="5"/>
  <c r="AC9" i="5"/>
  <c r="AE9" i="5"/>
  <c r="AF9" i="5"/>
  <c r="U9" i="5"/>
  <c r="O9" i="5"/>
  <c r="D9" i="5"/>
  <c r="AG206" i="5"/>
  <c r="H189" i="5"/>
  <c r="AE117" i="5"/>
  <c r="AC117" i="5"/>
  <c r="AG219" i="5"/>
  <c r="AG201" i="5"/>
  <c r="AG183" i="5"/>
  <c r="AG165" i="5"/>
  <c r="AG147" i="5"/>
  <c r="AG129" i="5"/>
  <c r="AG111" i="5"/>
  <c r="AG93" i="5"/>
  <c r="AG75" i="5"/>
  <c r="AG57" i="5"/>
  <c r="AG39" i="5"/>
  <c r="B9" i="5"/>
  <c r="B207" i="5"/>
  <c r="AG18" i="5"/>
  <c r="AG11" i="5"/>
  <c r="C8" i="1"/>
  <c r="D8" i="1"/>
  <c r="F8" i="1"/>
  <c r="C9" i="1"/>
  <c r="D9" i="1"/>
  <c r="I9" i="2"/>
  <c r="E9" i="1" s="1"/>
  <c r="F9" i="1"/>
  <c r="C10" i="1"/>
  <c r="D10" i="1"/>
  <c r="I10" i="2"/>
  <c r="E10" i="1" s="1"/>
  <c r="F10" i="1"/>
  <c r="AG8" i="5"/>
  <c r="AL216" i="5"/>
  <c r="AI18" i="5"/>
  <c r="AG216" i="5"/>
  <c r="AI216" i="5" s="1"/>
  <c r="AG194" i="5"/>
  <c r="AI194" i="5" s="1"/>
  <c r="AG197" i="5"/>
  <c r="AI197" i="5" s="1"/>
  <c r="AG124" i="5"/>
  <c r="AI124" i="5"/>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F217" i="1" s="1"/>
  <c r="A13" i="1"/>
  <c r="A12" i="1"/>
  <c r="A11" i="1"/>
  <c r="A10" i="1"/>
  <c r="A9" i="1"/>
  <c r="A8" i="1"/>
  <c r="V2" i="1"/>
  <c r="AG188" i="5"/>
  <c r="AG170" i="5"/>
  <c r="AG152" i="5"/>
  <c r="AG134" i="5"/>
  <c r="AG116" i="5"/>
  <c r="AG98" i="5"/>
  <c r="AG80" i="5"/>
  <c r="AG62" i="5"/>
  <c r="AG44" i="5"/>
  <c r="AG26" i="5"/>
  <c r="C9" i="5"/>
  <c r="E9" i="5"/>
  <c r="F9" i="5"/>
  <c r="Z9" i="5"/>
  <c r="AD9" i="5"/>
  <c r="B27" i="5"/>
  <c r="C27" i="5"/>
  <c r="D27" i="5"/>
  <c r="E27" i="5"/>
  <c r="F27" i="5"/>
  <c r="G27" i="5"/>
  <c r="H27" i="5"/>
  <c r="I27" i="5"/>
  <c r="J27" i="5"/>
  <c r="K27" i="5"/>
  <c r="L27" i="5"/>
  <c r="M27" i="5"/>
  <c r="N27" i="5"/>
  <c r="O27" i="5"/>
  <c r="P27" i="5"/>
  <c r="Q27" i="5"/>
  <c r="R27" i="5"/>
  <c r="S27" i="5"/>
  <c r="T27" i="5"/>
  <c r="U27" i="5"/>
  <c r="V27" i="5"/>
  <c r="W27" i="5"/>
  <c r="X27" i="5"/>
  <c r="Y27" i="5"/>
  <c r="Z27" i="5"/>
  <c r="AA27" i="5"/>
  <c r="AB27" i="5"/>
  <c r="AC27" i="5"/>
  <c r="AD27" i="5"/>
  <c r="AE27" i="5"/>
  <c r="AF27" i="5"/>
  <c r="B45" i="5"/>
  <c r="C45" i="5"/>
  <c r="D45" i="5"/>
  <c r="E45" i="5"/>
  <c r="F45" i="5"/>
  <c r="G45" i="5"/>
  <c r="H45" i="5"/>
  <c r="I45" i="5"/>
  <c r="J45" i="5"/>
  <c r="K45" i="5"/>
  <c r="L45" i="5"/>
  <c r="M45" i="5"/>
  <c r="N45" i="5"/>
  <c r="O45" i="5"/>
  <c r="P45" i="5"/>
  <c r="Q45" i="5"/>
  <c r="R45" i="5"/>
  <c r="S45" i="5"/>
  <c r="T45" i="5"/>
  <c r="U45" i="5"/>
  <c r="V45" i="5"/>
  <c r="W45" i="5"/>
  <c r="X45" i="5"/>
  <c r="Y45" i="5"/>
  <c r="Z45" i="5"/>
  <c r="AA45" i="5"/>
  <c r="AB45" i="5"/>
  <c r="AC45" i="5"/>
  <c r="AD45" i="5"/>
  <c r="AE45" i="5"/>
  <c r="AF45" i="5"/>
  <c r="B63" i="5"/>
  <c r="C63" i="5"/>
  <c r="D63" i="5"/>
  <c r="E63" i="5"/>
  <c r="F63" i="5"/>
  <c r="G63" i="5"/>
  <c r="H63" i="5"/>
  <c r="I63" i="5"/>
  <c r="J63" i="5"/>
  <c r="K63" i="5"/>
  <c r="L63" i="5"/>
  <c r="M63" i="5"/>
  <c r="N63" i="5"/>
  <c r="O63" i="5"/>
  <c r="P63" i="5"/>
  <c r="Q63" i="5"/>
  <c r="R63" i="5"/>
  <c r="S63" i="5"/>
  <c r="T63" i="5"/>
  <c r="U63" i="5"/>
  <c r="V63" i="5"/>
  <c r="W63" i="5"/>
  <c r="X63" i="5"/>
  <c r="Y63" i="5"/>
  <c r="Z63" i="5"/>
  <c r="AA63" i="5"/>
  <c r="AB63" i="5"/>
  <c r="AC63" i="5"/>
  <c r="AD63" i="5"/>
  <c r="AE63" i="5"/>
  <c r="AF63" i="5"/>
  <c r="D81" i="5"/>
  <c r="E81" i="5"/>
  <c r="F81" i="5"/>
  <c r="G81" i="5"/>
  <c r="H81" i="5"/>
  <c r="I81" i="5"/>
  <c r="J81" i="5"/>
  <c r="K81" i="5"/>
  <c r="L81" i="5"/>
  <c r="M81" i="5"/>
  <c r="N81" i="5"/>
  <c r="O81" i="5"/>
  <c r="P81" i="5"/>
  <c r="Q81" i="5"/>
  <c r="R81" i="5"/>
  <c r="S81" i="5"/>
  <c r="T81" i="5"/>
  <c r="U81" i="5"/>
  <c r="V81" i="5"/>
  <c r="W81" i="5"/>
  <c r="X81" i="5"/>
  <c r="Y81" i="5"/>
  <c r="Z81" i="5"/>
  <c r="AA81" i="5"/>
  <c r="AB81" i="5"/>
  <c r="AC81" i="5"/>
  <c r="AD81" i="5"/>
  <c r="AE81" i="5"/>
  <c r="AF81" i="5"/>
  <c r="D99" i="5"/>
  <c r="E99" i="5"/>
  <c r="F99" i="5"/>
  <c r="G99" i="5"/>
  <c r="H99" i="5"/>
  <c r="I99" i="5"/>
  <c r="J99" i="5"/>
  <c r="K99" i="5"/>
  <c r="L99" i="5"/>
  <c r="M99" i="5"/>
  <c r="N99" i="5"/>
  <c r="O99" i="5"/>
  <c r="P99" i="5"/>
  <c r="Q99" i="5"/>
  <c r="R99" i="5"/>
  <c r="S99" i="5"/>
  <c r="T99" i="5"/>
  <c r="U99" i="5"/>
  <c r="V99" i="5"/>
  <c r="W99" i="5"/>
  <c r="X99" i="5"/>
  <c r="Y99" i="5"/>
  <c r="Z99" i="5"/>
  <c r="AA99" i="5"/>
  <c r="AB99" i="5"/>
  <c r="AC99" i="5"/>
  <c r="AD99" i="5"/>
  <c r="AE99" i="5"/>
  <c r="AF99" i="5"/>
  <c r="B117" i="5"/>
  <c r="C117" i="5"/>
  <c r="D117" i="5"/>
  <c r="E117" i="5"/>
  <c r="F117" i="5"/>
  <c r="G117" i="5"/>
  <c r="H117" i="5"/>
  <c r="I117" i="5"/>
  <c r="J117" i="5"/>
  <c r="K117" i="5"/>
  <c r="L117" i="5"/>
  <c r="M117" i="5"/>
  <c r="N117" i="5"/>
  <c r="O117" i="5"/>
  <c r="P117" i="5"/>
  <c r="Q117" i="5"/>
  <c r="R117" i="5"/>
  <c r="S117" i="5"/>
  <c r="T117" i="5"/>
  <c r="U117" i="5"/>
  <c r="V117" i="5"/>
  <c r="W117" i="5"/>
  <c r="X117" i="5"/>
  <c r="Y117" i="5"/>
  <c r="Z117" i="5"/>
  <c r="AA117" i="5"/>
  <c r="AB117" i="5"/>
  <c r="AD117" i="5"/>
  <c r="AF117" i="5"/>
  <c r="B135" i="5"/>
  <c r="C135" i="5"/>
  <c r="D135" i="5"/>
  <c r="E135" i="5"/>
  <c r="F135" i="5"/>
  <c r="G135" i="5"/>
  <c r="H135" i="5"/>
  <c r="I135" i="5"/>
  <c r="J135" i="5"/>
  <c r="K135" i="5"/>
  <c r="L135" i="5"/>
  <c r="M135" i="5"/>
  <c r="N135" i="5"/>
  <c r="O135" i="5"/>
  <c r="P135" i="5"/>
  <c r="Q135" i="5"/>
  <c r="R135" i="5"/>
  <c r="S135" i="5"/>
  <c r="T135" i="5"/>
  <c r="U135" i="5"/>
  <c r="V135" i="5"/>
  <c r="W135" i="5"/>
  <c r="X135" i="5"/>
  <c r="Y135" i="5"/>
  <c r="Z135" i="5"/>
  <c r="AA135" i="5"/>
  <c r="AB135" i="5"/>
  <c r="AC135" i="5"/>
  <c r="AD135" i="5"/>
  <c r="AE135" i="5"/>
  <c r="AF135" i="5"/>
  <c r="B153" i="5"/>
  <c r="C153" i="5"/>
  <c r="D153" i="5"/>
  <c r="E153" i="5"/>
  <c r="F153" i="5"/>
  <c r="G153" i="5"/>
  <c r="H153" i="5"/>
  <c r="I153" i="5"/>
  <c r="J153" i="5"/>
  <c r="K153" i="5"/>
  <c r="L153" i="5"/>
  <c r="M153" i="5"/>
  <c r="N153" i="5"/>
  <c r="O153" i="5"/>
  <c r="P153" i="5"/>
  <c r="Q153" i="5"/>
  <c r="R153" i="5"/>
  <c r="S153" i="5"/>
  <c r="T153" i="5"/>
  <c r="U153" i="5"/>
  <c r="V153" i="5"/>
  <c r="W153" i="5"/>
  <c r="X153" i="5"/>
  <c r="Y153" i="5"/>
  <c r="Z153" i="5"/>
  <c r="AA153" i="5"/>
  <c r="AB153" i="5"/>
  <c r="AC153" i="5"/>
  <c r="AD153" i="5"/>
  <c r="AE153" i="5"/>
  <c r="AF153" i="5"/>
  <c r="B171" i="5"/>
  <c r="C171" i="5"/>
  <c r="D171" i="5"/>
  <c r="E171" i="5"/>
  <c r="F171" i="5"/>
  <c r="G171" i="5"/>
  <c r="H171" i="5"/>
  <c r="I171" i="5"/>
  <c r="J171" i="5"/>
  <c r="K171" i="5"/>
  <c r="L171" i="5"/>
  <c r="M171" i="5"/>
  <c r="N171" i="5"/>
  <c r="O171" i="5"/>
  <c r="P171" i="5"/>
  <c r="Q171" i="5"/>
  <c r="R171" i="5"/>
  <c r="S171" i="5"/>
  <c r="T171" i="5"/>
  <c r="U171" i="5"/>
  <c r="V171" i="5"/>
  <c r="W171" i="5"/>
  <c r="X171" i="5"/>
  <c r="Y171" i="5"/>
  <c r="Z171" i="5"/>
  <c r="AA171" i="5"/>
  <c r="AB171" i="5"/>
  <c r="AC171" i="5"/>
  <c r="AD171" i="5"/>
  <c r="AE171" i="5"/>
  <c r="AF171" i="5"/>
  <c r="B189" i="5"/>
  <c r="C189" i="5"/>
  <c r="D189" i="5"/>
  <c r="E189" i="5"/>
  <c r="F189" i="5"/>
  <c r="G189" i="5"/>
  <c r="I189" i="5"/>
  <c r="J189" i="5"/>
  <c r="K189" i="5"/>
  <c r="L189" i="5"/>
  <c r="M189" i="5"/>
  <c r="N189" i="5"/>
  <c r="O189" i="5"/>
  <c r="P189" i="5"/>
  <c r="Q189" i="5"/>
  <c r="R189" i="5"/>
  <c r="S189" i="5"/>
  <c r="T189" i="5"/>
  <c r="U189" i="5"/>
  <c r="V189" i="5"/>
  <c r="W189" i="5"/>
  <c r="X189" i="5"/>
  <c r="Y189" i="5"/>
  <c r="Z189" i="5"/>
  <c r="AA189" i="5"/>
  <c r="AB189" i="5"/>
  <c r="AC189" i="5"/>
  <c r="AD189" i="5"/>
  <c r="AE189" i="5"/>
  <c r="AF189" i="5"/>
  <c r="C207" i="5"/>
  <c r="D207" i="5"/>
  <c r="E207" i="5"/>
  <c r="F207" i="5"/>
  <c r="G207" i="5"/>
  <c r="H207" i="5"/>
  <c r="I207" i="5"/>
  <c r="J207" i="5"/>
  <c r="K207" i="5"/>
  <c r="L207" i="5"/>
  <c r="M207" i="5"/>
  <c r="N207" i="5"/>
  <c r="O207" i="5"/>
  <c r="P207" i="5"/>
  <c r="Q207" i="5"/>
  <c r="R207" i="5"/>
  <c r="S207" i="5"/>
  <c r="T207" i="5"/>
  <c r="U207" i="5"/>
  <c r="V207" i="5"/>
  <c r="W207" i="5"/>
  <c r="X207" i="5"/>
  <c r="Y207" i="5"/>
  <c r="Z207" i="5"/>
  <c r="AA207" i="5"/>
  <c r="AB207" i="5"/>
  <c r="AC207" i="5"/>
  <c r="AD207" i="5"/>
  <c r="AE207" i="5"/>
  <c r="AF207" i="5"/>
  <c r="D2" i="5"/>
  <c r="AG12" i="5"/>
  <c r="AG13" i="5"/>
  <c r="AI13" i="5" s="1"/>
  <c r="AG14" i="5"/>
  <c r="AI14" i="5" s="1"/>
  <c r="AG15" i="5"/>
  <c r="AI15" i="5" s="1"/>
  <c r="AG16" i="5"/>
  <c r="AI16" i="5" s="1"/>
  <c r="AG17" i="5"/>
  <c r="AI17" i="5" s="1"/>
  <c r="AG29" i="5"/>
  <c r="AG30" i="5"/>
  <c r="AI30" i="5" s="1"/>
  <c r="AG31" i="5"/>
  <c r="AI31" i="5" s="1"/>
  <c r="AG32" i="5"/>
  <c r="AG33" i="5"/>
  <c r="AI33" i="5" s="1"/>
  <c r="AG34" i="5"/>
  <c r="AI34" i="5" s="1"/>
  <c r="AG35" i="5"/>
  <c r="AG36" i="5"/>
  <c r="AG47" i="5"/>
  <c r="AI47" i="5" s="1"/>
  <c r="AG48" i="5"/>
  <c r="AI48" i="5" s="1"/>
  <c r="AG49" i="5"/>
  <c r="AI49" i="5" s="1"/>
  <c r="AG50" i="5"/>
  <c r="AI50" i="5" s="1"/>
  <c r="AG51" i="5"/>
  <c r="AI51" i="5" s="1"/>
  <c r="AG52" i="5"/>
  <c r="AG53" i="5"/>
  <c r="AG54" i="5"/>
  <c r="AI54" i="5" s="1"/>
  <c r="AG65" i="5"/>
  <c r="AI65" i="5" s="1"/>
  <c r="AG66" i="5"/>
  <c r="AI66" i="5" s="1"/>
  <c r="AG67" i="5"/>
  <c r="AG68" i="5"/>
  <c r="AI68" i="5" s="1"/>
  <c r="AG69" i="5"/>
  <c r="AG70" i="5"/>
  <c r="AG71" i="5"/>
  <c r="AI71" i="5" s="1"/>
  <c r="AG72" i="5"/>
  <c r="AI72" i="5" s="1"/>
  <c r="AG83" i="5"/>
  <c r="AI83" i="5" s="1"/>
  <c r="AG84" i="5"/>
  <c r="AI84" i="5" s="1"/>
  <c r="AG85" i="5"/>
  <c r="AI85" i="5" s="1"/>
  <c r="AG86" i="5"/>
  <c r="AG87" i="5"/>
  <c r="AI87" i="5" s="1"/>
  <c r="AG88" i="5"/>
  <c r="AI88" i="5" s="1"/>
  <c r="AG89" i="5"/>
  <c r="AI89" i="5"/>
  <c r="AG90" i="5"/>
  <c r="AI90" i="5" s="1"/>
  <c r="AG101" i="5"/>
  <c r="AI101" i="5" s="1"/>
  <c r="AG102" i="5"/>
  <c r="AI102" i="5" s="1"/>
  <c r="AG103" i="5"/>
  <c r="AI103" i="5" s="1"/>
  <c r="AG104" i="5"/>
  <c r="AI104" i="5" s="1"/>
  <c r="AG105" i="5"/>
  <c r="AI105" i="5" s="1"/>
  <c r="AG106" i="5"/>
  <c r="AI106" i="5" s="1"/>
  <c r="AG107" i="5"/>
  <c r="AI107" i="5" s="1"/>
  <c r="AG108" i="5"/>
  <c r="AI108" i="5" s="1"/>
  <c r="AG119" i="5"/>
  <c r="AI119" i="5" s="1"/>
  <c r="AG120" i="5"/>
  <c r="AI120" i="5" s="1"/>
  <c r="AG121" i="5"/>
  <c r="AG122" i="5"/>
  <c r="AI122" i="5" s="1"/>
  <c r="AG123" i="5"/>
  <c r="AI123" i="5" s="1"/>
  <c r="AG125" i="5"/>
  <c r="AG126" i="5"/>
  <c r="AI126" i="5" s="1"/>
  <c r="AG137" i="5"/>
  <c r="AG138" i="5"/>
  <c r="AI138" i="5" s="1"/>
  <c r="AG139" i="5"/>
  <c r="AI139" i="5" s="1"/>
  <c r="AG140" i="5"/>
  <c r="AI140" i="5" s="1"/>
  <c r="AG141" i="5"/>
  <c r="AI141" i="5" s="1"/>
  <c r="AG142" i="5"/>
  <c r="AI142" i="5" s="1"/>
  <c r="AG143" i="5"/>
  <c r="AI143" i="5" s="1"/>
  <c r="AG144" i="5"/>
  <c r="AI144" i="5" s="1"/>
  <c r="AG155" i="5"/>
  <c r="AI155" i="5" s="1"/>
  <c r="AG156" i="5"/>
  <c r="AG157" i="5"/>
  <c r="AG158" i="5"/>
  <c r="AI158" i="5" s="1"/>
  <c r="AG159" i="5"/>
  <c r="AI159" i="5" s="1"/>
  <c r="AG160" i="5"/>
  <c r="AI160" i="5" s="1"/>
  <c r="AG161" i="5"/>
  <c r="AI161" i="5" s="1"/>
  <c r="AG162" i="5"/>
  <c r="AI162" i="5" s="1"/>
  <c r="AG173" i="5"/>
  <c r="AG174" i="5"/>
  <c r="AG175" i="5"/>
  <c r="AI175" i="5" s="1"/>
  <c r="AG176" i="5"/>
  <c r="AI176" i="5" s="1"/>
  <c r="AG177" i="5"/>
  <c r="AI177" i="5" s="1"/>
  <c r="AG178" i="5"/>
  <c r="AI178" i="5" s="1"/>
  <c r="AG179" i="5"/>
  <c r="AI179" i="5" s="1"/>
  <c r="AG180" i="5"/>
  <c r="AI180" i="5" s="1"/>
  <c r="AG191" i="5"/>
  <c r="AG192" i="5"/>
  <c r="AI192" i="5" s="1"/>
  <c r="AG193" i="5"/>
  <c r="AI193" i="5" s="1"/>
  <c r="AG195" i="5"/>
  <c r="AI195" i="5" s="1"/>
  <c r="AG196" i="5"/>
  <c r="AI196" i="5" s="1"/>
  <c r="AG198" i="5"/>
  <c r="AI198" i="5" s="1"/>
  <c r="AG209" i="5"/>
  <c r="AI209" i="5" s="1"/>
  <c r="AG210" i="5"/>
  <c r="AG211" i="5"/>
  <c r="AI211" i="5" s="1"/>
  <c r="AG212" i="5"/>
  <c r="AI212" i="5" s="1"/>
  <c r="AG213" i="5"/>
  <c r="AG214" i="5"/>
  <c r="AG215" i="5"/>
  <c r="AI215" i="5" s="1"/>
  <c r="AG37" i="5"/>
  <c r="AG55" i="5"/>
  <c r="AG73" i="5"/>
  <c r="AG91" i="5"/>
  <c r="AG109" i="5"/>
  <c r="AG127" i="5"/>
  <c r="AG145" i="5"/>
  <c r="AG163" i="5"/>
  <c r="AG181" i="5"/>
  <c r="AG199" i="5"/>
  <c r="AG217" i="5"/>
  <c r="AI210" i="5"/>
  <c r="AI214" i="5"/>
  <c r="AF218" i="5"/>
  <c r="AE218" i="5"/>
  <c r="AD218" i="5"/>
  <c r="AC218" i="5"/>
  <c r="AB218" i="5"/>
  <c r="AA218" i="5"/>
  <c r="Z218" i="5"/>
  <c r="Y218" i="5"/>
  <c r="X218" i="5"/>
  <c r="W218" i="5"/>
  <c r="V218" i="5"/>
  <c r="U218" i="5"/>
  <c r="T218" i="5"/>
  <c r="S218" i="5"/>
  <c r="R218" i="5"/>
  <c r="Q218" i="5"/>
  <c r="P218" i="5"/>
  <c r="O218" i="5"/>
  <c r="N218" i="5"/>
  <c r="M218" i="5"/>
  <c r="L218" i="5"/>
  <c r="K218" i="5"/>
  <c r="J218" i="5"/>
  <c r="I218" i="5"/>
  <c r="H218" i="5"/>
  <c r="G218" i="5"/>
  <c r="F218" i="5"/>
  <c r="E218" i="5"/>
  <c r="D218" i="5"/>
  <c r="C218" i="5"/>
  <c r="B218" i="5"/>
  <c r="AI12" i="5"/>
  <c r="AI35" i="5"/>
  <c r="AI36" i="5"/>
  <c r="AI52" i="5"/>
  <c r="AI53" i="5"/>
  <c r="AI69" i="5"/>
  <c r="AI70" i="5"/>
  <c r="AI86" i="5"/>
  <c r="AI121" i="5"/>
  <c r="AI125" i="5"/>
  <c r="AI156" i="5"/>
  <c r="AI157" i="5"/>
  <c r="AI173" i="5"/>
  <c r="AI174" i="5"/>
  <c r="AI191" i="5"/>
  <c r="AG208" i="5"/>
  <c r="AJ203" i="5"/>
  <c r="B76" i="5"/>
  <c r="B94" i="5" s="1"/>
  <c r="AF200" i="5"/>
  <c r="AE200" i="5"/>
  <c r="AD200" i="5"/>
  <c r="AC200" i="5"/>
  <c r="AB200" i="5"/>
  <c r="AA200" i="5"/>
  <c r="Z200" i="5"/>
  <c r="Y200" i="5"/>
  <c r="X200" i="5"/>
  <c r="W200" i="5"/>
  <c r="V200" i="5"/>
  <c r="U200" i="5"/>
  <c r="T200" i="5"/>
  <c r="S200" i="5"/>
  <c r="R200" i="5"/>
  <c r="Q200" i="5"/>
  <c r="P200" i="5"/>
  <c r="O200" i="5"/>
  <c r="N200" i="5"/>
  <c r="M200" i="5"/>
  <c r="L200" i="5"/>
  <c r="K200" i="5"/>
  <c r="J200" i="5"/>
  <c r="I200" i="5"/>
  <c r="H200" i="5"/>
  <c r="G200" i="5"/>
  <c r="F200" i="5"/>
  <c r="E200" i="5"/>
  <c r="D200" i="5"/>
  <c r="C200" i="5"/>
  <c r="B200" i="5"/>
  <c r="AG190" i="5"/>
  <c r="AJ185" i="5"/>
  <c r="AF182" i="5"/>
  <c r="AE182" i="5"/>
  <c r="AD182" i="5"/>
  <c r="AC182" i="5"/>
  <c r="AB182" i="5"/>
  <c r="AA182" i="5"/>
  <c r="Z182" i="5"/>
  <c r="Y182" i="5"/>
  <c r="X182" i="5"/>
  <c r="W182" i="5"/>
  <c r="V182" i="5"/>
  <c r="U182" i="5"/>
  <c r="T182" i="5"/>
  <c r="S182" i="5"/>
  <c r="R182" i="5"/>
  <c r="Q182" i="5"/>
  <c r="P182" i="5"/>
  <c r="O182" i="5"/>
  <c r="N182" i="5"/>
  <c r="M182" i="5"/>
  <c r="L182" i="5"/>
  <c r="K182" i="5"/>
  <c r="J182" i="5"/>
  <c r="I182" i="5"/>
  <c r="H182" i="5"/>
  <c r="G182" i="5"/>
  <c r="F182" i="5"/>
  <c r="E182" i="5"/>
  <c r="D182" i="5"/>
  <c r="C182" i="5"/>
  <c r="B182" i="5"/>
  <c r="AG172" i="5"/>
  <c r="AJ167" i="5"/>
  <c r="AF164" i="5"/>
  <c r="AE164" i="5"/>
  <c r="AD164" i="5"/>
  <c r="AC164" i="5"/>
  <c r="AB164" i="5"/>
  <c r="AA164" i="5"/>
  <c r="Z164" i="5"/>
  <c r="Y164" i="5"/>
  <c r="X164" i="5"/>
  <c r="W164" i="5"/>
  <c r="V164" i="5"/>
  <c r="U164" i="5"/>
  <c r="T164" i="5"/>
  <c r="S164" i="5"/>
  <c r="R164" i="5"/>
  <c r="Q164" i="5"/>
  <c r="P164" i="5"/>
  <c r="O164" i="5"/>
  <c r="N164" i="5"/>
  <c r="M164" i="5"/>
  <c r="L164" i="5"/>
  <c r="K164" i="5"/>
  <c r="J164" i="5"/>
  <c r="I164" i="5"/>
  <c r="H164" i="5"/>
  <c r="G164" i="5"/>
  <c r="F164" i="5"/>
  <c r="E164" i="5"/>
  <c r="D164" i="5"/>
  <c r="C164" i="5"/>
  <c r="B164" i="5"/>
  <c r="AG154" i="5"/>
  <c r="AJ149" i="5"/>
  <c r="AF146" i="5"/>
  <c r="AE146" i="5"/>
  <c r="AD146" i="5"/>
  <c r="AC146" i="5"/>
  <c r="AB146" i="5"/>
  <c r="AA146" i="5"/>
  <c r="Z146" i="5"/>
  <c r="Y146" i="5"/>
  <c r="X146" i="5"/>
  <c r="W146" i="5"/>
  <c r="V146" i="5"/>
  <c r="U146" i="5"/>
  <c r="T146" i="5"/>
  <c r="S146" i="5"/>
  <c r="R146" i="5"/>
  <c r="Q146" i="5"/>
  <c r="P146" i="5"/>
  <c r="O146" i="5"/>
  <c r="N146" i="5"/>
  <c r="M146" i="5"/>
  <c r="L146" i="5"/>
  <c r="K146" i="5"/>
  <c r="J146" i="5"/>
  <c r="I146" i="5"/>
  <c r="H146" i="5"/>
  <c r="G146" i="5"/>
  <c r="F146" i="5"/>
  <c r="E146" i="5"/>
  <c r="D146" i="5"/>
  <c r="C146" i="5"/>
  <c r="B146" i="5"/>
  <c r="AG136" i="5"/>
  <c r="AJ131" i="5"/>
  <c r="AF128" i="5"/>
  <c r="AE128" i="5"/>
  <c r="AD128" i="5"/>
  <c r="AC128" i="5"/>
  <c r="AB128" i="5"/>
  <c r="AA128" i="5"/>
  <c r="Z128" i="5"/>
  <c r="Y128" i="5"/>
  <c r="X128" i="5"/>
  <c r="W128" i="5"/>
  <c r="V128" i="5"/>
  <c r="U128" i="5"/>
  <c r="T128" i="5"/>
  <c r="S128" i="5"/>
  <c r="R128" i="5"/>
  <c r="Q128" i="5"/>
  <c r="P128" i="5"/>
  <c r="O128" i="5"/>
  <c r="N128" i="5"/>
  <c r="M128" i="5"/>
  <c r="L128" i="5"/>
  <c r="K128" i="5"/>
  <c r="J128" i="5"/>
  <c r="I128" i="5"/>
  <c r="H128" i="5"/>
  <c r="G128" i="5"/>
  <c r="F128" i="5"/>
  <c r="E128" i="5"/>
  <c r="D128" i="5"/>
  <c r="C128" i="5"/>
  <c r="B128" i="5"/>
  <c r="AG118" i="5"/>
  <c r="AJ113" i="5"/>
  <c r="AF110" i="5"/>
  <c r="AE110" i="5"/>
  <c r="AD110" i="5"/>
  <c r="AC110" i="5"/>
  <c r="AB110" i="5"/>
  <c r="AA110" i="5"/>
  <c r="Z110" i="5"/>
  <c r="Y110" i="5"/>
  <c r="X110" i="5"/>
  <c r="W110" i="5"/>
  <c r="V110" i="5"/>
  <c r="U110" i="5"/>
  <c r="T110" i="5"/>
  <c r="S110" i="5"/>
  <c r="R110" i="5"/>
  <c r="Q110" i="5"/>
  <c r="P110" i="5"/>
  <c r="O110" i="5"/>
  <c r="N110" i="5"/>
  <c r="M110" i="5"/>
  <c r="L110" i="5"/>
  <c r="K110" i="5"/>
  <c r="J110" i="5"/>
  <c r="I110" i="5"/>
  <c r="H110" i="5"/>
  <c r="G110" i="5"/>
  <c r="F110" i="5"/>
  <c r="E110" i="5"/>
  <c r="D110" i="5"/>
  <c r="C110" i="5"/>
  <c r="B110" i="5"/>
  <c r="AG100" i="5"/>
  <c r="AJ95" i="5"/>
  <c r="AF92" i="5"/>
  <c r="AE92" i="5"/>
  <c r="AD92" i="5"/>
  <c r="AC92" i="5"/>
  <c r="AB92" i="5"/>
  <c r="AA92" i="5"/>
  <c r="Z92" i="5"/>
  <c r="Y92" i="5"/>
  <c r="X92" i="5"/>
  <c r="W92" i="5"/>
  <c r="V92" i="5"/>
  <c r="U92" i="5"/>
  <c r="T92" i="5"/>
  <c r="S92" i="5"/>
  <c r="R92" i="5"/>
  <c r="Q92" i="5"/>
  <c r="P92" i="5"/>
  <c r="O92" i="5"/>
  <c r="N92" i="5"/>
  <c r="M92" i="5"/>
  <c r="L92" i="5"/>
  <c r="K92" i="5"/>
  <c r="J92" i="5"/>
  <c r="I92" i="5"/>
  <c r="H92" i="5"/>
  <c r="G92" i="5"/>
  <c r="F92" i="5"/>
  <c r="E92" i="5"/>
  <c r="D92" i="5"/>
  <c r="AG82" i="5"/>
  <c r="AJ77" i="5"/>
  <c r="AF74" i="5"/>
  <c r="AE74" i="5"/>
  <c r="AD74" i="5"/>
  <c r="AC74" i="5"/>
  <c r="AB74" i="5"/>
  <c r="AA74" i="5"/>
  <c r="Z74" i="5"/>
  <c r="Y74" i="5"/>
  <c r="X74" i="5"/>
  <c r="W74" i="5"/>
  <c r="V74" i="5"/>
  <c r="U74" i="5"/>
  <c r="T74" i="5"/>
  <c r="S74" i="5"/>
  <c r="R74" i="5"/>
  <c r="Q74" i="5"/>
  <c r="P74" i="5"/>
  <c r="O74" i="5"/>
  <c r="N74" i="5"/>
  <c r="M74" i="5"/>
  <c r="L74" i="5"/>
  <c r="K74" i="5"/>
  <c r="J74" i="5"/>
  <c r="I74" i="5"/>
  <c r="H74" i="5"/>
  <c r="G74" i="5"/>
  <c r="F74" i="5"/>
  <c r="E74" i="5"/>
  <c r="D74" i="5"/>
  <c r="C74" i="5"/>
  <c r="B74" i="5"/>
  <c r="AG64" i="5"/>
  <c r="AJ59" i="5"/>
  <c r="AF56" i="5"/>
  <c r="AE56" i="5"/>
  <c r="AD56" i="5"/>
  <c r="AC56" i="5"/>
  <c r="AB56" i="5"/>
  <c r="AA56" i="5"/>
  <c r="Z56" i="5"/>
  <c r="Y56" i="5"/>
  <c r="X56" i="5"/>
  <c r="W56" i="5"/>
  <c r="V56" i="5"/>
  <c r="U56" i="5"/>
  <c r="T56" i="5"/>
  <c r="S56" i="5"/>
  <c r="R56" i="5"/>
  <c r="Q56" i="5"/>
  <c r="P56" i="5"/>
  <c r="O56" i="5"/>
  <c r="N56" i="5"/>
  <c r="M56" i="5"/>
  <c r="L56" i="5"/>
  <c r="K56" i="5"/>
  <c r="J56" i="5"/>
  <c r="I56" i="5"/>
  <c r="H56" i="5"/>
  <c r="G56" i="5"/>
  <c r="F56" i="5"/>
  <c r="E56" i="5"/>
  <c r="D56" i="5"/>
  <c r="C56" i="5"/>
  <c r="B56" i="5"/>
  <c r="AG46" i="5"/>
  <c r="AJ41"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C38" i="5"/>
  <c r="B38" i="5"/>
  <c r="AG28" i="5"/>
  <c r="AJ23" i="5"/>
  <c r="AF20" i="5"/>
  <c r="AE20" i="5"/>
  <c r="AD20" i="5"/>
  <c r="AC20" i="5"/>
  <c r="AB20" i="5"/>
  <c r="AA20" i="5"/>
  <c r="Z20" i="5"/>
  <c r="Y20" i="5"/>
  <c r="X20" i="5"/>
  <c r="W20" i="5"/>
  <c r="V20" i="5"/>
  <c r="U20" i="5"/>
  <c r="T20" i="5"/>
  <c r="S20" i="5"/>
  <c r="Q20" i="5"/>
  <c r="P20" i="5"/>
  <c r="O20" i="5"/>
  <c r="N20" i="5"/>
  <c r="M20" i="5"/>
  <c r="L20" i="5"/>
  <c r="K20" i="5"/>
  <c r="J20" i="5"/>
  <c r="I20" i="5"/>
  <c r="H20" i="5"/>
  <c r="F20" i="5"/>
  <c r="E20" i="5"/>
  <c r="D20" i="5"/>
  <c r="C20" i="5"/>
  <c r="AJ5" i="5"/>
  <c r="AK181"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I207" i="2"/>
  <c r="E207" i="1" s="1"/>
  <c r="I206" i="2"/>
  <c r="E206" i="1" s="1"/>
  <c r="I205" i="2"/>
  <c r="E205" i="1" s="1"/>
  <c r="I204" i="2"/>
  <c r="E204" i="1" s="1"/>
  <c r="I203" i="2"/>
  <c r="E203" i="1" s="1"/>
  <c r="I202" i="2"/>
  <c r="E202" i="1" s="1"/>
  <c r="I201" i="2"/>
  <c r="E201" i="1" s="1"/>
  <c r="I200" i="2"/>
  <c r="E200" i="1" s="1"/>
  <c r="I199" i="2"/>
  <c r="E199" i="1" s="1"/>
  <c r="I198" i="2"/>
  <c r="E198" i="1" s="1"/>
  <c r="I197" i="2"/>
  <c r="E197" i="1" s="1"/>
  <c r="I196" i="2"/>
  <c r="E196" i="1" s="1"/>
  <c r="I195" i="2"/>
  <c r="E195" i="1" s="1"/>
  <c r="I194" i="2"/>
  <c r="E194" i="1" s="1"/>
  <c r="I193" i="2"/>
  <c r="E193" i="1" s="1"/>
  <c r="I192" i="2"/>
  <c r="E192" i="1" s="1"/>
  <c r="I191" i="2"/>
  <c r="E191" i="1" s="1"/>
  <c r="I190" i="2"/>
  <c r="E190" i="1" s="1"/>
  <c r="I189" i="2"/>
  <c r="E189" i="1" s="1"/>
  <c r="I188" i="2"/>
  <c r="E188" i="1" s="1"/>
  <c r="I187" i="2"/>
  <c r="E187" i="1" s="1"/>
  <c r="I186" i="2"/>
  <c r="E186" i="1" s="1"/>
  <c r="I185" i="2"/>
  <c r="E185" i="1" s="1"/>
  <c r="I184" i="2"/>
  <c r="E184" i="1" s="1"/>
  <c r="I183" i="2"/>
  <c r="E183" i="1" s="1"/>
  <c r="I182" i="2"/>
  <c r="E182" i="1" s="1"/>
  <c r="I181" i="2"/>
  <c r="E181" i="1" s="1"/>
  <c r="I180" i="2"/>
  <c r="E180" i="1" s="1"/>
  <c r="I179" i="2"/>
  <c r="E179" i="1" s="1"/>
  <c r="I178" i="2"/>
  <c r="E178" i="1" s="1"/>
  <c r="I177" i="2"/>
  <c r="E177" i="1" s="1"/>
  <c r="I176" i="2"/>
  <c r="E176" i="1" s="1"/>
  <c r="I175" i="2"/>
  <c r="E175" i="1" s="1"/>
  <c r="I174" i="2"/>
  <c r="E174" i="1" s="1"/>
  <c r="I173" i="2"/>
  <c r="E173" i="1" s="1"/>
  <c r="I172" i="2"/>
  <c r="E172" i="1" s="1"/>
  <c r="I171" i="2"/>
  <c r="E171" i="1" s="1"/>
  <c r="I170" i="2"/>
  <c r="E170" i="1" s="1"/>
  <c r="I169" i="2"/>
  <c r="E169" i="1" s="1"/>
  <c r="I168" i="2"/>
  <c r="E168" i="1" s="1"/>
  <c r="I167" i="2"/>
  <c r="E167" i="1" s="1"/>
  <c r="I166" i="2"/>
  <c r="E166" i="1" s="1"/>
  <c r="I165" i="2"/>
  <c r="E165" i="1" s="1"/>
  <c r="I164" i="2"/>
  <c r="E164" i="1" s="1"/>
  <c r="I163" i="2"/>
  <c r="E163" i="1" s="1"/>
  <c r="I162" i="2"/>
  <c r="E162" i="1" s="1"/>
  <c r="I161" i="2"/>
  <c r="E161" i="1" s="1"/>
  <c r="I160" i="2"/>
  <c r="E160" i="1" s="1"/>
  <c r="I159" i="2"/>
  <c r="E159" i="1" s="1"/>
  <c r="I158" i="2"/>
  <c r="E158" i="1" s="1"/>
  <c r="I157" i="2"/>
  <c r="E157" i="1" s="1"/>
  <c r="I156" i="2"/>
  <c r="E156" i="1" s="1"/>
  <c r="I155" i="2"/>
  <c r="E155" i="1" s="1"/>
  <c r="I154" i="2"/>
  <c r="E154" i="1" s="1"/>
  <c r="I153" i="2"/>
  <c r="E153" i="1" s="1"/>
  <c r="I152" i="2"/>
  <c r="E152" i="1" s="1"/>
  <c r="I151" i="2"/>
  <c r="E151" i="1" s="1"/>
  <c r="I150" i="2"/>
  <c r="E150" i="1" s="1"/>
  <c r="I149" i="2"/>
  <c r="E149" i="1" s="1"/>
  <c r="I148" i="2"/>
  <c r="E148" i="1" s="1"/>
  <c r="I147" i="2"/>
  <c r="E147" i="1" s="1"/>
  <c r="I146" i="2"/>
  <c r="E146" i="1" s="1"/>
  <c r="I145" i="2"/>
  <c r="E145" i="1" s="1"/>
  <c r="I144" i="2"/>
  <c r="E144" i="1" s="1"/>
  <c r="I143" i="2"/>
  <c r="E143" i="1" s="1"/>
  <c r="I142" i="2"/>
  <c r="E142" i="1" s="1"/>
  <c r="I141" i="2"/>
  <c r="E141" i="1" s="1"/>
  <c r="I140" i="2"/>
  <c r="E140" i="1" s="1"/>
  <c r="I139" i="2"/>
  <c r="E139" i="1" s="1"/>
  <c r="I138" i="2"/>
  <c r="E138" i="1" s="1"/>
  <c r="I137" i="2"/>
  <c r="E137" i="1" s="1"/>
  <c r="I136" i="2"/>
  <c r="E136" i="1" s="1"/>
  <c r="I135" i="2"/>
  <c r="E135" i="1" s="1"/>
  <c r="I134" i="2"/>
  <c r="E134" i="1" s="1"/>
  <c r="I133" i="2"/>
  <c r="E133" i="1" s="1"/>
  <c r="I132" i="2"/>
  <c r="E132" i="1" s="1"/>
  <c r="I131" i="2"/>
  <c r="E131" i="1" s="1"/>
  <c r="I130" i="2"/>
  <c r="E130" i="1" s="1"/>
  <c r="I129" i="2"/>
  <c r="E129" i="1" s="1"/>
  <c r="I128" i="2"/>
  <c r="E128" i="1" s="1"/>
  <c r="I127" i="2"/>
  <c r="E127" i="1" s="1"/>
  <c r="I126" i="2"/>
  <c r="E126" i="1" s="1"/>
  <c r="I125" i="2"/>
  <c r="E125" i="1" s="1"/>
  <c r="I124" i="2"/>
  <c r="E124" i="1" s="1"/>
  <c r="I123" i="2"/>
  <c r="E123" i="1" s="1"/>
  <c r="I122" i="2"/>
  <c r="E122" i="1" s="1"/>
  <c r="I121" i="2"/>
  <c r="E121" i="1" s="1"/>
  <c r="I120" i="2"/>
  <c r="E120" i="1" s="1"/>
  <c r="I119" i="2"/>
  <c r="E119" i="1" s="1"/>
  <c r="I118" i="2"/>
  <c r="E118" i="1" s="1"/>
  <c r="I117" i="2"/>
  <c r="E117" i="1" s="1"/>
  <c r="I116" i="2"/>
  <c r="E116" i="1" s="1"/>
  <c r="I115" i="2"/>
  <c r="E115" i="1" s="1"/>
  <c r="I114" i="2"/>
  <c r="E114" i="1" s="1"/>
  <c r="I113" i="2"/>
  <c r="E113" i="1" s="1"/>
  <c r="I112" i="2"/>
  <c r="E112" i="1" s="1"/>
  <c r="I111" i="2"/>
  <c r="E111" i="1" s="1"/>
  <c r="I110" i="2"/>
  <c r="E110" i="1" s="1"/>
  <c r="I109" i="2"/>
  <c r="E109" i="1" s="1"/>
  <c r="I108" i="2"/>
  <c r="E108" i="1" s="1"/>
  <c r="I107" i="2"/>
  <c r="E107" i="1" s="1"/>
  <c r="I106" i="2"/>
  <c r="E106" i="1" s="1"/>
  <c r="I105" i="2"/>
  <c r="E105" i="1" s="1"/>
  <c r="I104" i="2"/>
  <c r="E104" i="1" s="1"/>
  <c r="I103" i="2"/>
  <c r="E103" i="1" s="1"/>
  <c r="I102" i="2"/>
  <c r="E102" i="1" s="1"/>
  <c r="I101" i="2"/>
  <c r="E101" i="1" s="1"/>
  <c r="I100" i="2"/>
  <c r="E100" i="1" s="1"/>
  <c r="I99" i="2"/>
  <c r="E99" i="1" s="1"/>
  <c r="I98" i="2"/>
  <c r="E98" i="1" s="1"/>
  <c r="I97" i="2"/>
  <c r="E97" i="1" s="1"/>
  <c r="I96" i="2"/>
  <c r="E96" i="1" s="1"/>
  <c r="I95" i="2"/>
  <c r="E95" i="1" s="1"/>
  <c r="I94" i="2"/>
  <c r="E94" i="1" s="1"/>
  <c r="I93" i="2"/>
  <c r="E93" i="1" s="1"/>
  <c r="I92" i="2"/>
  <c r="E92" i="1" s="1"/>
  <c r="I91" i="2"/>
  <c r="E91" i="1" s="1"/>
  <c r="I90" i="2"/>
  <c r="E90" i="1" s="1"/>
  <c r="I89" i="2"/>
  <c r="E89" i="1" s="1"/>
  <c r="I88" i="2"/>
  <c r="E88" i="1" s="1"/>
  <c r="I87" i="2"/>
  <c r="E87" i="1" s="1"/>
  <c r="I86" i="2"/>
  <c r="E86" i="1" s="1"/>
  <c r="I85" i="2"/>
  <c r="E85" i="1" s="1"/>
  <c r="I84" i="2"/>
  <c r="E84" i="1" s="1"/>
  <c r="I83" i="2"/>
  <c r="E83" i="1" s="1"/>
  <c r="I82" i="2"/>
  <c r="E82" i="1" s="1"/>
  <c r="I81" i="2"/>
  <c r="E81" i="1" s="1"/>
  <c r="I80" i="2"/>
  <c r="E80" i="1" s="1"/>
  <c r="I79" i="2"/>
  <c r="E79" i="1" s="1"/>
  <c r="I78" i="2"/>
  <c r="E78" i="1" s="1"/>
  <c r="I77" i="2"/>
  <c r="E77" i="1" s="1"/>
  <c r="I76" i="2"/>
  <c r="E76" i="1" s="1"/>
  <c r="I75" i="2"/>
  <c r="E75" i="1" s="1"/>
  <c r="I74" i="2"/>
  <c r="E74" i="1" s="1"/>
  <c r="I73" i="2"/>
  <c r="E73" i="1" s="1"/>
  <c r="I72" i="2"/>
  <c r="E72" i="1" s="1"/>
  <c r="I71" i="2"/>
  <c r="E71" i="1" s="1"/>
  <c r="I70" i="2"/>
  <c r="E70" i="1" s="1"/>
  <c r="I69" i="2"/>
  <c r="E69" i="1" s="1"/>
  <c r="I68" i="2"/>
  <c r="E68" i="1" s="1"/>
  <c r="I67" i="2"/>
  <c r="E67" i="1" s="1"/>
  <c r="I66" i="2"/>
  <c r="E66" i="1" s="1"/>
  <c r="I65" i="2"/>
  <c r="E65" i="1" s="1"/>
  <c r="I64" i="2"/>
  <c r="E64" i="1" s="1"/>
  <c r="I63" i="2"/>
  <c r="E63" i="1" s="1"/>
  <c r="I62" i="2"/>
  <c r="E62" i="1" s="1"/>
  <c r="I61" i="2"/>
  <c r="E61" i="1" s="1"/>
  <c r="I60" i="2"/>
  <c r="E60" i="1" s="1"/>
  <c r="I59" i="2"/>
  <c r="E59" i="1" s="1"/>
  <c r="I58" i="2"/>
  <c r="E58" i="1" s="1"/>
  <c r="I57" i="2"/>
  <c r="E57" i="1" s="1"/>
  <c r="I56" i="2"/>
  <c r="E56" i="1" s="1"/>
  <c r="I55" i="2"/>
  <c r="E55" i="1" s="1"/>
  <c r="I54" i="2"/>
  <c r="E54" i="1" s="1"/>
  <c r="I53" i="2"/>
  <c r="E53" i="1" s="1"/>
  <c r="I52" i="2"/>
  <c r="E52" i="1" s="1"/>
  <c r="I51" i="2"/>
  <c r="E51" i="1" s="1"/>
  <c r="I50" i="2"/>
  <c r="E50" i="1" s="1"/>
  <c r="I49" i="2"/>
  <c r="E49" i="1" s="1"/>
  <c r="I48" i="2"/>
  <c r="E48" i="1" s="1"/>
  <c r="I47" i="2"/>
  <c r="E47" i="1" s="1"/>
  <c r="I46" i="2"/>
  <c r="E46" i="1" s="1"/>
  <c r="I45" i="2"/>
  <c r="E45" i="1" s="1"/>
  <c r="I44" i="2"/>
  <c r="E44" i="1" s="1"/>
  <c r="I43" i="2"/>
  <c r="E43" i="1" s="1"/>
  <c r="I42" i="2"/>
  <c r="E42" i="1" s="1"/>
  <c r="I41" i="2"/>
  <c r="E41" i="1" s="1"/>
  <c r="I40" i="2"/>
  <c r="E40" i="1" s="1"/>
  <c r="I39" i="2"/>
  <c r="E39" i="1" s="1"/>
  <c r="I38" i="2"/>
  <c r="E38" i="1" s="1"/>
  <c r="I37" i="2"/>
  <c r="E37" i="1" s="1"/>
  <c r="I36" i="2"/>
  <c r="E36" i="1" s="1"/>
  <c r="I35" i="2"/>
  <c r="E35" i="1" s="1"/>
  <c r="I34" i="2"/>
  <c r="E34" i="1" s="1"/>
  <c r="I33" i="2"/>
  <c r="E33" i="1" s="1"/>
  <c r="I32" i="2"/>
  <c r="E32" i="1" s="1"/>
  <c r="I31" i="2"/>
  <c r="E31" i="1" s="1"/>
  <c r="I30" i="2"/>
  <c r="E30" i="1" s="1"/>
  <c r="I29" i="2"/>
  <c r="E29" i="1" s="1"/>
  <c r="I28" i="2"/>
  <c r="E28" i="1" s="1"/>
  <c r="I27" i="2"/>
  <c r="E27" i="1" s="1"/>
  <c r="I26" i="2"/>
  <c r="E26" i="1" s="1"/>
  <c r="I25" i="2"/>
  <c r="E25" i="1" s="1"/>
  <c r="I24" i="2"/>
  <c r="E24" i="1" s="1"/>
  <c r="I23" i="2"/>
  <c r="E23" i="1" s="1"/>
  <c r="I22" i="2"/>
  <c r="E22" i="1" s="1"/>
  <c r="I21" i="2"/>
  <c r="E21" i="1" s="1"/>
  <c r="I20" i="2"/>
  <c r="E20" i="1" s="1"/>
  <c r="I19" i="2"/>
  <c r="E19" i="1" s="1"/>
  <c r="I18" i="2"/>
  <c r="E18" i="1" s="1"/>
  <c r="I17" i="2"/>
  <c r="E17" i="1" s="1"/>
  <c r="I16" i="2"/>
  <c r="E16" i="1" s="1"/>
  <c r="I15" i="2"/>
  <c r="E15" i="1" s="1"/>
  <c r="I14" i="2"/>
  <c r="E14" i="1" s="1"/>
  <c r="I13" i="2"/>
  <c r="E13" i="1" s="1"/>
  <c r="I12" i="2"/>
  <c r="E12" i="1" s="1"/>
  <c r="I11" i="2"/>
  <c r="E11" i="1" s="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B2"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8" i="1"/>
  <c r="AI207" i="1"/>
  <c r="AK207" i="1"/>
  <c r="AI206" i="1"/>
  <c r="AK206" i="1"/>
  <c r="AI205" i="1"/>
  <c r="AK205" i="1"/>
  <c r="AI204" i="1"/>
  <c r="AK204" i="1"/>
  <c r="AI203" i="1"/>
  <c r="AK203" i="1"/>
  <c r="AI202" i="1"/>
  <c r="AK202" i="1"/>
  <c r="AI201" i="1"/>
  <c r="AK201" i="1"/>
  <c r="AI200" i="1"/>
  <c r="AK200" i="1"/>
  <c r="AI199" i="1"/>
  <c r="AK199" i="1"/>
  <c r="AI198" i="1"/>
  <c r="AK198" i="1"/>
  <c r="AI197" i="1"/>
  <c r="AK197" i="1"/>
  <c r="AI196" i="1"/>
  <c r="AK196" i="1"/>
  <c r="AI195" i="1"/>
  <c r="AK195" i="1"/>
  <c r="AI194" i="1"/>
  <c r="AK194" i="1"/>
  <c r="AI193" i="1"/>
  <c r="AK193" i="1"/>
  <c r="AI192" i="1"/>
  <c r="AK192" i="1"/>
  <c r="AI191" i="1"/>
  <c r="AK191" i="1"/>
  <c r="AI190" i="1"/>
  <c r="AK190" i="1"/>
  <c r="AI189" i="1"/>
  <c r="AK189" i="1"/>
  <c r="AI188" i="1"/>
  <c r="AK188" i="1"/>
  <c r="AI187" i="1"/>
  <c r="AK187" i="1"/>
  <c r="AI186" i="1"/>
  <c r="AK186" i="1"/>
  <c r="AI185" i="1"/>
  <c r="AK185" i="1"/>
  <c r="AI184" i="1"/>
  <c r="AK184" i="1"/>
  <c r="AI183" i="1"/>
  <c r="AK183" i="1"/>
  <c r="AI182" i="1"/>
  <c r="AK182" i="1"/>
  <c r="AI181" i="1"/>
  <c r="AI180" i="1"/>
  <c r="AK180" i="1"/>
  <c r="AI179" i="1"/>
  <c r="AK179" i="1"/>
  <c r="AI178" i="1"/>
  <c r="AK178" i="1"/>
  <c r="AI177" i="1"/>
  <c r="AK177" i="1"/>
  <c r="AI176" i="1"/>
  <c r="AK176" i="1"/>
  <c r="AI175" i="1"/>
  <c r="AK175" i="1"/>
  <c r="AI174" i="1"/>
  <c r="AK174" i="1"/>
  <c r="AI173" i="1"/>
  <c r="AK173" i="1"/>
  <c r="AI172" i="1"/>
  <c r="AK172" i="1"/>
  <c r="AI171" i="1"/>
  <c r="AK171" i="1"/>
  <c r="AI170" i="1"/>
  <c r="AK170" i="1"/>
  <c r="AI169" i="1"/>
  <c r="AK169" i="1"/>
  <c r="AI168" i="1"/>
  <c r="AK168" i="1"/>
  <c r="AI167" i="1"/>
  <c r="AK167" i="1"/>
  <c r="AI166" i="1"/>
  <c r="AK166" i="1"/>
  <c r="AI165" i="1"/>
  <c r="AK165" i="1"/>
  <c r="AI164" i="1"/>
  <c r="AK164" i="1"/>
  <c r="AI163" i="1"/>
  <c r="AK163" i="1"/>
  <c r="AI162" i="1"/>
  <c r="AK162" i="1"/>
  <c r="AI161" i="1"/>
  <c r="AK161" i="1"/>
  <c r="AI160" i="1"/>
  <c r="AK160" i="1"/>
  <c r="AI159" i="1"/>
  <c r="AK159" i="1"/>
  <c r="AI158" i="1"/>
  <c r="AK158" i="1"/>
  <c r="AI157" i="1"/>
  <c r="AK157" i="1"/>
  <c r="AI156" i="1"/>
  <c r="AK156" i="1"/>
  <c r="AI155" i="1"/>
  <c r="AK155" i="1"/>
  <c r="AI154" i="1"/>
  <c r="AK154" i="1"/>
  <c r="AI153" i="1"/>
  <c r="AK153" i="1"/>
  <c r="AI152" i="1"/>
  <c r="AK152" i="1"/>
  <c r="AI151" i="1"/>
  <c r="AK151" i="1"/>
  <c r="AI150" i="1"/>
  <c r="AK150" i="1"/>
  <c r="AI149" i="1"/>
  <c r="AK149" i="1"/>
  <c r="AI148" i="1"/>
  <c r="AK148" i="1"/>
  <c r="AI147" i="1"/>
  <c r="AK147" i="1"/>
  <c r="AI146" i="1"/>
  <c r="AK146" i="1"/>
  <c r="AI145" i="1"/>
  <c r="AK145" i="1"/>
  <c r="AI144" i="1"/>
  <c r="AK144" i="1"/>
  <c r="AI143" i="1"/>
  <c r="AK143" i="1"/>
  <c r="AI142" i="1"/>
  <c r="AK142" i="1"/>
  <c r="AI141" i="1"/>
  <c r="AK141" i="1"/>
  <c r="AI140" i="1"/>
  <c r="AK140" i="1"/>
  <c r="AI139" i="1"/>
  <c r="AK139" i="1"/>
  <c r="AI138" i="1"/>
  <c r="AK138" i="1"/>
  <c r="AI137" i="1"/>
  <c r="AK137" i="1"/>
  <c r="AI136" i="1"/>
  <c r="AK136" i="1"/>
  <c r="AI135" i="1"/>
  <c r="AK135" i="1"/>
  <c r="AI134" i="1"/>
  <c r="AK134" i="1"/>
  <c r="AI133" i="1"/>
  <c r="AK133" i="1"/>
  <c r="AI132" i="1"/>
  <c r="AK132" i="1"/>
  <c r="AI131" i="1"/>
  <c r="AK131" i="1"/>
  <c r="AI130" i="1"/>
  <c r="AK130" i="1"/>
  <c r="AI129" i="1"/>
  <c r="AK129" i="1"/>
  <c r="AI128" i="1"/>
  <c r="AK128" i="1"/>
  <c r="AI127" i="1"/>
  <c r="AK127" i="1"/>
  <c r="AI126" i="1"/>
  <c r="AK126" i="1"/>
  <c r="AI125" i="1"/>
  <c r="AK125" i="1"/>
  <c r="AI124" i="1"/>
  <c r="AK124" i="1"/>
  <c r="AI123" i="1"/>
  <c r="AK123" i="1"/>
  <c r="AI122" i="1"/>
  <c r="AK122" i="1"/>
  <c r="AI121" i="1"/>
  <c r="AK121" i="1"/>
  <c r="AI120" i="1"/>
  <c r="AK120" i="1"/>
  <c r="AI119" i="1"/>
  <c r="AK119" i="1"/>
  <c r="AI118" i="1"/>
  <c r="AK118" i="1"/>
  <c r="AI117" i="1"/>
  <c r="AK117" i="1"/>
  <c r="AI116" i="1"/>
  <c r="AK116" i="1"/>
  <c r="AI115" i="1"/>
  <c r="AK115" i="1"/>
  <c r="AI114" i="1"/>
  <c r="AK114" i="1"/>
  <c r="AI113" i="1"/>
  <c r="AK113" i="1"/>
  <c r="AI112" i="1"/>
  <c r="AK112" i="1"/>
  <c r="AI111" i="1"/>
  <c r="AK111" i="1"/>
  <c r="AI110" i="1"/>
  <c r="AK110" i="1"/>
  <c r="AI109" i="1"/>
  <c r="AK109" i="1"/>
  <c r="AI108" i="1"/>
  <c r="AK108" i="1"/>
  <c r="AI107" i="1"/>
  <c r="AK107" i="1"/>
  <c r="AI106" i="1"/>
  <c r="AK106" i="1"/>
  <c r="AI105" i="1"/>
  <c r="AK105" i="1"/>
  <c r="AI104" i="1"/>
  <c r="AK104" i="1"/>
  <c r="AI103" i="1"/>
  <c r="AK103" i="1"/>
  <c r="AI102" i="1"/>
  <c r="AK102" i="1"/>
  <c r="AI101" i="1"/>
  <c r="AK101" i="1"/>
  <c r="AI100" i="1"/>
  <c r="AK100" i="1"/>
  <c r="AI99" i="1"/>
  <c r="AK99" i="1"/>
  <c r="AI98" i="1"/>
  <c r="AK98" i="1"/>
  <c r="AI97" i="1"/>
  <c r="AK97" i="1"/>
  <c r="AI96" i="1"/>
  <c r="AK96" i="1"/>
  <c r="AI95" i="1"/>
  <c r="AK95" i="1"/>
  <c r="AI94" i="1"/>
  <c r="AK94" i="1"/>
  <c r="AI93" i="1"/>
  <c r="AK93" i="1"/>
  <c r="AI92" i="1"/>
  <c r="AK92" i="1"/>
  <c r="AI91" i="1"/>
  <c r="AK91" i="1"/>
  <c r="AI90" i="1"/>
  <c r="AK90" i="1"/>
  <c r="AI89" i="1"/>
  <c r="AK89" i="1"/>
  <c r="AI88" i="1"/>
  <c r="AK88" i="1"/>
  <c r="AI87" i="1"/>
  <c r="AK87" i="1"/>
  <c r="AI86" i="1"/>
  <c r="AK86" i="1"/>
  <c r="AI85" i="1"/>
  <c r="AK85" i="1"/>
  <c r="AI84" i="1"/>
  <c r="AK84" i="1"/>
  <c r="AI83" i="1"/>
  <c r="AK83" i="1"/>
  <c r="AI82" i="1"/>
  <c r="AK82" i="1"/>
  <c r="AI81" i="1"/>
  <c r="AK81" i="1"/>
  <c r="AI80" i="1"/>
  <c r="AK80" i="1"/>
  <c r="AI79" i="1"/>
  <c r="AK79" i="1"/>
  <c r="AI78" i="1"/>
  <c r="AK78" i="1"/>
  <c r="AI77" i="1"/>
  <c r="AK77" i="1"/>
  <c r="AI76" i="1"/>
  <c r="AK76" i="1"/>
  <c r="AI75" i="1"/>
  <c r="AK75" i="1"/>
  <c r="AI74" i="1"/>
  <c r="AK74" i="1"/>
  <c r="AI73" i="1"/>
  <c r="AK73" i="1"/>
  <c r="AI72" i="1"/>
  <c r="AK72" i="1"/>
  <c r="AI71" i="1"/>
  <c r="AK71" i="1"/>
  <c r="AI70" i="1"/>
  <c r="AK70" i="1"/>
  <c r="AI69" i="1"/>
  <c r="AK69" i="1"/>
  <c r="AI68" i="1"/>
  <c r="AK68" i="1"/>
  <c r="AI67" i="1"/>
  <c r="AK67" i="1"/>
  <c r="AI66" i="1"/>
  <c r="AK66" i="1"/>
  <c r="AI65" i="1"/>
  <c r="AK65" i="1"/>
  <c r="AI64" i="1"/>
  <c r="AK64" i="1"/>
  <c r="AI63" i="1"/>
  <c r="AK63" i="1"/>
  <c r="AI62" i="1"/>
  <c r="AK62" i="1"/>
  <c r="AI61" i="1"/>
  <c r="AK61" i="1"/>
  <c r="AI60" i="1"/>
  <c r="AK60" i="1"/>
  <c r="AI59" i="1"/>
  <c r="AK59" i="1"/>
  <c r="AI58" i="1"/>
  <c r="AK58" i="1"/>
  <c r="AI57" i="1"/>
  <c r="AK57" i="1"/>
  <c r="AI56" i="1"/>
  <c r="AK56" i="1"/>
  <c r="AI55" i="1"/>
  <c r="AK55" i="1"/>
  <c r="AI54" i="1"/>
  <c r="AK54" i="1"/>
  <c r="AI53" i="1"/>
  <c r="AK53" i="1"/>
  <c r="AI52" i="1"/>
  <c r="AK52" i="1"/>
  <c r="AI51" i="1"/>
  <c r="AK51" i="1"/>
  <c r="AI50" i="1"/>
  <c r="AK50" i="1"/>
  <c r="AI49" i="1"/>
  <c r="AK49" i="1"/>
  <c r="AI48" i="1"/>
  <c r="AK48" i="1"/>
  <c r="AI47" i="1"/>
  <c r="AK47" i="1"/>
  <c r="AI46" i="1"/>
  <c r="AK46" i="1"/>
  <c r="AI45" i="1"/>
  <c r="AK45" i="1"/>
  <c r="AI44" i="1"/>
  <c r="AK44" i="1"/>
  <c r="AI43" i="1"/>
  <c r="AK43" i="1"/>
  <c r="AI42" i="1"/>
  <c r="AK42" i="1"/>
  <c r="AI41" i="1"/>
  <c r="AK41" i="1"/>
  <c r="AI40" i="1"/>
  <c r="AK40" i="1"/>
  <c r="AI39" i="1"/>
  <c r="AK39" i="1"/>
  <c r="AI38" i="1"/>
  <c r="AK38" i="1"/>
  <c r="AI37" i="1"/>
  <c r="AK37" i="1"/>
  <c r="AI36" i="1"/>
  <c r="AK36" i="1"/>
  <c r="AI35" i="1"/>
  <c r="AK35" i="1"/>
  <c r="AI34" i="1"/>
  <c r="AK34" i="1"/>
  <c r="AI33" i="1"/>
  <c r="AK33" i="1"/>
  <c r="AI32" i="1"/>
  <c r="AK32" i="1"/>
  <c r="AI31" i="1"/>
  <c r="AK31" i="1"/>
  <c r="AI30" i="1"/>
  <c r="AK30" i="1"/>
  <c r="AI29" i="1"/>
  <c r="AK29" i="1"/>
  <c r="AI28" i="1"/>
  <c r="AK28" i="1"/>
  <c r="AI27" i="1"/>
  <c r="AK27" i="1"/>
  <c r="AI26" i="1"/>
  <c r="AK26" i="1"/>
  <c r="AI25" i="1"/>
  <c r="AK25" i="1"/>
  <c r="AI24" i="1"/>
  <c r="AK24" i="1"/>
  <c r="AI23" i="1"/>
  <c r="AK23" i="1"/>
  <c r="AI22" i="1"/>
  <c r="AK22" i="1"/>
  <c r="AI21" i="1"/>
  <c r="AK21" i="1"/>
  <c r="AI20" i="1"/>
  <c r="AK20" i="1"/>
  <c r="AI19" i="1"/>
  <c r="AK19" i="1"/>
  <c r="AI18" i="1"/>
  <c r="AK18" i="1"/>
  <c r="AI17" i="1"/>
  <c r="AK17" i="1"/>
  <c r="AI16" i="1"/>
  <c r="AK16" i="1"/>
  <c r="AI15" i="1"/>
  <c r="AK15" i="1"/>
  <c r="AI14" i="1"/>
  <c r="AK14" i="1"/>
  <c r="AI13" i="1"/>
  <c r="AK13" i="1"/>
  <c r="AI12" i="1"/>
  <c r="AK12" i="1"/>
  <c r="AI11" i="1"/>
  <c r="AK11" i="1"/>
  <c r="AI10" i="1"/>
  <c r="AK10" i="1"/>
  <c r="AI9" i="1"/>
  <c r="AI137" i="5"/>
  <c r="AG117" i="5"/>
  <c r="AL120" i="5" s="1"/>
  <c r="AI32" i="5"/>
  <c r="AI29" i="5"/>
  <c r="AI67" i="5"/>
  <c r="AI11" i="5"/>
  <c r="F210" i="1"/>
  <c r="AM7" i="10" l="1"/>
  <c r="B4" i="1"/>
  <c r="AM9" i="10"/>
  <c r="AM10" i="10"/>
  <c r="AJ37" i="10"/>
  <c r="AG110" i="5"/>
  <c r="AL97" i="5" s="1"/>
  <c r="AG207" i="5"/>
  <c r="AG135" i="5"/>
  <c r="AL132" i="5" s="1"/>
  <c r="AL137" i="5" s="1"/>
  <c r="F219" i="1"/>
  <c r="F211" i="1"/>
  <c r="F213" i="1"/>
  <c r="F221" i="1"/>
  <c r="F222" i="1"/>
  <c r="AG182" i="5"/>
  <c r="AL169" i="5" s="1"/>
  <c r="AG189" i="5"/>
  <c r="AG171" i="5"/>
  <c r="AL168" i="5" s="1"/>
  <c r="AL173" i="5" s="1"/>
  <c r="AG153" i="5"/>
  <c r="AL150" i="5" s="1"/>
  <c r="AL155" i="5" s="1"/>
  <c r="F226" i="1"/>
  <c r="AI110" i="5"/>
  <c r="AL186" i="5"/>
  <c r="AL191" i="5" s="1"/>
  <c r="AL192" i="5"/>
  <c r="AI146" i="5"/>
  <c r="AI164" i="5"/>
  <c r="AG63" i="5"/>
  <c r="AL60" i="5" s="1"/>
  <c r="AL65" i="5" s="1"/>
  <c r="AL8" i="5"/>
  <c r="AG146" i="5"/>
  <c r="AL135" i="5" s="1"/>
  <c r="AL218" i="5"/>
  <c r="F215" i="1"/>
  <c r="AG99" i="5"/>
  <c r="AI74" i="5"/>
  <c r="AG92" i="5"/>
  <c r="AL81" i="5" s="1"/>
  <c r="AG218" i="5"/>
  <c r="AL205" i="5" s="1"/>
  <c r="AI92" i="5"/>
  <c r="AG74" i="5"/>
  <c r="AL63" i="5" s="1"/>
  <c r="AI56" i="5"/>
  <c r="AG27" i="5"/>
  <c r="AL24" i="5" s="1"/>
  <c r="AL29" i="5" s="1"/>
  <c r="AL171" i="5"/>
  <c r="AI38" i="5"/>
  <c r="AL114" i="5"/>
  <c r="AL119" i="5" s="1"/>
  <c r="AG45" i="5"/>
  <c r="AL96" i="5"/>
  <c r="AL101" i="5" s="1"/>
  <c r="AL102" i="5"/>
  <c r="AL61" i="5"/>
  <c r="AL30" i="5"/>
  <c r="AL66" i="5"/>
  <c r="AL204" i="5"/>
  <c r="AL209" i="5" s="1"/>
  <c r="AL210" i="5"/>
  <c r="AL42" i="5"/>
  <c r="AL47" i="5" s="1"/>
  <c r="AL48" i="5"/>
  <c r="AL99" i="5"/>
  <c r="AL156" i="5"/>
  <c r="AG128" i="5"/>
  <c r="AG81" i="5"/>
  <c r="F224" i="1"/>
  <c r="F218" i="1"/>
  <c r="F212" i="1"/>
  <c r="F223" i="1"/>
  <c r="AI200" i="5"/>
  <c r="AI213" i="5"/>
  <c r="AI218" i="5" s="1"/>
  <c r="AG9" i="5"/>
  <c r="AL212" i="5" s="1"/>
  <c r="AG200" i="5"/>
  <c r="AL189" i="5" s="1"/>
  <c r="F216" i="1"/>
  <c r="F214" i="1"/>
  <c r="F220" i="1"/>
  <c r="F225" i="1"/>
  <c r="AL138" i="5"/>
  <c r="AG56" i="5"/>
  <c r="AL43" i="5" s="1"/>
  <c r="AL187" i="5"/>
  <c r="AG164" i="5"/>
  <c r="AI182" i="5"/>
  <c r="AI128" i="5"/>
  <c r="AG38" i="5"/>
  <c r="B112" i="5"/>
  <c r="B130" i="5" s="1"/>
  <c r="B148" i="5" s="1"/>
  <c r="AH4" i="1" l="1"/>
  <c r="W215" i="1"/>
  <c r="AL219" i="5"/>
  <c r="AL79" i="5"/>
  <c r="AL174" i="5"/>
  <c r="AL9" i="5"/>
  <c r="B166" i="5"/>
  <c r="B202" i="5" s="1"/>
  <c r="AL215" i="5"/>
  <c r="AL133" i="5"/>
  <c r="AL153" i="5"/>
  <c r="AL151" i="5"/>
  <c r="AL11" i="5"/>
  <c r="AL221" i="5"/>
  <c r="AL207" i="5"/>
  <c r="AL217" i="5"/>
  <c r="AL45" i="5"/>
  <c r="AL44" i="5"/>
  <c r="AL78" i="5"/>
  <c r="AL83" i="5" s="1"/>
  <c r="AL84" i="5"/>
  <c r="AL213" i="5"/>
  <c r="AL25" i="5"/>
  <c r="AL27" i="5"/>
  <c r="AL26" i="5"/>
  <c r="W213" i="1"/>
  <c r="R212" i="1"/>
  <c r="AL117" i="5"/>
  <c r="AL115" i="5"/>
  <c r="L4" i="1" l="1"/>
  <c r="W4" i="1" s="1"/>
  <c r="F4" i="1"/>
  <c r="AH3" i="1"/>
  <c r="AH2" i="1"/>
  <c r="B18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F3" authorId="0" shapeId="0" xr:uid="{00000000-0006-0000-0100-000001000000}">
      <text>
        <r>
          <rPr>
            <sz val="9"/>
            <color indexed="81"/>
            <rFont val="ＭＳ Ｐゴシック"/>
            <family val="3"/>
            <charset val="128"/>
          </rPr>
          <t>指定基準上の配置区分を記載してください。
例）生活介護の場合
　　６：１、５：１、３：１
※平均障害支援区分（生活介護）シートの「平均障害支援区分」の数参照</t>
        </r>
      </text>
    </comment>
    <comment ref="L3" authorId="0" shapeId="0" xr:uid="{00000000-0006-0000-0100-000002000000}">
      <text>
        <r>
          <rPr>
            <sz val="9"/>
            <color indexed="81"/>
            <rFont val="ＭＳ Ｐゴシック"/>
            <family val="3"/>
            <charset val="128"/>
          </rPr>
          <t>人員配置加算を算定する場合に配置区分を記載してください。
例）生活介護の場合
　　2.5：１、２：１、1.7：１、1.5:1</t>
        </r>
      </text>
    </comment>
    <comment ref="T4" authorId="0" shapeId="0" xr:uid="{1948F45D-A458-448E-8C5F-F59AD0DE007C}">
      <text>
        <r>
          <rPr>
            <b/>
            <sz val="9"/>
            <color indexed="81"/>
            <rFont val="MS P ゴシック"/>
            <family val="3"/>
            <charset val="128"/>
          </rPr>
          <t>該当する人員の常勤換算後の数の総計を記載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21" authorId="0" shapeId="0" xr:uid="{00000000-0006-0000-0200-000001000000}">
      <text>
        <r>
          <rPr>
            <sz val="9"/>
            <color indexed="81"/>
            <rFont val="ＭＳ Ｐゴシック"/>
            <family val="3"/>
            <charset val="128"/>
          </rPr>
          <t xml:space="preserve">重心判定を受けておられる利用者の人数を記載してください。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4" authorId="0" shapeId="0" xr:uid="{65D1E611-4B63-4375-9462-27788851E135}">
      <text>
        <r>
          <rPr>
            <b/>
            <sz val="10"/>
            <color indexed="81"/>
            <rFont val="MS P ゴシック"/>
            <family val="3"/>
            <charset val="128"/>
          </rPr>
          <t>記載順序
①障害区分が低い順
②同じ障害区分では利用時間が短い順（利用時間区分が短い順）</t>
        </r>
      </text>
    </comment>
    <comment ref="D4" authorId="0" shapeId="0" xr:uid="{2EB994EB-2F4A-46FB-9735-1D5B7CAA7C51}">
      <text>
        <r>
          <rPr>
            <sz val="9"/>
            <color indexed="81"/>
            <rFont val="MS P ゴシック"/>
            <family val="3"/>
            <charset val="128"/>
          </rPr>
          <t>時間数を記入してください
記入例
５時間45分の場合→5:45
８時間の場合　　→8:00</t>
        </r>
      </text>
    </comment>
    <comment ref="E4" authorId="0" shapeId="0" xr:uid="{BF945F79-A9CB-4D05-857E-10FA8A57A7EA}">
      <text>
        <r>
          <rPr>
            <sz val="9"/>
            <color indexed="81"/>
            <rFont val="MS P ゴシック"/>
            <family val="3"/>
            <charset val="128"/>
          </rPr>
          <t>平均障害支援区分（生活介護）シートに記載する区分（数式が入っているため、触らないこと！）</t>
        </r>
      </text>
    </comment>
    <comment ref="F4" authorId="0" shapeId="0" xr:uid="{DDDF26D0-EC66-4EE5-8782-57B2F31938DA}">
      <text>
        <r>
          <rPr>
            <sz val="9"/>
            <color indexed="81"/>
            <rFont val="MS P ゴシック"/>
            <family val="3"/>
            <charset val="128"/>
          </rPr>
          <t>該当する場合「○」を選択</t>
        </r>
      </text>
    </comment>
    <comment ref="G4" authorId="0" shapeId="0" xr:uid="{1BBEF333-4D40-4638-992F-DBF655AE8232}">
      <text>
        <r>
          <rPr>
            <sz val="9"/>
            <color indexed="81"/>
            <rFont val="MS P ゴシック"/>
            <family val="3"/>
            <charset val="128"/>
          </rPr>
          <t>該当する場合「○」を選択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M5" authorId="0" shapeId="0" xr:uid="{82CB3A27-EE5A-4FA2-A939-D690863FF97B}">
      <text>
        <r>
          <rPr>
            <sz val="12"/>
            <color indexed="81"/>
            <rFont val="MS P ゴシック"/>
            <family val="3"/>
            <charset val="128"/>
          </rPr>
          <t>確認</t>
        </r>
      </text>
    </comment>
    <comment ref="B41" authorId="0" shapeId="0" xr:uid="{98257846-3579-4ADC-A3C1-A73D40647616}">
      <text>
        <r>
          <rPr>
            <sz val="9"/>
            <color indexed="81"/>
            <rFont val="ＭＳ Ｐゴシック"/>
            <family val="3"/>
            <charset val="128"/>
          </rPr>
          <t>重心判定を受けておられる利用者の人数を記載してください。</t>
        </r>
      </text>
    </comment>
    <comment ref="AM44" authorId="0" shapeId="0" xr:uid="{E422ADD3-530F-4973-B25D-28BB7222AFEA}">
      <text>
        <r>
          <rPr>
            <b/>
            <sz val="9"/>
            <color indexed="81"/>
            <rFont val="MS P ゴシック"/>
            <family val="3"/>
            <charset val="128"/>
          </rPr>
          <t>確認</t>
        </r>
      </text>
    </comment>
    <comment ref="B80" authorId="0" shapeId="0" xr:uid="{6B0426E5-DFB1-407F-A6D2-33A1ED68C0FF}">
      <text>
        <r>
          <rPr>
            <sz val="9"/>
            <color indexed="81"/>
            <rFont val="ＭＳ Ｐゴシック"/>
            <family val="3"/>
            <charset val="128"/>
          </rPr>
          <t>重心判定を受けておられる利用者の人数を記載してください。</t>
        </r>
      </text>
    </comment>
    <comment ref="AM83" authorId="0" shapeId="0" xr:uid="{FC831C65-FBAB-4FD5-991B-A43F060F6E42}">
      <text>
        <r>
          <rPr>
            <b/>
            <sz val="9"/>
            <color indexed="81"/>
            <rFont val="MS P ゴシック"/>
            <family val="3"/>
            <charset val="128"/>
          </rPr>
          <t>確認</t>
        </r>
      </text>
    </comment>
    <comment ref="B119" authorId="0" shapeId="0" xr:uid="{8C5C6E8B-3BA9-4EBE-A044-DBA558254626}">
      <text>
        <r>
          <rPr>
            <sz val="9"/>
            <color indexed="81"/>
            <rFont val="ＭＳ Ｐゴシック"/>
            <family val="3"/>
            <charset val="128"/>
          </rPr>
          <t>重心判定を受けておられる利用者の人数を記載してください。</t>
        </r>
      </text>
    </comment>
    <comment ref="AM122" authorId="0" shapeId="0" xr:uid="{96C1E39F-C6B6-4DA4-99D5-9899A584C832}">
      <text>
        <r>
          <rPr>
            <b/>
            <sz val="9"/>
            <color indexed="81"/>
            <rFont val="MS P ゴシック"/>
            <family val="3"/>
            <charset val="128"/>
          </rPr>
          <t>確認</t>
        </r>
      </text>
    </comment>
    <comment ref="B158" authorId="0" shapeId="0" xr:uid="{BB28148F-F1C6-4E2D-8E79-94E6E25D6C65}">
      <text>
        <r>
          <rPr>
            <sz val="9"/>
            <color indexed="81"/>
            <rFont val="ＭＳ Ｐゴシック"/>
            <family val="3"/>
            <charset val="128"/>
          </rPr>
          <t>重心判定を受けておられる利用者の人数を記載してください。</t>
        </r>
      </text>
    </comment>
    <comment ref="AM161" authorId="0" shapeId="0" xr:uid="{3B88401C-A6B5-4139-AFCB-D39748B0E675}">
      <text>
        <r>
          <rPr>
            <b/>
            <sz val="9"/>
            <color indexed="81"/>
            <rFont val="MS P ゴシック"/>
            <family val="3"/>
            <charset val="128"/>
          </rPr>
          <t>確認</t>
        </r>
      </text>
    </comment>
    <comment ref="B197" authorId="0" shapeId="0" xr:uid="{05DF45E7-B040-40D8-8443-B99F6678365C}">
      <text>
        <r>
          <rPr>
            <sz val="9"/>
            <color indexed="81"/>
            <rFont val="ＭＳ Ｐゴシック"/>
            <family val="3"/>
            <charset val="128"/>
          </rPr>
          <t>重心判定を受けておられる利用者の人数を記載してください。</t>
        </r>
      </text>
    </comment>
    <comment ref="AM200" authorId="0" shapeId="0" xr:uid="{47EDD24E-19A2-401F-BDB6-D4019A6CE130}">
      <text>
        <r>
          <rPr>
            <b/>
            <sz val="9"/>
            <color indexed="81"/>
            <rFont val="MS P ゴシック"/>
            <family val="3"/>
            <charset val="128"/>
          </rPr>
          <t>確認</t>
        </r>
      </text>
    </comment>
    <comment ref="B236" authorId="0" shapeId="0" xr:uid="{CA2E3B6B-FBFD-45AA-AD1A-B6CC6A70346B}">
      <text>
        <r>
          <rPr>
            <sz val="9"/>
            <color indexed="81"/>
            <rFont val="ＭＳ Ｐゴシック"/>
            <family val="3"/>
            <charset val="128"/>
          </rPr>
          <t>重心判定を受けておられる利用者の人数を記載してください。</t>
        </r>
      </text>
    </comment>
    <comment ref="AM239" authorId="0" shapeId="0" xr:uid="{CBE8763A-4D97-42FE-AE34-AECFED71FA3B}">
      <text>
        <r>
          <rPr>
            <b/>
            <sz val="9"/>
            <color indexed="81"/>
            <rFont val="MS P ゴシック"/>
            <family val="3"/>
            <charset val="128"/>
          </rPr>
          <t>確認</t>
        </r>
      </text>
    </comment>
    <comment ref="B275" authorId="0" shapeId="0" xr:uid="{193AE15F-9AFE-4526-8A27-AC991F84F5AB}">
      <text>
        <r>
          <rPr>
            <sz val="9"/>
            <color indexed="81"/>
            <rFont val="ＭＳ Ｐゴシック"/>
            <family val="3"/>
            <charset val="128"/>
          </rPr>
          <t>重心判定を受けておられる利用者の人数を記載してください。</t>
        </r>
      </text>
    </comment>
    <comment ref="AM278" authorId="0" shapeId="0" xr:uid="{55B3F05F-8BFE-4BB6-A83D-1F316E9E6D37}">
      <text>
        <r>
          <rPr>
            <b/>
            <sz val="9"/>
            <color indexed="81"/>
            <rFont val="MS P ゴシック"/>
            <family val="3"/>
            <charset val="128"/>
          </rPr>
          <t>確認</t>
        </r>
      </text>
    </comment>
    <comment ref="B314" authorId="0" shapeId="0" xr:uid="{5FC79787-8C1C-46D0-9512-6417FBBB4704}">
      <text>
        <r>
          <rPr>
            <sz val="9"/>
            <color indexed="81"/>
            <rFont val="ＭＳ Ｐゴシック"/>
            <family val="3"/>
            <charset val="128"/>
          </rPr>
          <t>重心判定を受けておられる利用者の人数を記載してください。</t>
        </r>
      </text>
    </comment>
    <comment ref="AM317" authorId="0" shapeId="0" xr:uid="{4545AFBF-30C3-4A5F-9FE6-1EF3656C0DEB}">
      <text>
        <r>
          <rPr>
            <b/>
            <sz val="9"/>
            <color indexed="81"/>
            <rFont val="MS P ゴシック"/>
            <family val="3"/>
            <charset val="128"/>
          </rPr>
          <t>確認</t>
        </r>
      </text>
    </comment>
    <comment ref="B353" authorId="0" shapeId="0" xr:uid="{A6838643-D789-4CE7-BF31-739A1AFD2E8F}">
      <text>
        <r>
          <rPr>
            <sz val="9"/>
            <color indexed="81"/>
            <rFont val="ＭＳ Ｐゴシック"/>
            <family val="3"/>
            <charset val="128"/>
          </rPr>
          <t>重心判定を受けておられる利用者の人数を記載してください。</t>
        </r>
      </text>
    </comment>
    <comment ref="AM356" authorId="0" shapeId="0" xr:uid="{3F0E0801-D1D5-44F9-927D-EF7A9B94B46A}">
      <text>
        <r>
          <rPr>
            <b/>
            <sz val="9"/>
            <color indexed="81"/>
            <rFont val="MS P ゴシック"/>
            <family val="3"/>
            <charset val="128"/>
          </rPr>
          <t>確認</t>
        </r>
      </text>
    </comment>
    <comment ref="B392" authorId="0" shapeId="0" xr:uid="{BB5F2FB7-4CAE-4C60-8837-9C3BF7E6F76F}">
      <text>
        <r>
          <rPr>
            <sz val="9"/>
            <color indexed="81"/>
            <rFont val="ＭＳ Ｐゴシック"/>
            <family val="3"/>
            <charset val="128"/>
          </rPr>
          <t>重心判定を受けておられる利用者の人数を記載してください。</t>
        </r>
      </text>
    </comment>
    <comment ref="AM395" authorId="0" shapeId="0" xr:uid="{8FC6C80C-F6FD-4669-87DD-41E4A9621341}">
      <text>
        <r>
          <rPr>
            <b/>
            <sz val="9"/>
            <color indexed="81"/>
            <rFont val="MS P ゴシック"/>
            <family val="3"/>
            <charset val="128"/>
          </rPr>
          <t>確認</t>
        </r>
      </text>
    </comment>
    <comment ref="B431" authorId="0" shapeId="0" xr:uid="{1ABE68D0-5B0E-43F6-8784-6A466CD61209}">
      <text>
        <r>
          <rPr>
            <sz val="9"/>
            <color indexed="81"/>
            <rFont val="ＭＳ Ｐゴシック"/>
            <family val="3"/>
            <charset val="128"/>
          </rPr>
          <t>重心判定を受けておられる利用者の人数を記載してください。</t>
        </r>
      </text>
    </comment>
    <comment ref="AM434" authorId="0" shapeId="0" xr:uid="{4C7E55FA-034A-4C4E-86D4-5B4EF682090A}">
      <text>
        <r>
          <rPr>
            <b/>
            <sz val="9"/>
            <color indexed="81"/>
            <rFont val="MS P ゴシック"/>
            <family val="3"/>
            <charset val="128"/>
          </rPr>
          <t>確認</t>
        </r>
      </text>
    </comment>
    <comment ref="B470" authorId="0" shapeId="0" xr:uid="{57E73773-6B04-4D81-9D39-10000FF69C9A}">
      <text>
        <r>
          <rPr>
            <sz val="9"/>
            <color indexed="81"/>
            <rFont val="ＭＳ Ｐゴシック"/>
            <family val="3"/>
            <charset val="128"/>
          </rPr>
          <t>重心判定を受けておられる利用者の人数を記載してください。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1" authorId="0" shapeId="0" xr:uid="{E06B4952-ACC1-4C8C-AEF5-AFFC4F4EC032}">
      <text>
        <r>
          <rPr>
            <b/>
            <sz val="9"/>
            <color indexed="81"/>
            <rFont val="MS P ゴシック"/>
            <family val="3"/>
            <charset val="128"/>
          </rPr>
          <t>短期入所を併設等している場合に入力（短期入所単体で実施している場合は入力不要）</t>
        </r>
      </text>
    </comment>
  </commentList>
</comments>
</file>

<file path=xl/sharedStrings.xml><?xml version="1.0" encoding="utf-8"?>
<sst xmlns="http://schemas.openxmlformats.org/spreadsheetml/2006/main" count="1997" uniqueCount="273">
  <si>
    <t>従業者の勤務体制及び形態一覧表</t>
    <rPh sb="0" eb="3">
      <t>ジュウギョウシャ</t>
    </rPh>
    <rPh sb="4" eb="6">
      <t>キンム</t>
    </rPh>
    <rPh sb="6" eb="8">
      <t>タイセイ</t>
    </rPh>
    <rPh sb="8" eb="9">
      <t>オヨ</t>
    </rPh>
    <rPh sb="10" eb="12">
      <t>ケイタイ</t>
    </rPh>
    <rPh sb="12" eb="15">
      <t>イチランヒョウ</t>
    </rPh>
    <phoneticPr fontId="2"/>
  </si>
  <si>
    <t>事業所・施設名</t>
    <rPh sb="0" eb="3">
      <t>ジギョウショ</t>
    </rPh>
    <rPh sb="4" eb="7">
      <t>シセツメイ</t>
    </rPh>
    <phoneticPr fontId="2"/>
  </si>
  <si>
    <t>サービス種別</t>
    <phoneticPr fontId="2"/>
  </si>
  <si>
    <r>
      <t xml:space="preserve">生活支援員等人員配置
</t>
    </r>
    <r>
      <rPr>
        <sz val="9"/>
        <rFont val="HG丸ｺﾞｼｯｸM-PRO"/>
        <family val="3"/>
        <charset val="128"/>
      </rPr>
      <t>（目標工賃達成指導員除く）</t>
    </r>
    <rPh sb="0" eb="2">
      <t>セイカツ</t>
    </rPh>
    <rPh sb="2" eb="4">
      <t>シエン</t>
    </rPh>
    <rPh sb="4" eb="5">
      <t>イン</t>
    </rPh>
    <rPh sb="5" eb="6">
      <t>トウ</t>
    </rPh>
    <rPh sb="6" eb="8">
      <t>ジンイン</t>
    </rPh>
    <rPh sb="8" eb="10">
      <t>ハイチ</t>
    </rPh>
    <rPh sb="12" eb="14">
      <t>モクヒョウ</t>
    </rPh>
    <rPh sb="14" eb="16">
      <t>コウチン</t>
    </rPh>
    <rPh sb="16" eb="18">
      <t>タッセイ</t>
    </rPh>
    <rPh sb="18" eb="21">
      <t>シドウイン</t>
    </rPh>
    <rPh sb="21" eb="22">
      <t>ノゾ</t>
    </rPh>
    <phoneticPr fontId="2"/>
  </si>
  <si>
    <t>：</t>
    <phoneticPr fontId="2"/>
  </si>
  <si>
    <t>定員</t>
    <rPh sb="0" eb="2">
      <t>テイイン</t>
    </rPh>
    <phoneticPr fontId="2"/>
  </si>
  <si>
    <t>：</t>
    <phoneticPr fontId="2"/>
  </si>
  <si>
    <t>視覚・聴覚言語障害者支援体制加算上の加配人員</t>
    <rPh sb="0" eb="2">
      <t>シカク</t>
    </rPh>
    <rPh sb="3" eb="5">
      <t>チョウカク</t>
    </rPh>
    <rPh sb="5" eb="7">
      <t>ゲンゴ</t>
    </rPh>
    <rPh sb="7" eb="10">
      <t>ショウガイシャ</t>
    </rPh>
    <rPh sb="10" eb="12">
      <t>シエン</t>
    </rPh>
    <rPh sb="12" eb="14">
      <t>タイセイ</t>
    </rPh>
    <rPh sb="14" eb="16">
      <t>カサン</t>
    </rPh>
    <rPh sb="16" eb="17">
      <t>ジョウ</t>
    </rPh>
    <rPh sb="18" eb="20">
      <t>カハイ</t>
    </rPh>
    <rPh sb="20" eb="22">
      <t>ジンイン</t>
    </rPh>
    <phoneticPr fontId="5"/>
  </si>
  <si>
    <t>報酬算定上の必要人員</t>
    <rPh sb="0" eb="2">
      <t>ホウシュウ</t>
    </rPh>
    <rPh sb="2" eb="4">
      <t>サンテイ</t>
    </rPh>
    <rPh sb="4" eb="5">
      <t>ジョウ</t>
    </rPh>
    <rPh sb="6" eb="8">
      <t>ヒツヨウ</t>
    </rPh>
    <rPh sb="8" eb="10">
      <t>ジンイン</t>
    </rPh>
    <phoneticPr fontId="5"/>
  </si>
  <si>
    <r>
      <t xml:space="preserve">生活支援員等人員配置
</t>
    </r>
    <r>
      <rPr>
        <sz val="9"/>
        <rFont val="HG丸ｺﾞｼｯｸM-PRO"/>
        <family val="3"/>
        <charset val="128"/>
      </rPr>
      <t>（目標工賃達成指導員含む）</t>
    </r>
    <rPh sb="0" eb="2">
      <t>セイカツ</t>
    </rPh>
    <rPh sb="2" eb="5">
      <t>シエンイン</t>
    </rPh>
    <rPh sb="5" eb="6">
      <t>トウ</t>
    </rPh>
    <rPh sb="6" eb="8">
      <t>ジンイン</t>
    </rPh>
    <rPh sb="8" eb="10">
      <t>ハイチ</t>
    </rPh>
    <rPh sb="12" eb="14">
      <t>モクヒョウ</t>
    </rPh>
    <rPh sb="14" eb="16">
      <t>コウチン</t>
    </rPh>
    <rPh sb="16" eb="18">
      <t>タッセイ</t>
    </rPh>
    <rPh sb="18" eb="21">
      <t>シドウイン</t>
    </rPh>
    <rPh sb="21" eb="22">
      <t>フク</t>
    </rPh>
    <phoneticPr fontId="2"/>
  </si>
  <si>
    <t>前年度の
平均利用者数</t>
    <rPh sb="0" eb="3">
      <t>ゼンネンド</t>
    </rPh>
    <rPh sb="5" eb="7">
      <t>ヘイキン</t>
    </rPh>
    <rPh sb="7" eb="10">
      <t>リヨウシャ</t>
    </rPh>
    <rPh sb="10" eb="11">
      <t>スウ</t>
    </rPh>
    <phoneticPr fontId="2"/>
  </si>
  <si>
    <t>就労支援員人員配置</t>
    <rPh sb="0" eb="2">
      <t>シュウロウ</t>
    </rPh>
    <rPh sb="2" eb="5">
      <t>シエンイン</t>
    </rPh>
    <rPh sb="5" eb="7">
      <t>ジンイン</t>
    </rPh>
    <rPh sb="7" eb="9">
      <t>ハイチ</t>
    </rPh>
    <phoneticPr fontId="2"/>
  </si>
  <si>
    <t>：</t>
    <phoneticPr fontId="2"/>
  </si>
  <si>
    <t>職　種</t>
  </si>
  <si>
    <t>氏　　名</t>
  </si>
  <si>
    <t>社会福祉士等</t>
    <rPh sb="0" eb="2">
      <t>シャカイ</t>
    </rPh>
    <rPh sb="2" eb="5">
      <t>フクシシ</t>
    </rPh>
    <rPh sb="5" eb="6">
      <t>トウ</t>
    </rPh>
    <phoneticPr fontId="2"/>
  </si>
  <si>
    <t>常勤</t>
    <rPh sb="0" eb="2">
      <t>ジョウキン</t>
    </rPh>
    <phoneticPr fontId="2"/>
  </si>
  <si>
    <t>勤続３年以上</t>
    <rPh sb="0" eb="2">
      <t>キンゾク</t>
    </rPh>
    <rPh sb="3" eb="6">
      <t>ネンイジョウ</t>
    </rPh>
    <phoneticPr fontId="2"/>
  </si>
  <si>
    <t>専従</t>
    <rPh sb="0" eb="2">
      <t>センジュウ</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</si>
  <si>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</si>
  <si>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</si>
  <si>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</si>
  <si>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</si>
  <si>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４週の
合計</t>
    <rPh sb="1" eb="2">
      <t>シュウ</t>
    </rPh>
    <phoneticPr fontId="2"/>
  </si>
  <si>
    <t>週平均
の勤務
時間　</t>
    <rPh sb="0" eb="3">
      <t>シュウヘイキン</t>
    </rPh>
    <phoneticPr fontId="2"/>
  </si>
  <si>
    <t>常勤換算後の人数</t>
    <rPh sb="0" eb="2">
      <t>ジョウキン</t>
    </rPh>
    <rPh sb="2" eb="4">
      <t>カンサン</t>
    </rPh>
    <rPh sb="4" eb="5">
      <t>ゴ</t>
    </rPh>
    <rPh sb="6" eb="8">
      <t>ニンズウ</t>
    </rPh>
    <phoneticPr fontId="2"/>
  </si>
  <si>
    <t>管理者</t>
    <rPh sb="0" eb="3">
      <t>カンリシャ</t>
    </rPh>
    <phoneticPr fontId="5"/>
  </si>
  <si>
    <t>常勤換算数</t>
    <rPh sb="0" eb="2">
      <t>ジョウキン</t>
    </rPh>
    <rPh sb="2" eb="4">
      <t>カンサン</t>
    </rPh>
    <rPh sb="4" eb="5">
      <t>スウ</t>
    </rPh>
    <phoneticPr fontId="2"/>
  </si>
  <si>
    <t>人</t>
    <rPh sb="0" eb="1">
      <t>ニン</t>
    </rPh>
    <phoneticPr fontId="2"/>
  </si>
  <si>
    <t>常勤者の１日の勤務時間数</t>
    <rPh sb="0" eb="3">
      <t>ジョウキンシャ</t>
    </rPh>
    <rPh sb="5" eb="6">
      <t>ニチ</t>
    </rPh>
    <rPh sb="7" eb="9">
      <t>キンム</t>
    </rPh>
    <rPh sb="9" eb="12">
      <t>ジカンスウ</t>
    </rPh>
    <phoneticPr fontId="2"/>
  </si>
  <si>
    <t>時間</t>
    <phoneticPr fontId="2"/>
  </si>
  <si>
    <t>常勤者の週の勤務日数</t>
    <rPh sb="0" eb="3">
      <t>ジョウキンシャ</t>
    </rPh>
    <rPh sb="4" eb="5">
      <t>シュウ</t>
    </rPh>
    <rPh sb="6" eb="8">
      <t>キンム</t>
    </rPh>
    <rPh sb="8" eb="10">
      <t>ニッスウ</t>
    </rPh>
    <phoneticPr fontId="2"/>
  </si>
  <si>
    <t>日</t>
    <rPh sb="0" eb="1">
      <t>ニチ</t>
    </rPh>
    <phoneticPr fontId="2"/>
  </si>
  <si>
    <t>常勤者の週平均勤務時間数</t>
    <rPh sb="0" eb="3">
      <t>ジョウキンシャ</t>
    </rPh>
    <rPh sb="4" eb="7">
      <t>シュウヘイキン</t>
    </rPh>
    <rPh sb="7" eb="9">
      <t>キンム</t>
    </rPh>
    <rPh sb="9" eb="12">
      <t>ジカンスウ</t>
    </rPh>
    <phoneticPr fontId="2"/>
  </si>
  <si>
    <t>看護職員</t>
    <rPh sb="0" eb="2">
      <t>カンゴ</t>
    </rPh>
    <rPh sb="2" eb="4">
      <t>ショクイン</t>
    </rPh>
    <phoneticPr fontId="2"/>
  </si>
  <si>
    <t>理学療法士・
作業療法士</t>
    <rPh sb="0" eb="2">
      <t>リガク</t>
    </rPh>
    <rPh sb="2" eb="5">
      <t>リョウホウシ</t>
    </rPh>
    <rPh sb="7" eb="9">
      <t>サギョウ</t>
    </rPh>
    <rPh sb="9" eb="12">
      <t>リョウホウシ</t>
    </rPh>
    <phoneticPr fontId="2"/>
  </si>
  <si>
    <t>機能訓練指導員</t>
    <rPh sb="0" eb="2">
      <t>キノウ</t>
    </rPh>
    <rPh sb="2" eb="4">
      <t>クンレン</t>
    </rPh>
    <rPh sb="4" eb="7">
      <t>シドウイン</t>
    </rPh>
    <phoneticPr fontId="2"/>
  </si>
  <si>
    <t>生活支援員</t>
    <rPh sb="0" eb="2">
      <t>セイカツ</t>
    </rPh>
    <rPh sb="2" eb="5">
      <t>シエンイン</t>
    </rPh>
    <phoneticPr fontId="2"/>
  </si>
  <si>
    <t>地域移行支援員</t>
    <rPh sb="0" eb="2">
      <t>チイキ</t>
    </rPh>
    <rPh sb="2" eb="4">
      <t>イコウ</t>
    </rPh>
    <rPh sb="4" eb="7">
      <t>シエンイン</t>
    </rPh>
    <phoneticPr fontId="2"/>
  </si>
  <si>
    <t>職業指導員</t>
    <rPh sb="0" eb="2">
      <t>ショクギョウ</t>
    </rPh>
    <rPh sb="2" eb="5">
      <t>シドウイン</t>
    </rPh>
    <phoneticPr fontId="2"/>
  </si>
  <si>
    <t>目標工賃達成指導員</t>
    <rPh sb="0" eb="2">
      <t>モクヒョウ</t>
    </rPh>
    <rPh sb="2" eb="4">
      <t>コウチン</t>
    </rPh>
    <rPh sb="4" eb="6">
      <t>タッセイ</t>
    </rPh>
    <rPh sb="6" eb="9">
      <t>シドウイン</t>
    </rPh>
    <phoneticPr fontId="2"/>
  </si>
  <si>
    <t>就労支援員</t>
    <rPh sb="0" eb="2">
      <t>シュウロウ</t>
    </rPh>
    <rPh sb="2" eb="5">
      <t>シエンイン</t>
    </rPh>
    <phoneticPr fontId="2"/>
  </si>
  <si>
    <t>管理栄養士・
栄養士</t>
    <rPh sb="0" eb="2">
      <t>カンリ</t>
    </rPh>
    <rPh sb="2" eb="5">
      <t>エイヨウシ</t>
    </rPh>
    <rPh sb="7" eb="10">
      <t>エイヨウシ</t>
    </rPh>
    <phoneticPr fontId="5"/>
  </si>
  <si>
    <t>調理員</t>
    <rPh sb="0" eb="3">
      <t>チョウリイン</t>
    </rPh>
    <phoneticPr fontId="5"/>
  </si>
  <si>
    <t>その他</t>
    <rPh sb="2" eb="3">
      <t>タ</t>
    </rPh>
    <phoneticPr fontId="5"/>
  </si>
  <si>
    <t>※１　本表は、４月の状況をサービス種別、主・従の事業所ごとに別葉に記載してください。</t>
    <rPh sb="3" eb="4">
      <t>ホン</t>
    </rPh>
    <rPh sb="4" eb="5">
      <t>ヒョウ</t>
    </rPh>
    <rPh sb="10" eb="12">
      <t>ジョウキョウ</t>
    </rPh>
    <rPh sb="20" eb="21">
      <t>シュ</t>
    </rPh>
    <rPh sb="22" eb="23">
      <t>ジュウ</t>
    </rPh>
    <rPh sb="24" eb="27">
      <t>ジギョウショ</t>
    </rPh>
    <rPh sb="30" eb="31">
      <t>ベツ</t>
    </rPh>
    <rPh sb="31" eb="32">
      <t>ハ</t>
    </rPh>
    <rPh sb="33" eb="35">
      <t>キサイ</t>
    </rPh>
    <phoneticPr fontId="2"/>
  </si>
  <si>
    <t>　　　ただし、新規の事業所は、「前年度の平均利用者数」に定員の９割の数値を入力してください。</t>
    <rPh sb="7" eb="9">
      <t>シンキ</t>
    </rPh>
    <rPh sb="16" eb="19">
      <t>ゼンネンド</t>
    </rPh>
    <rPh sb="20" eb="22">
      <t>ヘイキン</t>
    </rPh>
    <rPh sb="22" eb="24">
      <t>リヨウ</t>
    </rPh>
    <rPh sb="24" eb="25">
      <t>シャ</t>
    </rPh>
    <rPh sb="25" eb="26">
      <t>スウ</t>
    </rPh>
    <rPh sb="28" eb="30">
      <t>テイイン</t>
    </rPh>
    <rPh sb="32" eb="33">
      <t>ワリ</t>
    </rPh>
    <rPh sb="34" eb="36">
      <t>スウチ</t>
    </rPh>
    <rPh sb="37" eb="39">
      <t>ニュウリョク</t>
    </rPh>
    <phoneticPr fontId="2"/>
  </si>
  <si>
    <t>　　　ただし、有給休暇の取得予定は勤務するものとみなして勤務時間数を記載してください。</t>
    <rPh sb="7" eb="9">
      <t>ユウキュウ</t>
    </rPh>
    <rPh sb="9" eb="11">
      <t>キュウカ</t>
    </rPh>
    <rPh sb="12" eb="14">
      <t>シュトク</t>
    </rPh>
    <rPh sb="14" eb="16">
      <t>ヨテイ</t>
    </rPh>
    <rPh sb="17" eb="19">
      <t>キンム</t>
    </rPh>
    <rPh sb="28" eb="30">
      <t>キンム</t>
    </rPh>
    <rPh sb="30" eb="33">
      <t>ジカンスウ</t>
    </rPh>
    <rPh sb="34" eb="36">
      <t>キサイ</t>
    </rPh>
    <phoneticPr fontId="5"/>
  </si>
  <si>
    <t>職員の配置状況</t>
    <phoneticPr fontId="2"/>
  </si>
  <si>
    <t>就労継続支援Ｂ型</t>
    <rPh sb="0" eb="2">
      <t>シュウロウ</t>
    </rPh>
    <rPh sb="2" eb="4">
      <t>ケイゾク</t>
    </rPh>
    <rPh sb="4" eb="6">
      <t>シエン</t>
    </rPh>
    <rPh sb="7" eb="8">
      <t>カタ</t>
    </rPh>
    <phoneticPr fontId="2"/>
  </si>
  <si>
    <t>職種</t>
    <phoneticPr fontId="2"/>
  </si>
  <si>
    <t>氏名</t>
    <phoneticPr fontId="2"/>
  </si>
  <si>
    <t>年齢</t>
    <phoneticPr fontId="2"/>
  </si>
  <si>
    <t>資格</t>
    <phoneticPr fontId="2"/>
  </si>
  <si>
    <t>常勤・非常勤の別</t>
    <phoneticPr fontId="2"/>
  </si>
  <si>
    <t>専従・
兼務の別</t>
    <rPh sb="0" eb="2">
      <t>センジュウ</t>
    </rPh>
    <rPh sb="4" eb="6">
      <t>ケンム</t>
    </rPh>
    <phoneticPr fontId="2"/>
  </si>
  <si>
    <t>兼任先事業所名
とその職種</t>
    <phoneticPr fontId="2"/>
  </si>
  <si>
    <t>採用年月日</t>
    <rPh sb="0" eb="2">
      <t>サイヨウ</t>
    </rPh>
    <rPh sb="2" eb="5">
      <t>ネンガッピ</t>
    </rPh>
    <phoneticPr fontId="2"/>
  </si>
  <si>
    <t>勤続
年数</t>
    <rPh sb="0" eb="2">
      <t>キンゾク</t>
    </rPh>
    <rPh sb="3" eb="5">
      <t>ネンスウ</t>
    </rPh>
    <phoneticPr fontId="2"/>
  </si>
  <si>
    <t>備考</t>
    <phoneticPr fontId="2"/>
  </si>
  <si>
    <t>精神保健福祉士</t>
    <rPh sb="0" eb="2">
      <t>セイシン</t>
    </rPh>
    <rPh sb="2" eb="4">
      <t>ホケン</t>
    </rPh>
    <rPh sb="4" eb="7">
      <t>フクシシ</t>
    </rPh>
    <phoneticPr fontId="2"/>
  </si>
  <si>
    <t>兼務</t>
    <rPh sb="0" eb="2">
      <t>ケンム</t>
    </rPh>
    <phoneticPr fontId="2"/>
  </si>
  <si>
    <t>サービス管理責任者</t>
    <rPh sb="4" eb="6">
      <t>カンリ</t>
    </rPh>
    <rPh sb="6" eb="9">
      <t>セキニンシャ</t>
    </rPh>
    <phoneticPr fontId="2"/>
  </si>
  <si>
    <t>非常勤</t>
    <rPh sb="0" eb="3">
      <t>ヒジョウキン</t>
    </rPh>
    <phoneticPr fontId="2"/>
  </si>
  <si>
    <t>　４　事業所内で兼務している従業者は、職種ごとに記載してください。</t>
    <rPh sb="3" eb="6">
      <t>ジギョウショ</t>
    </rPh>
    <rPh sb="6" eb="7">
      <t>ナイ</t>
    </rPh>
    <rPh sb="8" eb="10">
      <t>ケンム</t>
    </rPh>
    <rPh sb="14" eb="17">
      <t>ジュウギョウシャ</t>
    </rPh>
    <rPh sb="19" eb="21">
      <t>ショクシュ</t>
    </rPh>
    <rPh sb="24" eb="26">
      <t>キサイ</t>
    </rPh>
    <phoneticPr fontId="2"/>
  </si>
  <si>
    <t>　５　資格は、医師、社会福祉士、看護師、准看護師、ヘルパー１級、理学療法士等と記載してください。</t>
    <phoneticPr fontId="2"/>
  </si>
  <si>
    <t>　６　兼任先が同一事業所の別職種である場合は、「同事業所」として兼務する職種を記載してください。</t>
    <phoneticPr fontId="2"/>
  </si>
  <si>
    <t>　７　採用年月日は、法人に採用された日を記載してください。</t>
    <rPh sb="3" eb="5">
      <t>サイヨウ</t>
    </rPh>
    <rPh sb="5" eb="8">
      <t>ネンガッピ</t>
    </rPh>
    <rPh sb="10" eb="12">
      <t>ホウジン</t>
    </rPh>
    <rPh sb="13" eb="15">
      <t>サイヨウ</t>
    </rPh>
    <rPh sb="18" eb="19">
      <t>ヒ</t>
    </rPh>
    <rPh sb="20" eb="22">
      <t>キサイ</t>
    </rPh>
    <phoneticPr fontId="2"/>
  </si>
  <si>
    <t>　８　医師が嘱託契約によるものは、備考欄に、「嘱託」と記入してください。</t>
    <phoneticPr fontId="2"/>
  </si>
  <si>
    <t>職種</t>
    <rPh sb="0" eb="2">
      <t>ショクシュ</t>
    </rPh>
    <phoneticPr fontId="2"/>
  </si>
  <si>
    <t>資格</t>
    <rPh sb="0" eb="2">
      <t>シカク</t>
    </rPh>
    <phoneticPr fontId="2"/>
  </si>
  <si>
    <t>常勤・非常勤の別</t>
  </si>
  <si>
    <t>サービス種別</t>
    <rPh sb="4" eb="6">
      <t>シュベツ</t>
    </rPh>
    <phoneticPr fontId="2"/>
  </si>
  <si>
    <t>管理者</t>
    <phoneticPr fontId="2"/>
  </si>
  <si>
    <t>社会福祉士</t>
    <rPh sb="0" eb="2">
      <t>シャカイ</t>
    </rPh>
    <rPh sb="2" eb="5">
      <t>フクシシ</t>
    </rPh>
    <phoneticPr fontId="2"/>
  </si>
  <si>
    <t>療養介護</t>
    <rPh sb="0" eb="2">
      <t>リョウヨウ</t>
    </rPh>
    <rPh sb="2" eb="4">
      <t>カイゴ</t>
    </rPh>
    <phoneticPr fontId="2"/>
  </si>
  <si>
    <t>介護福祉士</t>
    <rPh sb="0" eb="2">
      <t>カイゴ</t>
    </rPh>
    <rPh sb="2" eb="5">
      <t>フクシシ</t>
    </rPh>
    <phoneticPr fontId="2"/>
  </si>
  <si>
    <t>生活介護</t>
    <rPh sb="0" eb="2">
      <t>セイカツ</t>
    </rPh>
    <rPh sb="2" eb="4">
      <t>カイゴ</t>
    </rPh>
    <phoneticPr fontId="2"/>
  </si>
  <si>
    <t>医師</t>
    <phoneticPr fontId="2"/>
  </si>
  <si>
    <t>看護職員</t>
    <phoneticPr fontId="2"/>
  </si>
  <si>
    <t>医師</t>
    <rPh sb="0" eb="2">
      <t>イシ</t>
    </rPh>
    <phoneticPr fontId="2"/>
  </si>
  <si>
    <t>自立訓練（機能訓練）</t>
    <rPh sb="0" eb="2">
      <t>ジリツ</t>
    </rPh>
    <rPh sb="2" eb="4">
      <t>クンレン</t>
    </rPh>
    <rPh sb="5" eb="7">
      <t>キノウ</t>
    </rPh>
    <rPh sb="7" eb="9">
      <t>クンレン</t>
    </rPh>
    <phoneticPr fontId="2"/>
  </si>
  <si>
    <t>理学療法士・
作業療法士</t>
    <phoneticPr fontId="2"/>
  </si>
  <si>
    <t>歯科医師</t>
    <rPh sb="0" eb="4">
      <t>シカイシ</t>
    </rPh>
    <phoneticPr fontId="2"/>
  </si>
  <si>
    <t>自立訓練（生活訓練）</t>
    <rPh sb="0" eb="2">
      <t>ジリツ</t>
    </rPh>
    <rPh sb="2" eb="4">
      <t>クンレン</t>
    </rPh>
    <rPh sb="5" eb="7">
      <t>セイカツ</t>
    </rPh>
    <rPh sb="7" eb="9">
      <t>クンレン</t>
    </rPh>
    <phoneticPr fontId="2"/>
  </si>
  <si>
    <t>看護師</t>
    <rPh sb="0" eb="3">
      <t>カンゴシ</t>
    </rPh>
    <phoneticPr fontId="2"/>
  </si>
  <si>
    <t>宿泊型自立訓練</t>
    <rPh sb="0" eb="3">
      <t>シュクハクガタ</t>
    </rPh>
    <rPh sb="3" eb="5">
      <t>ジリツ</t>
    </rPh>
    <rPh sb="5" eb="7">
      <t>クンレン</t>
    </rPh>
    <phoneticPr fontId="2"/>
  </si>
  <si>
    <t>生活支援員</t>
    <phoneticPr fontId="2"/>
  </si>
  <si>
    <t>准看護師</t>
    <rPh sb="0" eb="4">
      <t>ジュンカンゴシ</t>
    </rPh>
    <phoneticPr fontId="2"/>
  </si>
  <si>
    <t>職業指導員</t>
    <phoneticPr fontId="2"/>
  </si>
  <si>
    <t>保健師</t>
    <rPh sb="0" eb="3">
      <t>ホケンシ</t>
    </rPh>
    <phoneticPr fontId="2"/>
  </si>
  <si>
    <t>就労継続支援Ａ型</t>
    <rPh sb="0" eb="2">
      <t>シュウロウ</t>
    </rPh>
    <rPh sb="2" eb="4">
      <t>ケイゾク</t>
    </rPh>
    <rPh sb="4" eb="6">
      <t>シエン</t>
    </rPh>
    <rPh sb="7" eb="8">
      <t>カタ</t>
    </rPh>
    <phoneticPr fontId="2"/>
  </si>
  <si>
    <t>就労支援員</t>
    <phoneticPr fontId="2"/>
  </si>
  <si>
    <t>理学療法士</t>
    <rPh sb="0" eb="2">
      <t>リガク</t>
    </rPh>
    <rPh sb="2" eb="5">
      <t>リョウホウシ</t>
    </rPh>
    <phoneticPr fontId="2"/>
  </si>
  <si>
    <t>作業療法士</t>
    <rPh sb="0" eb="2">
      <t>サギョウ</t>
    </rPh>
    <rPh sb="2" eb="5">
      <t>リョウホウシ</t>
    </rPh>
    <phoneticPr fontId="2"/>
  </si>
  <si>
    <t>薬剤師</t>
    <rPh sb="0" eb="3">
      <t>ヤクザイシ</t>
    </rPh>
    <phoneticPr fontId="2"/>
  </si>
  <si>
    <t>共同生活援助</t>
    <rPh sb="0" eb="2">
      <t>キョウドウ</t>
    </rPh>
    <rPh sb="2" eb="4">
      <t>セイカツ</t>
    </rPh>
    <rPh sb="4" eb="6">
      <t>エンジョ</t>
    </rPh>
    <phoneticPr fontId="2"/>
  </si>
  <si>
    <t>調理員</t>
    <phoneticPr fontId="2"/>
  </si>
  <si>
    <t>歯科衛生士</t>
    <rPh sb="0" eb="2">
      <t>シカ</t>
    </rPh>
    <rPh sb="2" eb="5">
      <t>エイセイシ</t>
    </rPh>
    <phoneticPr fontId="2"/>
  </si>
  <si>
    <t>事務員</t>
    <phoneticPr fontId="2"/>
  </si>
  <si>
    <t>栄養士</t>
    <rPh sb="0" eb="3">
      <t>エイヨウシ</t>
    </rPh>
    <phoneticPr fontId="2"/>
  </si>
  <si>
    <t>その他</t>
    <rPh sb="2" eb="3">
      <t>タ</t>
    </rPh>
    <phoneticPr fontId="2"/>
  </si>
  <si>
    <t>管理栄養士</t>
    <rPh sb="0" eb="2">
      <t>カンリ</t>
    </rPh>
    <rPh sb="2" eb="5">
      <t>エイヨウシ</t>
    </rPh>
    <phoneticPr fontId="2"/>
  </si>
  <si>
    <t>言語聴覚士</t>
    <rPh sb="0" eb="2">
      <t>ゲンゴ</t>
    </rPh>
    <rPh sb="2" eb="5">
      <t>チョウカクシ</t>
    </rPh>
    <phoneticPr fontId="2"/>
  </si>
  <si>
    <t>保育士</t>
    <rPh sb="0" eb="3">
      <t>ホイクシ</t>
    </rPh>
    <phoneticPr fontId="2"/>
  </si>
  <si>
    <t>ホームヘルプ１級</t>
    <rPh sb="7" eb="8">
      <t>キュウ</t>
    </rPh>
    <phoneticPr fontId="2"/>
  </si>
  <si>
    <t>ホームヘルプ２級</t>
    <rPh sb="7" eb="8">
      <t>キュウ</t>
    </rPh>
    <phoneticPr fontId="2"/>
  </si>
  <si>
    <t>ホームヘルプ３級</t>
    <rPh sb="7" eb="8">
      <t>キュウ</t>
    </rPh>
    <phoneticPr fontId="2"/>
  </si>
  <si>
    <t>社会福祉主事</t>
    <rPh sb="0" eb="2">
      <t>シャカイ</t>
    </rPh>
    <rPh sb="2" eb="4">
      <t>フクシ</t>
    </rPh>
    <rPh sb="4" eb="6">
      <t>シュジ</t>
    </rPh>
    <phoneticPr fontId="2"/>
  </si>
  <si>
    <t>地域移行支援員</t>
    <phoneticPr fontId="2"/>
  </si>
  <si>
    <t>管理栄養士・
栄養士</t>
    <phoneticPr fontId="2"/>
  </si>
  <si>
    <t>事務員</t>
    <rPh sb="0" eb="3">
      <t>ジムイン</t>
    </rPh>
    <phoneticPr fontId="2"/>
  </si>
  <si>
    <t>助産師</t>
    <rPh sb="0" eb="3">
      <t>ジョサンシ</t>
    </rPh>
    <phoneticPr fontId="2"/>
  </si>
  <si>
    <t>　２　水色のセルを入力し、ベージュのセルは入力しないでください。</t>
    <rPh sb="3" eb="5">
      <t>ミズイロ</t>
    </rPh>
    <rPh sb="9" eb="11">
      <t>ニュウリョク</t>
    </rPh>
    <rPh sb="21" eb="23">
      <t>ニュウリョク</t>
    </rPh>
    <phoneticPr fontId="2"/>
  </si>
  <si>
    <t>運転手</t>
    <rPh sb="0" eb="3">
      <t>ウンテンシュ</t>
    </rPh>
    <phoneticPr fontId="2"/>
  </si>
  <si>
    <t>木</t>
  </si>
  <si>
    <t>金</t>
  </si>
  <si>
    <t>土</t>
  </si>
  <si>
    <t>日</t>
  </si>
  <si>
    <t>月</t>
  </si>
  <si>
    <t>火</t>
  </si>
  <si>
    <t>水</t>
  </si>
  <si>
    <t>実利用者数</t>
    <rPh sb="0" eb="1">
      <t>ジツ</t>
    </rPh>
    <rPh sb="1" eb="4">
      <t>リヨウシャ</t>
    </rPh>
    <rPh sb="4" eb="5">
      <t>スウ</t>
    </rPh>
    <phoneticPr fontId="2"/>
  </si>
  <si>
    <t>利用率</t>
    <rPh sb="0" eb="3">
      <t>リヨウリツ</t>
    </rPh>
    <phoneticPr fontId="2"/>
  </si>
  <si>
    <t>サービス種別</t>
  </si>
  <si>
    <t>　３　職種は、管理者、医師、看護職員、生活支援員、職業指導員、就労支援員、栄養士、調理員、事務員等と記載してください。</t>
    <rPh sb="14" eb="16">
      <t>カンゴ</t>
    </rPh>
    <rPh sb="16" eb="18">
      <t>ショクイン</t>
    </rPh>
    <rPh sb="25" eb="27">
      <t>ショクギョウ</t>
    </rPh>
    <rPh sb="31" eb="33">
      <t>シュウロウ</t>
    </rPh>
    <rPh sb="33" eb="36">
      <t>シエンイン</t>
    </rPh>
    <rPh sb="41" eb="44">
      <t>チョウリイン</t>
    </rPh>
    <rPh sb="47" eb="48">
      <t>イン</t>
    </rPh>
    <rPh sb="50" eb="52">
      <t>キサイ</t>
    </rPh>
    <phoneticPr fontId="2"/>
  </si>
  <si>
    <t>世話人</t>
    <rPh sb="0" eb="3">
      <t>セワニン</t>
    </rPh>
    <phoneticPr fontId="5"/>
  </si>
  <si>
    <t>保育士・指導員</t>
    <rPh sb="0" eb="3">
      <t>ホイクシ</t>
    </rPh>
    <rPh sb="4" eb="7">
      <t>シドウイン</t>
    </rPh>
    <phoneticPr fontId="5"/>
  </si>
  <si>
    <t>定員</t>
    <rPh sb="0" eb="2">
      <t>テイイン</t>
    </rPh>
    <phoneticPr fontId="5"/>
  </si>
  <si>
    <t>年　</t>
    <rPh sb="0" eb="1">
      <t>ネン</t>
    </rPh>
    <phoneticPr fontId="5"/>
  </si>
  <si>
    <t>月</t>
    <rPh sb="0" eb="1">
      <t>ガツ</t>
    </rPh>
    <phoneticPr fontId="5"/>
  </si>
  <si>
    <t>の状況</t>
    <rPh sb="1" eb="3">
      <t>ジョウキョウ</t>
    </rPh>
    <phoneticPr fontId="5"/>
  </si>
  <si>
    <t>月の状況</t>
    <rPh sb="0" eb="1">
      <t>ツキ</t>
    </rPh>
    <rPh sb="2" eb="4">
      <t>ジョウキョウ</t>
    </rPh>
    <phoneticPr fontId="2"/>
  </si>
  <si>
    <t>日付</t>
    <rPh sb="0" eb="2">
      <t>ヒヅケ</t>
    </rPh>
    <phoneticPr fontId="5"/>
  </si>
  <si>
    <t>計</t>
    <rPh sb="0" eb="1">
      <t>ケイ</t>
    </rPh>
    <phoneticPr fontId="5"/>
  </si>
  <si>
    <t>平均利用者数</t>
    <phoneticPr fontId="2"/>
  </si>
  <si>
    <t>曜日</t>
    <rPh sb="0" eb="2">
      <t>ヨウビ</t>
    </rPh>
    <phoneticPr fontId="5"/>
  </si>
  <si>
    <t>開所日</t>
    <rPh sb="0" eb="2">
      <t>カイショ</t>
    </rPh>
    <rPh sb="2" eb="3">
      <t>ビ</t>
    </rPh>
    <phoneticPr fontId="5"/>
  </si>
  <si>
    <t>利用者数</t>
    <rPh sb="0" eb="3">
      <t>リヨウシャ</t>
    </rPh>
    <rPh sb="3" eb="4">
      <t>スウ</t>
    </rPh>
    <phoneticPr fontId="5"/>
  </si>
  <si>
    <t>下記以外の人数</t>
    <rPh sb="0" eb="2">
      <t>カキ</t>
    </rPh>
    <rPh sb="2" eb="4">
      <t>イガイ</t>
    </rPh>
    <rPh sb="5" eb="7">
      <t>ニンズウ</t>
    </rPh>
    <phoneticPr fontId="5"/>
  </si>
  <si>
    <t>×２＝</t>
    <phoneticPr fontId="5"/>
  </si>
  <si>
    <t>区分２（上記以外）
の人数</t>
    <rPh sb="0" eb="2">
      <t>クブン</t>
    </rPh>
    <rPh sb="4" eb="6">
      <t>ジョウキ</t>
    </rPh>
    <rPh sb="6" eb="8">
      <t>イガイ</t>
    </rPh>
    <rPh sb="11" eb="13">
      <t>ニンズウ</t>
    </rPh>
    <phoneticPr fontId="5"/>
  </si>
  <si>
    <t>×２＝</t>
    <phoneticPr fontId="5"/>
  </si>
  <si>
    <t>×３＝</t>
  </si>
  <si>
    <t>区分３（上記以外）
の人数</t>
    <rPh sb="0" eb="2">
      <t>クブン</t>
    </rPh>
    <rPh sb="4" eb="6">
      <t>ジョウキ</t>
    </rPh>
    <rPh sb="6" eb="8">
      <t>イガイ</t>
    </rPh>
    <rPh sb="11" eb="13">
      <t>ニンズウ</t>
    </rPh>
    <phoneticPr fontId="5"/>
  </si>
  <si>
    <t>×４＝</t>
  </si>
  <si>
    <t>区分４（上記以外）
の人数</t>
    <rPh sb="0" eb="2">
      <t>クブン</t>
    </rPh>
    <rPh sb="4" eb="6">
      <t>ジョウキ</t>
    </rPh>
    <rPh sb="6" eb="8">
      <t>イガイ</t>
    </rPh>
    <rPh sb="11" eb="13">
      <t>ニンズウ</t>
    </rPh>
    <phoneticPr fontId="5"/>
  </si>
  <si>
    <t>区分５の人数</t>
    <rPh sb="0" eb="2">
      <t>クブン</t>
    </rPh>
    <rPh sb="4" eb="6">
      <t>ニンズウ</t>
    </rPh>
    <phoneticPr fontId="5"/>
  </si>
  <si>
    <t>×５＝</t>
  </si>
  <si>
    <t>区分６の人数</t>
    <rPh sb="0" eb="2">
      <t>クブン</t>
    </rPh>
    <rPh sb="4" eb="6">
      <t>ニンズウ</t>
    </rPh>
    <phoneticPr fontId="5"/>
  </si>
  <si>
    <t>×６＝</t>
  </si>
  <si>
    <t>×２＝</t>
    <phoneticPr fontId="5"/>
  </si>
  <si>
    <t>×２＝</t>
    <phoneticPr fontId="5"/>
  </si>
  <si>
    <t>×２＝</t>
    <phoneticPr fontId="5"/>
  </si>
  <si>
    <t>×２＝</t>
    <phoneticPr fontId="5"/>
  </si>
  <si>
    <t>×２＝</t>
    <phoneticPr fontId="5"/>
  </si>
  <si>
    <t>×２＝</t>
    <phoneticPr fontId="5"/>
  </si>
  <si>
    <t>年間の状況</t>
    <rPh sb="0" eb="2">
      <t>ネンカン</t>
    </rPh>
    <rPh sb="3" eb="5">
      <t>ジョウキョウ</t>
    </rPh>
    <phoneticPr fontId="2"/>
  </si>
  <si>
    <t>平均利用者数</t>
    <phoneticPr fontId="2"/>
  </si>
  <si>
    <t>※１　本表は、前年度の状況を主・従の事業所ごとに別葉に記載してください。</t>
    <rPh sb="3" eb="4">
      <t>ホン</t>
    </rPh>
    <rPh sb="4" eb="5">
      <t>ヒョウ</t>
    </rPh>
    <rPh sb="7" eb="8">
      <t>ゼン</t>
    </rPh>
    <rPh sb="8" eb="10">
      <t>ネンド</t>
    </rPh>
    <rPh sb="11" eb="13">
      <t>ジョウキョウ</t>
    </rPh>
    <rPh sb="14" eb="15">
      <t>シュ</t>
    </rPh>
    <rPh sb="16" eb="17">
      <t>ジュウ</t>
    </rPh>
    <rPh sb="18" eb="21">
      <t>ジギョウショ</t>
    </rPh>
    <rPh sb="24" eb="25">
      <t>ベツ</t>
    </rPh>
    <rPh sb="25" eb="26">
      <t>ハ</t>
    </rPh>
    <rPh sb="27" eb="29">
      <t>キサイ</t>
    </rPh>
    <phoneticPr fontId="2"/>
  </si>
  <si>
    <t>視覚・聴覚言語障害者支援体制加算対象者割合</t>
    <rPh sb="19" eb="21">
      <t>ワリアイ</t>
    </rPh>
    <phoneticPr fontId="5"/>
  </si>
  <si>
    <t>　３　「開所日」欄は、開所した日に○を記載してください。</t>
    <rPh sb="4" eb="6">
      <t>カイショ</t>
    </rPh>
    <rPh sb="6" eb="7">
      <t>ヒ</t>
    </rPh>
    <rPh sb="8" eb="9">
      <t>ラン</t>
    </rPh>
    <rPh sb="11" eb="13">
      <t>カイショ</t>
    </rPh>
    <rPh sb="15" eb="16">
      <t>ヒ</t>
    </rPh>
    <rPh sb="19" eb="21">
      <t>キサイ</t>
    </rPh>
    <phoneticPr fontId="2"/>
  </si>
  <si>
    <t>　４　「区分○の人数」欄は、その日の利用者の実人員を記載してください。</t>
    <rPh sb="4" eb="6">
      <t>クブン</t>
    </rPh>
    <rPh sb="8" eb="10">
      <t>ニンズウ</t>
    </rPh>
    <rPh sb="11" eb="12">
      <t>ラン</t>
    </rPh>
    <rPh sb="16" eb="17">
      <t>ヒ</t>
    </rPh>
    <rPh sb="18" eb="21">
      <t>リヨウシャ</t>
    </rPh>
    <rPh sb="22" eb="25">
      <t>ジツジンイン</t>
    </rPh>
    <rPh sb="26" eb="28">
      <t>キサイ</t>
    </rPh>
    <phoneticPr fontId="2"/>
  </si>
  <si>
    <t>障害者支援施設</t>
    <rPh sb="0" eb="3">
      <t>ショウガイシャ</t>
    </rPh>
    <rPh sb="3" eb="5">
      <t>シエン</t>
    </rPh>
    <rPh sb="5" eb="7">
      <t>シセツ</t>
    </rPh>
    <phoneticPr fontId="2"/>
  </si>
  <si>
    <t>短期入所</t>
    <rPh sb="0" eb="2">
      <t>タンキ</t>
    </rPh>
    <rPh sb="2" eb="4">
      <t>ニュウショ</t>
    </rPh>
    <phoneticPr fontId="2"/>
  </si>
  <si>
    <t>事業所番号</t>
    <rPh sb="0" eb="3">
      <t>ジギョウショ</t>
    </rPh>
    <rPh sb="3" eb="5">
      <t>バンゴウ</t>
    </rPh>
    <phoneticPr fontId="2"/>
  </si>
  <si>
    <t>開所日数</t>
    <rPh sb="0" eb="2">
      <t>カイショ</t>
    </rPh>
    <rPh sb="2" eb="4">
      <t>ニッスウ</t>
    </rPh>
    <phoneticPr fontId="2"/>
  </si>
  <si>
    <t>重症心身障害者の人数　　（重心判定者数）</t>
    <rPh sb="0" eb="2">
      <t>ジュウショウ</t>
    </rPh>
    <rPh sb="2" eb="4">
      <t>シンシン</t>
    </rPh>
    <rPh sb="4" eb="7">
      <t>ショウガイシャ</t>
    </rPh>
    <rPh sb="8" eb="10">
      <t>ニンズウ</t>
    </rPh>
    <rPh sb="13" eb="15">
      <t>ジュウシン</t>
    </rPh>
    <rPh sb="15" eb="17">
      <t>ハンテイ</t>
    </rPh>
    <rPh sb="17" eb="18">
      <t>シャ</t>
    </rPh>
    <rPh sb="18" eb="19">
      <t>スウ</t>
    </rPh>
    <phoneticPr fontId="2"/>
  </si>
  <si>
    <t>重症心身障害者の割合</t>
    <rPh sb="0" eb="2">
      <t>ジュウショウ</t>
    </rPh>
    <rPh sb="2" eb="4">
      <t>シンシン</t>
    </rPh>
    <rPh sb="4" eb="7">
      <t>ショウガイシャ</t>
    </rPh>
    <rPh sb="8" eb="10">
      <t>ワリアイ</t>
    </rPh>
    <phoneticPr fontId="2"/>
  </si>
  <si>
    <t>本体報酬上の     人員配置区分</t>
    <rPh sb="0" eb="2">
      <t>ホンタイ</t>
    </rPh>
    <rPh sb="2" eb="4">
      <t>ホウシュウ</t>
    </rPh>
    <rPh sb="4" eb="5">
      <t>ウエ</t>
    </rPh>
    <rPh sb="11" eb="13">
      <t>ジンイン</t>
    </rPh>
    <rPh sb="13" eb="15">
      <t>ハイチ</t>
    </rPh>
    <rPh sb="15" eb="17">
      <t>クブン</t>
    </rPh>
    <phoneticPr fontId="2"/>
  </si>
  <si>
    <t>本体報酬上の     必要人員</t>
    <rPh sb="0" eb="2">
      <t>ホンタイ</t>
    </rPh>
    <rPh sb="2" eb="4">
      <t>ホウシュウ</t>
    </rPh>
    <rPh sb="4" eb="5">
      <t>ジョウ</t>
    </rPh>
    <rPh sb="11" eb="13">
      <t>ヒツヨウ</t>
    </rPh>
    <rPh sb="13" eb="15">
      <t>ジンイン</t>
    </rPh>
    <phoneticPr fontId="2"/>
  </si>
  <si>
    <t>人員配置体制加算上の人員配置区分</t>
    <rPh sb="0" eb="2">
      <t>ジンイン</t>
    </rPh>
    <rPh sb="2" eb="4">
      <t>ハイチ</t>
    </rPh>
    <rPh sb="4" eb="6">
      <t>タイセイ</t>
    </rPh>
    <rPh sb="6" eb="8">
      <t>カサン</t>
    </rPh>
    <rPh sb="8" eb="9">
      <t>ウエ</t>
    </rPh>
    <rPh sb="10" eb="12">
      <t>ジンイン</t>
    </rPh>
    <rPh sb="12" eb="14">
      <t>ハイチ</t>
    </rPh>
    <rPh sb="14" eb="16">
      <t>クブン</t>
    </rPh>
    <phoneticPr fontId="2"/>
  </si>
  <si>
    <t>人員配置体制加算上の必要人員</t>
    <rPh sb="0" eb="2">
      <t>ジンイン</t>
    </rPh>
    <rPh sb="2" eb="4">
      <t>ハイチ</t>
    </rPh>
    <rPh sb="4" eb="6">
      <t>タイセイ</t>
    </rPh>
    <rPh sb="6" eb="8">
      <t>カサン</t>
    </rPh>
    <rPh sb="8" eb="9">
      <t>ジョウ</t>
    </rPh>
    <rPh sb="10" eb="12">
      <t>ヒツヨウ</t>
    </rPh>
    <rPh sb="12" eb="14">
      <t>ジンイン</t>
    </rPh>
    <phoneticPr fontId="2"/>
  </si>
  <si>
    <t>重度障害者支援加算上の　　　加配人員</t>
    <rPh sb="0" eb="2">
      <t>ジュウド</t>
    </rPh>
    <rPh sb="2" eb="5">
      <t>ショウガイシャ</t>
    </rPh>
    <rPh sb="5" eb="7">
      <t>シエン</t>
    </rPh>
    <rPh sb="7" eb="9">
      <t>カサン</t>
    </rPh>
    <rPh sb="9" eb="10">
      <t>ウエ</t>
    </rPh>
    <rPh sb="14" eb="16">
      <t>カハイ</t>
    </rPh>
    <rPh sb="16" eb="18">
      <t>ジンイン</t>
    </rPh>
    <phoneticPr fontId="5"/>
  </si>
  <si>
    <t>サービス管理責任者</t>
    <rPh sb="4" eb="6">
      <t>カンリ</t>
    </rPh>
    <rPh sb="6" eb="9">
      <t>セキニンシャ</t>
    </rPh>
    <phoneticPr fontId="5"/>
  </si>
  <si>
    <t>※３　「社会福祉士等」、「常勤」、「勤続３年以上」、「専従」欄は、該当する従業員について、「○」を記載してください。</t>
    <rPh sb="4" eb="6">
      <t>シャカイ</t>
    </rPh>
    <rPh sb="6" eb="9">
      <t>フクシシ</t>
    </rPh>
    <rPh sb="9" eb="10">
      <t>トウ</t>
    </rPh>
    <rPh sb="13" eb="15">
      <t>ジョウキン</t>
    </rPh>
    <rPh sb="18" eb="20">
      <t>キンゾク</t>
    </rPh>
    <rPh sb="21" eb="22">
      <t>ネン</t>
    </rPh>
    <rPh sb="22" eb="24">
      <t>イジョウ</t>
    </rPh>
    <rPh sb="27" eb="29">
      <t>センジュウ</t>
    </rPh>
    <rPh sb="30" eb="31">
      <t>ラン</t>
    </rPh>
    <rPh sb="33" eb="35">
      <t>ガイトウ</t>
    </rPh>
    <rPh sb="37" eb="40">
      <t>ジュウギョウイン</t>
    </rPh>
    <rPh sb="49" eb="51">
      <t>キサイ</t>
    </rPh>
    <phoneticPr fontId="2"/>
  </si>
  <si>
    <t>※４　「第○週」欄は、各日の勤務時間数を記載してください。</t>
    <rPh sb="4" eb="5">
      <t>ダイ</t>
    </rPh>
    <rPh sb="6" eb="7">
      <t>シュウ</t>
    </rPh>
    <rPh sb="8" eb="9">
      <t>ラン</t>
    </rPh>
    <rPh sb="11" eb="12">
      <t>カク</t>
    </rPh>
    <rPh sb="12" eb="13">
      <t>ビ</t>
    </rPh>
    <rPh sb="14" eb="16">
      <t>キンム</t>
    </rPh>
    <rPh sb="16" eb="19">
      <t>ジカンスウ</t>
    </rPh>
    <rPh sb="20" eb="22">
      <t>キサイ</t>
    </rPh>
    <phoneticPr fontId="2"/>
  </si>
  <si>
    <t>※５　「第○週」欄については、宿直を行っている日の勤務時間数を記載したセルは、青色としてください。</t>
    <rPh sb="4" eb="5">
      <t>ダイ</t>
    </rPh>
    <rPh sb="6" eb="7">
      <t>シュウ</t>
    </rPh>
    <rPh sb="8" eb="9">
      <t>ラン</t>
    </rPh>
    <rPh sb="15" eb="17">
      <t>シュクチョク</t>
    </rPh>
    <rPh sb="18" eb="19">
      <t>オコナ</t>
    </rPh>
    <rPh sb="23" eb="24">
      <t>ビ</t>
    </rPh>
    <rPh sb="25" eb="27">
      <t>キンム</t>
    </rPh>
    <rPh sb="27" eb="30">
      <t>ジカンスウ</t>
    </rPh>
    <rPh sb="31" eb="33">
      <t>キサイ</t>
    </rPh>
    <rPh sb="39" eb="41">
      <t>アオイロ</t>
    </rPh>
    <phoneticPr fontId="2"/>
  </si>
  <si>
    <t>※６　「第○週」欄については、夜勤を行っている日の勤務時間数を記載したセルは、緑色としてください。</t>
    <rPh sb="4" eb="5">
      <t>ダイ</t>
    </rPh>
    <rPh sb="6" eb="7">
      <t>シュウ</t>
    </rPh>
    <rPh sb="8" eb="9">
      <t>ラン</t>
    </rPh>
    <rPh sb="15" eb="17">
      <t>ヤキン</t>
    </rPh>
    <rPh sb="18" eb="19">
      <t>オコナ</t>
    </rPh>
    <rPh sb="23" eb="24">
      <t>ビ</t>
    </rPh>
    <rPh sb="25" eb="27">
      <t>キンム</t>
    </rPh>
    <rPh sb="27" eb="30">
      <t>ジカンスウ</t>
    </rPh>
    <rPh sb="31" eb="33">
      <t>キサイ</t>
    </rPh>
    <rPh sb="39" eb="41">
      <t>ミドリイロ</t>
    </rPh>
    <phoneticPr fontId="2"/>
  </si>
  <si>
    <t>A　生活支援員等の総数（常勤換算）</t>
    <rPh sb="2" eb="4">
      <t>セイカツ</t>
    </rPh>
    <rPh sb="4" eb="7">
      <t>シエンイン</t>
    </rPh>
    <rPh sb="7" eb="8">
      <t>トウ</t>
    </rPh>
    <rPh sb="9" eb="11">
      <t>ソウスウ</t>
    </rPh>
    <rPh sb="12" eb="14">
      <t>ジョウキン</t>
    </rPh>
    <rPh sb="14" eb="16">
      <t>カンサン</t>
    </rPh>
    <phoneticPr fontId="2"/>
  </si>
  <si>
    <t>B　福祉専門職員配置加算の算定対象となる生活支援員等の総数（常勤換算）</t>
    <rPh sb="2" eb="4">
      <t>フクシ</t>
    </rPh>
    <rPh sb="4" eb="6">
      <t>センモン</t>
    </rPh>
    <rPh sb="6" eb="8">
      <t>ショクイン</t>
    </rPh>
    <rPh sb="8" eb="10">
      <t>ハイチ</t>
    </rPh>
    <rPh sb="10" eb="12">
      <t>カサン</t>
    </rPh>
    <rPh sb="13" eb="15">
      <t>サンテイ</t>
    </rPh>
    <rPh sb="15" eb="17">
      <t>タイショウ</t>
    </rPh>
    <rPh sb="20" eb="22">
      <t>セイカツ</t>
    </rPh>
    <rPh sb="22" eb="24">
      <t>シエン</t>
    </rPh>
    <rPh sb="24" eb="25">
      <t>イン</t>
    </rPh>
    <rPh sb="25" eb="26">
      <t>トウ</t>
    </rPh>
    <rPh sb="27" eb="29">
      <t>ソウスウ</t>
    </rPh>
    <rPh sb="30" eb="32">
      <t>ジョウキン</t>
    </rPh>
    <rPh sb="32" eb="34">
      <t>カンサン</t>
    </rPh>
    <phoneticPr fontId="2"/>
  </si>
  <si>
    <t>（生活支援員・地域移行支援員・職業指導員・就労支援員）</t>
    <phoneticPr fontId="2"/>
  </si>
  <si>
    <t>区分５・６および行動関連項目10点以上の　割合</t>
    <rPh sb="0" eb="2">
      <t>クブン</t>
    </rPh>
    <rPh sb="8" eb="10">
      <t>コウドウ</t>
    </rPh>
    <rPh sb="10" eb="12">
      <t>カンレン</t>
    </rPh>
    <rPh sb="12" eb="14">
      <t>コウモク</t>
    </rPh>
    <rPh sb="16" eb="17">
      <t>テン</t>
    </rPh>
    <rPh sb="17" eb="19">
      <t>イジョウ</t>
    </rPh>
    <rPh sb="21" eb="23">
      <t>ワリアイ</t>
    </rPh>
    <phoneticPr fontId="5"/>
  </si>
  <si>
    <t>区分２（行動関連項目10点以上）の人数</t>
    <rPh sb="0" eb="2">
      <t>クブン</t>
    </rPh>
    <rPh sb="17" eb="19">
      <t>ニンズウ</t>
    </rPh>
    <phoneticPr fontId="5"/>
  </si>
  <si>
    <t>区分３（行動関連項目10点以上）の人数</t>
    <rPh sb="0" eb="2">
      <t>クブン</t>
    </rPh>
    <rPh sb="17" eb="19">
      <t>ニンズウ</t>
    </rPh>
    <phoneticPr fontId="5"/>
  </si>
  <si>
    <t>区分４（行動関連項目10点以上）の人数</t>
    <rPh sb="0" eb="2">
      <t>クブン</t>
    </rPh>
    <rPh sb="4" eb="6">
      <t>コウドウ</t>
    </rPh>
    <rPh sb="6" eb="8">
      <t>カンレン</t>
    </rPh>
    <rPh sb="8" eb="10">
      <t>コウモク</t>
    </rPh>
    <rPh sb="12" eb="13">
      <t>テン</t>
    </rPh>
    <rPh sb="13" eb="15">
      <t>イジョウ</t>
    </rPh>
    <rPh sb="17" eb="19">
      <t>ニンズウ</t>
    </rPh>
    <phoneticPr fontId="5"/>
  </si>
  <si>
    <t>平均障害支援区分等算出シート</t>
    <rPh sb="0" eb="2">
      <t>ヘイキン</t>
    </rPh>
    <rPh sb="2" eb="4">
      <t>ショウガイ</t>
    </rPh>
    <rPh sb="4" eb="6">
      <t>シエン</t>
    </rPh>
    <rPh sb="6" eb="8">
      <t>クブン</t>
    </rPh>
    <rPh sb="8" eb="9">
      <t>トウ</t>
    </rPh>
    <rPh sb="9" eb="11">
      <t>サンシュツ</t>
    </rPh>
    <phoneticPr fontId="5"/>
  </si>
  <si>
    <t>総延べ障害
支援区分</t>
    <rPh sb="0" eb="1">
      <t>ソウ</t>
    </rPh>
    <rPh sb="1" eb="2">
      <t>ノ</t>
    </rPh>
    <rPh sb="3" eb="5">
      <t>ショウガイ</t>
    </rPh>
    <rPh sb="6" eb="8">
      <t>シエン</t>
    </rPh>
    <rPh sb="8" eb="10">
      <t>クブン</t>
    </rPh>
    <phoneticPr fontId="5"/>
  </si>
  <si>
    <t>平均障害支援区分</t>
    <rPh sb="0" eb="2">
      <t>ヘイキン</t>
    </rPh>
    <rPh sb="2" eb="4">
      <t>ショウガイ</t>
    </rPh>
    <rPh sb="6" eb="8">
      <t>クブン</t>
    </rPh>
    <phoneticPr fontId="5"/>
  </si>
  <si>
    <t>就労移行支援</t>
    <rPh sb="0" eb="2">
      <t>シュウロウ</t>
    </rPh>
    <rPh sb="2" eb="4">
      <t>イコウ</t>
    </rPh>
    <rPh sb="4" eb="6">
      <t>シエン</t>
    </rPh>
    <phoneticPr fontId="2"/>
  </si>
  <si>
    <t>区分２～区分６
の利用者数</t>
    <rPh sb="0" eb="2">
      <t>クブン</t>
    </rPh>
    <rPh sb="4" eb="6">
      <t>クブン</t>
    </rPh>
    <rPh sb="9" eb="12">
      <t>リヨウシャ</t>
    </rPh>
    <rPh sb="12" eb="13">
      <t>スウ</t>
    </rPh>
    <phoneticPr fontId="5"/>
  </si>
  <si>
    <t>視覚・聴覚言語障害者
支援体制加算対象者の人数</t>
    <rPh sb="0" eb="2">
      <t>シカク</t>
    </rPh>
    <rPh sb="17" eb="20">
      <t>タイショウシャ</t>
    </rPh>
    <rPh sb="21" eb="23">
      <t>ニンズウ</t>
    </rPh>
    <phoneticPr fontId="5"/>
  </si>
  <si>
    <t>　５　「視覚・聴覚言語障害者支援体制加算対象者」欄は、加算の対象ではない事業所は記載の必要はありません。なお、記載については、重複してカウントできる利用者は「２」として延べ人員を記載してください。</t>
    <rPh sb="4" eb="6">
      <t>シカク</t>
    </rPh>
    <rPh sb="7" eb="9">
      <t>チョウカク</t>
    </rPh>
    <rPh sb="9" eb="11">
      <t>ゲンゴ</t>
    </rPh>
    <rPh sb="11" eb="13">
      <t>ショウガイ</t>
    </rPh>
    <rPh sb="13" eb="14">
      <t>シャ</t>
    </rPh>
    <rPh sb="14" eb="16">
      <t>シエン</t>
    </rPh>
    <rPh sb="16" eb="18">
      <t>タイセイ</t>
    </rPh>
    <rPh sb="18" eb="20">
      <t>カサン</t>
    </rPh>
    <rPh sb="20" eb="23">
      <t>タイショウシャ</t>
    </rPh>
    <rPh sb="24" eb="25">
      <t>ラン</t>
    </rPh>
    <rPh sb="27" eb="29">
      <t>カサン</t>
    </rPh>
    <rPh sb="30" eb="32">
      <t>タイショウ</t>
    </rPh>
    <rPh sb="36" eb="39">
      <t>ジギョウショ</t>
    </rPh>
    <rPh sb="40" eb="42">
      <t>キサイ</t>
    </rPh>
    <rPh sb="43" eb="45">
      <t>ヒツヨウ</t>
    </rPh>
    <rPh sb="55" eb="57">
      <t>キサイ</t>
    </rPh>
    <rPh sb="63" eb="65">
      <t>チョウフク</t>
    </rPh>
    <rPh sb="74" eb="77">
      <t>リヨウシャ</t>
    </rPh>
    <rPh sb="84" eb="85">
      <t>ノ</t>
    </rPh>
    <rPh sb="86" eb="88">
      <t>ジンイン</t>
    </rPh>
    <rPh sb="89" eb="91">
      <t>キサイ</t>
    </rPh>
    <phoneticPr fontId="2"/>
  </si>
  <si>
    <t>※２　水色のセルを入力し、ベージュのセルは入力しないでください。</t>
    <phoneticPr fontId="2"/>
  </si>
  <si>
    <t>令和</t>
    <rPh sb="0" eb="2">
      <t>レイワ</t>
    </rPh>
    <phoneticPr fontId="5"/>
  </si>
  <si>
    <t>水</t>
    <rPh sb="0" eb="1">
      <t>スイ</t>
    </rPh>
    <phoneticPr fontId="2"/>
  </si>
  <si>
    <t>木</t>
    <rPh sb="0" eb="1">
      <t>モク</t>
    </rPh>
    <phoneticPr fontId="2"/>
  </si>
  <si>
    <t>金</t>
    <rPh sb="0" eb="1">
      <t>キン</t>
    </rPh>
    <phoneticPr fontId="2"/>
  </si>
  <si>
    <t>月</t>
    <phoneticPr fontId="2"/>
  </si>
  <si>
    <t>金</t>
    <phoneticPr fontId="2"/>
  </si>
  <si>
    <t>土</t>
    <phoneticPr fontId="2"/>
  </si>
  <si>
    <t>火</t>
    <rPh sb="0" eb="1">
      <t>カ</t>
    </rPh>
    <phoneticPr fontId="2"/>
  </si>
  <si>
    <t>水</t>
    <phoneticPr fontId="2"/>
  </si>
  <si>
    <t>木</t>
    <phoneticPr fontId="2"/>
  </si>
  <si>
    <t>日</t>
    <phoneticPr fontId="2"/>
  </si>
  <si>
    <t>水</t>
    <phoneticPr fontId="2"/>
  </si>
  <si>
    <t>木</t>
    <phoneticPr fontId="2"/>
  </si>
  <si>
    <t>金</t>
    <phoneticPr fontId="2"/>
  </si>
  <si>
    <t>日</t>
    <rPh sb="0" eb="1">
      <t>ニチ</t>
    </rPh>
    <phoneticPr fontId="2"/>
  </si>
  <si>
    <t>月</t>
    <rPh sb="0" eb="1">
      <t>ゲツ</t>
    </rPh>
    <phoneticPr fontId="2"/>
  </si>
  <si>
    <t>火</t>
    <phoneticPr fontId="2"/>
  </si>
  <si>
    <t>土</t>
    <rPh sb="0" eb="1">
      <t>ド</t>
    </rPh>
    <phoneticPr fontId="2"/>
  </si>
  <si>
    <t>月</t>
    <phoneticPr fontId="2"/>
  </si>
  <si>
    <t>月</t>
    <phoneticPr fontId="2"/>
  </si>
  <si>
    <t>火</t>
    <phoneticPr fontId="2"/>
  </si>
  <si>
    <t>木</t>
    <phoneticPr fontId="2"/>
  </si>
  <si>
    <t>金</t>
    <rPh sb="0" eb="1">
      <t>キン</t>
    </rPh>
    <phoneticPr fontId="2"/>
  </si>
  <si>
    <t>区分２</t>
    <rPh sb="0" eb="2">
      <t>クブン</t>
    </rPh>
    <phoneticPr fontId="2"/>
  </si>
  <si>
    <t>５時間未満</t>
    <rPh sb="1" eb="3">
      <t>ジカン</t>
    </rPh>
    <rPh sb="3" eb="5">
      <t>ミマン</t>
    </rPh>
    <phoneticPr fontId="2"/>
  </si>
  <si>
    <t>５時間以上７時間未満</t>
    <rPh sb="1" eb="5">
      <t>ジカンイジョウ</t>
    </rPh>
    <rPh sb="6" eb="8">
      <t>ジカン</t>
    </rPh>
    <rPh sb="8" eb="10">
      <t>ミマン</t>
    </rPh>
    <phoneticPr fontId="2"/>
  </si>
  <si>
    <t>７時間以上</t>
    <rPh sb="1" eb="3">
      <t>ジカン</t>
    </rPh>
    <rPh sb="3" eb="5">
      <t>イジョウ</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</si>
  <si>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</si>
  <si>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</si>
  <si>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</si>
  <si>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</si>
  <si>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区分２（上記以外）の人数</t>
    <rPh sb="0" eb="2">
      <t>クブン</t>
    </rPh>
    <rPh sb="4" eb="6">
      <t>ジョウキ</t>
    </rPh>
    <rPh sb="6" eb="8">
      <t>イガイ</t>
    </rPh>
    <rPh sb="10" eb="12">
      <t>ニンズウ</t>
    </rPh>
    <phoneticPr fontId="5"/>
  </si>
  <si>
    <t>区分３（上記以外）の人数</t>
    <rPh sb="0" eb="2">
      <t>クブン</t>
    </rPh>
    <rPh sb="4" eb="6">
      <t>ジョウキ</t>
    </rPh>
    <rPh sb="6" eb="8">
      <t>イガイ</t>
    </rPh>
    <rPh sb="10" eb="12">
      <t>ニンズウ</t>
    </rPh>
    <phoneticPr fontId="5"/>
  </si>
  <si>
    <t>区分４（上記以外）の人数</t>
    <rPh sb="0" eb="2">
      <t>クブン</t>
    </rPh>
    <rPh sb="4" eb="6">
      <t>ジョウキ</t>
    </rPh>
    <rPh sb="6" eb="8">
      <t>イガイ</t>
    </rPh>
    <rPh sb="10" eb="12">
      <t>ニンズウ</t>
    </rPh>
    <phoneticPr fontId="5"/>
  </si>
  <si>
    <r>
      <t>　４　「区分○の人数」欄は、その日の利用者の</t>
    </r>
    <r>
      <rPr>
        <sz val="10.5"/>
        <color rgb="FFFF0000"/>
        <rFont val="HG丸ｺﾞｼｯｸM-PRO"/>
        <family val="3"/>
        <charset val="128"/>
      </rPr>
      <t>実人員</t>
    </r>
    <r>
      <rPr>
        <sz val="10.5"/>
        <rFont val="HG丸ｺﾞｼｯｸM-PRO"/>
        <family val="3"/>
        <charset val="128"/>
      </rPr>
      <t>をサービス提供時間ごとに記載してください。</t>
    </r>
    <rPh sb="4" eb="6">
      <t>クブン</t>
    </rPh>
    <rPh sb="8" eb="10">
      <t>ニンズウ</t>
    </rPh>
    <rPh sb="11" eb="12">
      <t>ラン</t>
    </rPh>
    <rPh sb="16" eb="17">
      <t>ヒ</t>
    </rPh>
    <rPh sb="18" eb="21">
      <t>リヨウシャ</t>
    </rPh>
    <rPh sb="22" eb="25">
      <t>ジツジンイン</t>
    </rPh>
    <rPh sb="30" eb="32">
      <t>テイキョウ</t>
    </rPh>
    <rPh sb="32" eb="34">
      <t>ジカン</t>
    </rPh>
    <rPh sb="37" eb="39">
      <t>キサイ</t>
    </rPh>
    <phoneticPr fontId="2"/>
  </si>
  <si>
    <t>令和６年４月</t>
    <rPh sb="0" eb="2">
      <t>レイワ</t>
    </rPh>
    <rPh sb="3" eb="4">
      <t>ネン</t>
    </rPh>
    <rPh sb="5" eb="6">
      <t>ガツ</t>
    </rPh>
    <phoneticPr fontId="2"/>
  </si>
  <si>
    <t>利用者数</t>
    <rPh sb="0" eb="2">
      <t>リヨウ</t>
    </rPh>
    <rPh sb="2" eb="3">
      <t>シャ</t>
    </rPh>
    <rPh sb="3" eb="4">
      <t>スウ</t>
    </rPh>
    <phoneticPr fontId="2"/>
  </si>
  <si>
    <t>利用者名</t>
    <rPh sb="0" eb="2">
      <t>リヨウ</t>
    </rPh>
    <rPh sb="2" eb="3">
      <t>シャ</t>
    </rPh>
    <rPh sb="3" eb="4">
      <t>メイ</t>
    </rPh>
    <phoneticPr fontId="2"/>
  </si>
  <si>
    <t>障害区分</t>
    <rPh sb="0" eb="2">
      <t>ショウガイ</t>
    </rPh>
    <rPh sb="2" eb="4">
      <t>クブン</t>
    </rPh>
    <phoneticPr fontId="2"/>
  </si>
  <si>
    <t>利用時間区分</t>
    <rPh sb="0" eb="2">
      <t>リヨウ</t>
    </rPh>
    <rPh sb="2" eb="4">
      <t>ジカン</t>
    </rPh>
    <rPh sb="4" eb="6">
      <t>クブン</t>
    </rPh>
    <phoneticPr fontId="2"/>
  </si>
  <si>
    <t>個別支援計画（生活介護計画）に定める(予定）利用時間</t>
    <rPh sb="0" eb="2">
      <t>コベツ</t>
    </rPh>
    <rPh sb="2" eb="4">
      <t>シエン</t>
    </rPh>
    <rPh sb="4" eb="6">
      <t>ケイカク</t>
    </rPh>
    <rPh sb="7" eb="9">
      <t>セイカツ</t>
    </rPh>
    <rPh sb="9" eb="11">
      <t>カイゴ</t>
    </rPh>
    <rPh sb="11" eb="13">
      <t>ケイカク</t>
    </rPh>
    <rPh sb="15" eb="16">
      <t>サダ</t>
    </rPh>
    <rPh sb="19" eb="21">
      <t>ヨテイ</t>
    </rPh>
    <rPh sb="22" eb="24">
      <t>リヨウ</t>
    </rPh>
    <rPh sb="24" eb="26">
      <t>ジカン</t>
    </rPh>
    <phoneticPr fontId="2"/>
  </si>
  <si>
    <t>区分１</t>
    <rPh sb="0" eb="2">
      <t>クブン</t>
    </rPh>
    <phoneticPr fontId="2"/>
  </si>
  <si>
    <t>視覚・聴覚言語障害者</t>
    <phoneticPr fontId="2"/>
  </si>
  <si>
    <t>重症心身障害者</t>
    <phoneticPr fontId="2"/>
  </si>
  <si>
    <t>○</t>
    <phoneticPr fontId="2"/>
  </si>
  <si>
    <t>※行の追加等を行わないでください。</t>
    <rPh sb="1" eb="2">
      <t>ギョウ</t>
    </rPh>
    <rPh sb="3" eb="5">
      <t>ツイカ</t>
    </rPh>
    <rPh sb="5" eb="6">
      <t>トウ</t>
    </rPh>
    <rPh sb="7" eb="8">
      <t>オコナ</t>
    </rPh>
    <phoneticPr fontId="2"/>
  </si>
  <si>
    <t>※黄緑のセルには実員数（整数）を入力してください。</t>
    <rPh sb="1" eb="3">
      <t>キミドリ</t>
    </rPh>
    <rPh sb="8" eb="9">
      <t>ジツ</t>
    </rPh>
    <rPh sb="9" eb="11">
      <t>インスウ</t>
    </rPh>
    <rPh sb="12" eb="14">
      <t>セイスウ</t>
    </rPh>
    <rPh sb="16" eb="18">
      <t>ニュウリョク</t>
    </rPh>
    <phoneticPr fontId="2"/>
  </si>
  <si>
    <t>　２　水色・黄緑色のセルを入力し、ベージュのセルは入力しないでください。</t>
    <rPh sb="3" eb="5">
      <t>ミズイロ</t>
    </rPh>
    <rPh sb="6" eb="8">
      <t>キミドリ</t>
    </rPh>
    <rPh sb="8" eb="9">
      <t>イロ</t>
    </rPh>
    <rPh sb="13" eb="15">
      <t>ニュウリョク</t>
    </rPh>
    <rPh sb="25" eb="27">
      <t>ニュウリョク</t>
    </rPh>
    <phoneticPr fontId="2"/>
  </si>
  <si>
    <t>利用者の時間区分整理表</t>
    <rPh sb="0" eb="3">
      <t>リヨウシャ</t>
    </rPh>
    <rPh sb="4" eb="6">
      <t>ジカン</t>
    </rPh>
    <rPh sb="6" eb="8">
      <t>クブン</t>
    </rPh>
    <rPh sb="8" eb="10">
      <t>セイリ</t>
    </rPh>
    <rPh sb="10" eb="11">
      <t>ヒョウ</t>
    </rPh>
    <phoneticPr fontId="2"/>
  </si>
  <si>
    <t>利用者の状況（短期入所）</t>
    <rPh sb="4" eb="6">
      <t>ジョウキョウ</t>
    </rPh>
    <rPh sb="7" eb="9">
      <t>タンキ</t>
    </rPh>
    <rPh sb="9" eb="11">
      <t>ニュウショ</t>
    </rPh>
    <phoneticPr fontId="2"/>
  </si>
  <si>
    <t>４月</t>
  </si>
  <si>
    <t>５月</t>
  </si>
  <si>
    <t>６月</t>
  </si>
  <si>
    <t>７月</t>
  </si>
  <si>
    <t>８月</t>
  </si>
  <si>
    <t>９月</t>
  </si>
  <si>
    <t>10月</t>
  </si>
  <si>
    <t>11月</t>
  </si>
  <si>
    <t>12月</t>
  </si>
  <si>
    <t>１月</t>
  </si>
  <si>
    <t>２月</t>
  </si>
  <si>
    <t>３月</t>
  </si>
  <si>
    <t>合計
平均</t>
    <rPh sb="0" eb="2">
      <t>ゴウケイ</t>
    </rPh>
    <rPh sb="3" eb="5">
      <t>ヘイキン</t>
    </rPh>
    <phoneticPr fontId="2"/>
  </si>
  <si>
    <t>開所日数</t>
    <phoneticPr fontId="2"/>
  </si>
  <si>
    <t>延べ利用者数</t>
    <rPh sb="0" eb="1">
      <t>ノ</t>
    </rPh>
    <rPh sb="2" eb="5">
      <t>リヨウシャ</t>
    </rPh>
    <rPh sb="5" eb="6">
      <t>スウ</t>
    </rPh>
    <phoneticPr fontId="2"/>
  </si>
  <si>
    <t>人日</t>
    <rPh sb="1" eb="2">
      <t>ニチ</t>
    </rPh>
    <phoneticPr fontId="2"/>
  </si>
  <si>
    <t>平均利用者数</t>
    <rPh sb="0" eb="2">
      <t>ヘイキン</t>
    </rPh>
    <rPh sb="2" eb="5">
      <t>リヨウシャ</t>
    </rPh>
    <rPh sb="5" eb="6">
      <t>スウ</t>
    </rPh>
    <phoneticPr fontId="2"/>
  </si>
  <si>
    <t>人／日</t>
    <rPh sb="0" eb="1">
      <t>ニン</t>
    </rPh>
    <rPh sb="2" eb="3">
      <t>ニチ</t>
    </rPh>
    <phoneticPr fontId="2"/>
  </si>
  <si>
    <t>※１　本表は、前年度の状況をサービス種別、主・従の事業所ごとに別葉に記載してください。</t>
    <rPh sb="3" eb="4">
      <t>ホン</t>
    </rPh>
    <rPh sb="4" eb="5">
      <t>ヒョウ</t>
    </rPh>
    <rPh sb="7" eb="8">
      <t>ゼン</t>
    </rPh>
    <rPh sb="8" eb="10">
      <t>ネンド</t>
    </rPh>
    <rPh sb="11" eb="13">
      <t>ジョウキョウ</t>
    </rPh>
    <rPh sb="21" eb="22">
      <t>シュ</t>
    </rPh>
    <rPh sb="23" eb="24">
      <t>ジュウ</t>
    </rPh>
    <rPh sb="25" eb="28">
      <t>ジギョウショ</t>
    </rPh>
    <rPh sb="31" eb="32">
      <t>ベツ</t>
    </rPh>
    <rPh sb="32" eb="33">
      <t>ハ</t>
    </rPh>
    <rPh sb="34" eb="36">
      <t>キサイ</t>
    </rPh>
    <phoneticPr fontId="2"/>
  </si>
  <si>
    <t>　３　平均利用者数＝毎月の延利用者数÷毎月の開所日数（小数点第２位切り上げ）</t>
    <rPh sb="5" eb="7">
      <t>リヨウ</t>
    </rPh>
    <rPh sb="10" eb="12">
      <t>マイツキ</t>
    </rPh>
    <rPh sb="19" eb="21">
      <t>マイツキ</t>
    </rPh>
    <phoneticPr fontId="2"/>
  </si>
  <si>
    <t>　４　利用率＝平均利用者数÷定員×１００</t>
    <rPh sb="3" eb="6">
      <t>リヨウリツ</t>
    </rPh>
    <rPh sb="7" eb="9">
      <t>ヘイキン</t>
    </rPh>
    <rPh sb="9" eb="12">
      <t>リヨウシャ</t>
    </rPh>
    <rPh sb="12" eb="13">
      <t>スウ</t>
    </rPh>
    <rPh sb="14" eb="16">
      <t>テイイン</t>
    </rPh>
    <phoneticPr fontId="2"/>
  </si>
  <si>
    <t>　５　利用者数については、入所日は含み退所日は含まないでください。</t>
    <rPh sb="3" eb="6">
      <t>リヨウシャ</t>
    </rPh>
    <rPh sb="6" eb="7">
      <t>スウ</t>
    </rPh>
    <rPh sb="13" eb="15">
      <t>ニュウショ</t>
    </rPh>
    <rPh sb="15" eb="16">
      <t>ヒ</t>
    </rPh>
    <rPh sb="17" eb="18">
      <t>フク</t>
    </rPh>
    <rPh sb="19" eb="21">
      <t>タイショ</t>
    </rPh>
    <rPh sb="21" eb="22">
      <t>ヒ</t>
    </rPh>
    <rPh sb="23" eb="24">
      <t>フク</t>
    </rPh>
    <phoneticPr fontId="2"/>
  </si>
  <si>
    <t>利用者の状況（入所）</t>
    <rPh sb="4" eb="6">
      <t>ジョウキョウ</t>
    </rPh>
    <rPh sb="7" eb="9">
      <t>ニュウショ</t>
    </rPh>
    <phoneticPr fontId="2"/>
  </si>
  <si>
    <t>延べ利用者数（重度障害者
支援加算対象者）</t>
    <rPh sb="0" eb="1">
      <t>ノ</t>
    </rPh>
    <rPh sb="2" eb="4">
      <t>リヨウ</t>
    </rPh>
    <rPh sb="4" eb="5">
      <t>シャ</t>
    </rPh>
    <rPh sb="5" eb="6">
      <t>スウ</t>
    </rPh>
    <rPh sb="7" eb="9">
      <t>ジュウド</t>
    </rPh>
    <rPh sb="9" eb="12">
      <t>ショウガイシャ</t>
    </rPh>
    <rPh sb="13" eb="15">
      <t>シエン</t>
    </rPh>
    <rPh sb="15" eb="17">
      <t>カサン</t>
    </rPh>
    <rPh sb="17" eb="19">
      <t>タイショウ</t>
    </rPh>
    <phoneticPr fontId="5"/>
  </si>
  <si>
    <t>重度障害者支援
加算対象者割合</t>
    <rPh sb="0" eb="2">
      <t>ジュウド</t>
    </rPh>
    <rPh sb="2" eb="5">
      <t>ショウガイシャ</t>
    </rPh>
    <rPh sb="5" eb="7">
      <t>シエン</t>
    </rPh>
    <rPh sb="8" eb="10">
      <t>カサン</t>
    </rPh>
    <rPh sb="10" eb="12">
      <t>タイショウ</t>
    </rPh>
    <rPh sb="13" eb="15">
      <t>ワリアイ</t>
    </rPh>
    <phoneticPr fontId="5"/>
  </si>
  <si>
    <t>　５　「延べ利用者数（重度障害者支援加算対象者）」欄は、対象となる施設のみ記載してください。</t>
    <rPh sb="4" eb="5">
      <t>ノ</t>
    </rPh>
    <rPh sb="6" eb="8">
      <t>リヨウ</t>
    </rPh>
    <rPh sb="8" eb="9">
      <t>シャ</t>
    </rPh>
    <rPh sb="9" eb="10">
      <t>スウ</t>
    </rPh>
    <rPh sb="11" eb="13">
      <t>ジュウド</t>
    </rPh>
    <rPh sb="13" eb="16">
      <t>ショウガイシャ</t>
    </rPh>
    <rPh sb="16" eb="18">
      <t>シエン</t>
    </rPh>
    <rPh sb="18" eb="20">
      <t>カサン</t>
    </rPh>
    <rPh sb="20" eb="23">
      <t>タイショウシャ</t>
    </rPh>
    <rPh sb="25" eb="26">
      <t>ラン</t>
    </rPh>
    <rPh sb="28" eb="30">
      <t>タイショウ</t>
    </rPh>
    <rPh sb="33" eb="35">
      <t>シセツ</t>
    </rPh>
    <rPh sb="37" eb="39">
      <t>キサイ</t>
    </rPh>
    <phoneticPr fontId="2"/>
  </si>
  <si>
    <t>西暦</t>
    <rPh sb="0" eb="2">
      <t>セイレキ</t>
    </rPh>
    <phoneticPr fontId="5"/>
  </si>
  <si>
    <t>(29)</t>
    <phoneticPr fontId="2"/>
  </si>
  <si>
    <t>令和●年４月１日時点</t>
    <rPh sb="0" eb="2">
      <t>レイワ</t>
    </rPh>
    <rPh sb="3" eb="4">
      <t>ネン</t>
    </rPh>
    <rPh sb="5" eb="6">
      <t>ガツ</t>
    </rPh>
    <rPh sb="7" eb="8">
      <t>ニチ</t>
    </rPh>
    <rPh sb="8" eb="10">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</si>
</sst>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_ "/>
    <numFmt numFmtId="177" formatCode="#,##0.00_ "/>
    <numFmt numFmtId="178" formatCode="0.0%"/>
    <numFmt numFmtId="179" formatCode="[$-411]ggge&quot;年&quot;m&quot;月&quot;d&quot;日&quot;;@"/>
    <numFmt numFmtId="180" formatCode="0.0_ "/>
    <numFmt numFmtId="181" formatCode="##############&quot;日&quot;"/>
    <numFmt numFmtId="182" formatCode="##############&quot;人日&quot;"/>
    <numFmt numFmtId="183" formatCode="##############&quot;&quot;"/>
    <numFmt numFmtId="184" formatCode="0_ "/>
    <numFmt numFmtId="185" formatCode="[h]&quot;時間&quot;mm&quot;分&quot;"/>
    <numFmt numFmtId="186" formatCode="#,##0_ "/>
    <numFmt numFmtId="187" formatCode="aaa"/>
    <numFmt numFmtId="189" formatCode="[$-411]ggge&quot;年&quot;"/>
    <numFmt numFmtId="190" formatCode="[$-411]ggge&quot;年度 実績&quot;"/>
  </numFmts>
  <fonts count="24">
    <font>
      <sz val="9"/>
      <name val="MS UI Gothic"/>
      <family val="3"/>
      <charset val="128"/>
    </font>
    <font>
      <sz val="22"/>
      <name val="HG丸ｺﾞｼｯｸM-PRO"/>
      <family val="3"/>
      <charset val="128"/>
    </font>
    <font>
      <sz val="6"/>
      <name val="MS UI Gothic"/>
      <family val="3"/>
      <charset val="128"/>
    </font>
    <font>
      <sz val="10.5"/>
      <name val="HG丸ｺﾞｼｯｸM-PRO"/>
      <family val="3"/>
      <charset val="128"/>
    </font>
    <font>
      <sz val="9"/>
      <name val="HG丸ｺﾞｼｯｸM-PRO"/>
      <family val="3"/>
      <charset val="128"/>
    </font>
    <font>
      <sz val="6"/>
      <name val="ＭＳ Ｐゴシック"/>
      <family val="3"/>
      <charset val="128"/>
    </font>
    <font>
      <sz val="10"/>
      <name val="HG丸ｺﾞｼｯｸM-PRO"/>
      <family val="3"/>
      <charset val="128"/>
    </font>
    <font>
      <sz val="12"/>
      <name val="HG丸ｺﾞｼｯｸM-PRO"/>
      <family val="3"/>
      <charset val="128"/>
    </font>
    <font>
      <sz val="16"/>
      <name val="HG丸ｺﾞｼｯｸM-PRO"/>
      <family val="3"/>
      <charset val="128"/>
    </font>
    <font>
      <sz val="14"/>
      <name val="HG丸ｺﾞｼｯｸM-PRO"/>
      <family val="3"/>
      <charset val="128"/>
    </font>
    <font>
      <sz val="11"/>
      <name val="ＭＳ Ｐゴシック"/>
      <family val="3"/>
      <charset val="128"/>
    </font>
    <font>
      <sz val="18"/>
      <name val="HG丸ｺﾞｼｯｸM-PRO"/>
      <family val="3"/>
      <charset val="128"/>
    </font>
    <font>
      <sz val="11"/>
      <name val="HG丸ｺﾞｼｯｸM-PRO"/>
      <family val="3"/>
      <charset val="128"/>
    </font>
    <font>
      <sz val="9"/>
      <color indexed="81"/>
      <name val="ＭＳ Ｐゴシック"/>
      <family val="3"/>
      <charset val="128"/>
    </font>
    <font>
      <sz val="9"/>
      <color indexed="81"/>
      <name val="MS P ゴシック"/>
      <family val="3"/>
      <charset val="128"/>
    </font>
    <font>
      <sz val="16"/>
      <color rgb="FFFF0000"/>
      <name val="HG丸ｺﾞｼｯｸM-PRO"/>
      <family val="3"/>
      <charset val="128"/>
    </font>
    <font>
      <sz val="10.5"/>
      <color rgb="FFFF0000"/>
      <name val="HG丸ｺﾞｼｯｸM-PRO"/>
      <family val="3"/>
      <charset val="128"/>
    </font>
    <font>
      <b/>
      <sz val="9"/>
      <name val="HG丸ｺﾞｼｯｸM-PRO"/>
      <family val="3"/>
      <charset val="128"/>
    </font>
    <font>
      <b/>
      <sz val="8"/>
      <name val="HG丸ｺﾞｼｯｸM-PRO"/>
      <family val="3"/>
      <charset val="128"/>
    </font>
    <font>
      <b/>
      <sz val="10"/>
      <color indexed="81"/>
      <name val="MS P ゴシック"/>
      <family val="3"/>
      <charset val="128"/>
    </font>
    <font>
      <b/>
      <sz val="12"/>
      <name val="HG丸ｺﾞｼｯｸM-PRO"/>
      <family val="3"/>
      <charset val="128"/>
    </font>
    <font>
      <b/>
      <sz val="9"/>
      <color indexed="81"/>
      <name val="MS P ゴシック"/>
      <family val="3"/>
      <charset val="128"/>
    </font>
    <font>
      <sz val="9"/>
      <name val="ＭＳ ゴシック"/>
      <family val="3"/>
      <charset val="128"/>
    </font>
    <font>
      <sz val="12"/>
      <color indexed="81"/>
      <name val="MS P ゴシック"/>
      <family val="3"/>
      <charset val="128"/>
    </font>
  </fonts>
  <fills count="8">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CCFFFF"/>
        <bgColor indexed="64"/>
      </patternFill>
    </fill>
  </fills>
  <borders count="6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s>
  <cellStyleXfs count="3">
    <xf numFmtId="0" fontId="0" fillId="0" borderId="0">
      <alignment vertical="center"/>
    </xf>
    <xf numFmtId="0" fontId="10" fillId="0" borderId="0">
      <alignment vertical="center"/>
    </xf>
    <xf numFmtId="0" fontId="10" fillId="0" borderId="0">
      <alignment vertical="center"/>
    </xf>
  </cellStyleXfs>
  <cellXfs count="394">
    <xf numFmtId="0" fontId="0" fillId="0" borderId="0" xfId="0">
      <alignment vertical="center"/>
    </xf>
    <xf numFmtId="0" fontId="1" fillId="0" borderId="0" xfId="0" applyFont="1" applyFill="1" applyAlignment="1">
      <alignment vertical="center"/>
    </xf>
    <xf numFmtId="0" fontId="3" fillId="0" borderId="0" xfId="0" applyFont="1" applyFill="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2" borderId="1" xfId="0" applyFont="1" applyFill="1" applyBorder="1" applyAlignment="1">
      <alignment vertical="center"/>
    </xf>
    <xf numFmtId="177" fontId="3" fillId="2" borderId="5" xfId="0" applyNumberFormat="1" applyFont="1" applyFill="1" applyBorder="1" applyAlignment="1">
      <alignment vertical="center" wrapText="1"/>
    </xf>
    <xf numFmtId="0" fontId="3" fillId="0" borderId="6"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vertical="center"/>
    </xf>
    <xf numFmtId="177" fontId="3" fillId="0" borderId="8" xfId="0" applyNumberFormat="1" applyFont="1" applyFill="1" applyBorder="1" applyAlignment="1">
      <alignment vertical="center" wrapText="1"/>
    </xf>
    <xf numFmtId="0" fontId="3" fillId="0" borderId="0" xfId="0" applyFont="1" applyFill="1" applyBorder="1" applyAlignment="1">
      <alignment vertical="center"/>
    </xf>
    <xf numFmtId="0" fontId="3" fillId="0" borderId="9"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177" fontId="3" fillId="0" borderId="10" xfId="0" applyNumberFormat="1" applyFont="1" applyFill="1" applyBorder="1" applyAlignment="1">
      <alignment vertical="center" wrapText="1"/>
    </xf>
    <xf numFmtId="0" fontId="3" fillId="0" borderId="9" xfId="0" applyFont="1" applyFill="1" applyBorder="1" applyAlignment="1">
      <alignment vertical="center"/>
    </xf>
    <xf numFmtId="0" fontId="6" fillId="0" borderId="0" xfId="0" applyFont="1" applyFill="1" applyBorder="1" applyAlignment="1">
      <alignment vertical="center"/>
    </xf>
    <xf numFmtId="0" fontId="3" fillId="0" borderId="10" xfId="0" applyFont="1" applyFill="1" applyBorder="1" applyAlignment="1">
      <alignment vertical="center"/>
    </xf>
    <xf numFmtId="0" fontId="3" fillId="0" borderId="0" xfId="0" applyFont="1" applyFill="1" applyBorder="1" applyAlignment="1">
      <alignment vertical="center" wrapText="1"/>
    </xf>
    <xf numFmtId="177" fontId="3" fillId="0"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Font="1" applyFill="1" applyBorder="1" applyAlignment="1">
      <alignment horizontal="center" vertical="center"/>
    </xf>
    <xf numFmtId="9" fontId="3" fillId="0" borderId="0" xfId="0" applyNumberFormat="1" applyFont="1" applyFill="1" applyBorder="1" applyAlignment="1">
      <alignment horizontal="center" vertical="center"/>
    </xf>
    <xf numFmtId="178" fontId="3" fillId="0" borderId="0" xfId="0" applyNumberFormat="1"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2" xfId="0" applyFont="1" applyFill="1" applyBorder="1" applyAlignment="1">
      <alignment horizontal="right" vertical="center"/>
    </xf>
    <xf numFmtId="177" fontId="3" fillId="0" borderId="12" xfId="0" applyNumberFormat="1" applyFont="1" applyFill="1" applyBorder="1" applyAlignment="1">
      <alignment vertical="center"/>
    </xf>
    <xf numFmtId="0" fontId="6" fillId="0" borderId="12" xfId="0" applyFont="1" applyFill="1" applyBorder="1" applyAlignment="1">
      <alignment vertical="center"/>
    </xf>
    <xf numFmtId="178" fontId="3" fillId="0" borderId="12" xfId="0" applyNumberFormat="1" applyFont="1" applyFill="1" applyBorder="1" applyAlignment="1">
      <alignment vertical="center"/>
    </xf>
    <xf numFmtId="0" fontId="3" fillId="0" borderId="12" xfId="0" applyNumberFormat="1" applyFont="1" applyFill="1" applyBorder="1" applyAlignment="1">
      <alignment vertical="center"/>
    </xf>
    <xf numFmtId="0" fontId="3" fillId="0" borderId="5" xfId="0" applyFont="1" applyFill="1" applyBorder="1" applyAlignment="1">
      <alignment vertical="center"/>
    </xf>
    <xf numFmtId="0" fontId="3" fillId="0" borderId="0" xfId="0" applyFont="1" applyFill="1" applyAlignment="1">
      <alignment horizontal="center" vertical="center"/>
    </xf>
    <xf numFmtId="0" fontId="6" fillId="0" borderId="0" xfId="0" applyFont="1" applyFill="1" applyBorder="1" applyAlignment="1">
      <alignment horizontal="center" vertical="center"/>
    </xf>
    <xf numFmtId="0" fontId="1"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distributed" vertical="center" justifyLastLine="1"/>
    </xf>
    <xf numFmtId="0" fontId="3" fillId="0" borderId="4" xfId="0" applyFont="1" applyBorder="1" applyAlignment="1">
      <alignment horizontal="distributed" vertical="center" wrapText="1" justifyLastLine="1"/>
    </xf>
    <xf numFmtId="0" fontId="7" fillId="2" borderId="1" xfId="0" applyFont="1" applyFill="1" applyBorder="1" applyAlignment="1">
      <alignment horizontal="right" vertical="center"/>
    </xf>
    <xf numFmtId="0" fontId="3" fillId="0" borderId="0" xfId="0" applyNumberFormat="1" applyFont="1" applyAlignment="1">
      <alignment vertical="center"/>
    </xf>
    <xf numFmtId="0" fontId="3" fillId="0" borderId="0" xfId="0" applyFont="1" applyAlignment="1">
      <alignment vertical="center" wrapText="1"/>
    </xf>
    <xf numFmtId="0" fontId="3" fillId="0" borderId="13" xfId="0" applyFont="1" applyFill="1" applyBorder="1" applyAlignment="1">
      <alignment vertical="center" wrapText="1"/>
    </xf>
    <xf numFmtId="0" fontId="3" fillId="0" borderId="13" xfId="0" applyFont="1" applyBorder="1" applyAlignment="1">
      <alignment vertical="center" wrapText="1"/>
    </xf>
    <xf numFmtId="0" fontId="3" fillId="0" borderId="13" xfId="0" applyFont="1" applyBorder="1" applyAlignment="1">
      <alignment vertical="center"/>
    </xf>
    <xf numFmtId="0" fontId="3" fillId="3" borderId="14" xfId="0" applyFont="1" applyFill="1" applyBorder="1" applyAlignment="1">
      <alignment vertical="center" wrapText="1"/>
    </xf>
    <xf numFmtId="0" fontId="3" fillId="3" borderId="5" xfId="0" applyFont="1" applyFill="1" applyBorder="1" applyAlignment="1">
      <alignment vertical="center"/>
    </xf>
    <xf numFmtId="0" fontId="3" fillId="3" borderId="5" xfId="0" applyFont="1" applyFill="1" applyBorder="1" applyAlignment="1">
      <alignment vertical="center" wrapText="1"/>
    </xf>
    <xf numFmtId="0" fontId="3" fillId="3" borderId="5" xfId="0" applyFont="1" applyFill="1" applyBorder="1" applyAlignment="1">
      <alignment horizontal="center" vertical="center"/>
    </xf>
    <xf numFmtId="179" fontId="3" fillId="3" borderId="5" xfId="0" applyNumberFormat="1" applyFont="1" applyFill="1" applyBorder="1" applyAlignment="1">
      <alignment vertical="center" shrinkToFit="1"/>
    </xf>
    <xf numFmtId="0" fontId="3" fillId="2" borderId="14" xfId="0" applyFont="1" applyFill="1" applyBorder="1" applyAlignment="1">
      <alignment horizontal="justify" vertical="center" wrapText="1"/>
    </xf>
    <xf numFmtId="0"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0" borderId="0" xfId="1" applyFont="1" applyFill="1" applyAlignment="1" applyProtection="1">
      <alignment vertical="center"/>
    </xf>
    <xf numFmtId="0" fontId="8" fillId="0" borderId="0" xfId="1" applyFont="1" applyFill="1" applyAlignment="1" applyProtection="1">
      <alignment vertical="center"/>
    </xf>
    <xf numFmtId="0" fontId="9" fillId="0" borderId="0" xfId="1" applyFont="1" applyFill="1" applyAlignment="1" applyProtection="1">
      <alignment vertical="center"/>
    </xf>
    <xf numFmtId="0" fontId="9" fillId="0" borderId="0" xfId="1" applyFont="1" applyFill="1" applyAlignment="1">
      <alignment vertical="center"/>
    </xf>
    <xf numFmtId="0" fontId="7" fillId="0" borderId="0" xfId="1" applyFont="1" applyFill="1" applyAlignment="1">
      <alignment vertical="center"/>
    </xf>
    <xf numFmtId="0" fontId="6" fillId="0" borderId="0" xfId="0" applyFont="1" applyFill="1" applyBorder="1" applyAlignment="1" applyProtection="1">
      <alignment horizontal="center" vertical="center"/>
    </xf>
    <xf numFmtId="0" fontId="6" fillId="0" borderId="0" xfId="0" applyFont="1" applyFill="1" applyAlignment="1">
      <alignment vertical="center"/>
    </xf>
    <xf numFmtId="0" fontId="6" fillId="0" borderId="0" xfId="0" applyFont="1" applyFill="1" applyAlignment="1" applyProtection="1">
      <alignment vertical="center"/>
    </xf>
    <xf numFmtId="0" fontId="11" fillId="0" borderId="0" xfId="0" applyFont="1" applyFill="1" applyBorder="1" applyAlignment="1" applyProtection="1">
      <alignment horizontal="right" vertical="center"/>
    </xf>
    <xf numFmtId="0" fontId="11" fillId="0" borderId="0" xfId="0" applyFont="1" applyFill="1" applyAlignment="1" applyProtection="1">
      <alignment vertical="center"/>
    </xf>
    <xf numFmtId="0" fontId="11" fillId="0" borderId="0" xfId="0" applyFont="1" applyFill="1" applyAlignment="1" applyProtection="1">
      <alignment horizontal="center" vertical="center"/>
    </xf>
    <xf numFmtId="0" fontId="11" fillId="0" borderId="0" xfId="0" applyFont="1" applyFill="1" applyAlignment="1" applyProtection="1">
      <alignment horizontal="left" vertical="center"/>
    </xf>
    <xf numFmtId="0" fontId="6" fillId="0" borderId="0" xfId="0" applyFont="1" applyFill="1" applyAlignment="1" applyProtection="1">
      <alignment horizontal="center" vertical="center"/>
    </xf>
    <xf numFmtId="0" fontId="6" fillId="0" borderId="15" xfId="0" applyFont="1" applyFill="1" applyBorder="1" applyAlignment="1" applyProtection="1">
      <alignment horizontal="distributed" vertical="center"/>
    </xf>
    <xf numFmtId="0" fontId="6" fillId="0" borderId="16"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12" fillId="0" borderId="3" xfId="0" applyFont="1" applyFill="1" applyBorder="1" applyAlignment="1" applyProtection="1">
      <alignment horizontal="distributed" vertical="center" shrinkToFit="1"/>
    </xf>
    <xf numFmtId="0" fontId="6" fillId="0" borderId="20" xfId="0" applyFont="1" applyFill="1" applyBorder="1" applyAlignment="1" applyProtection="1">
      <alignment horizontal="distributed" vertical="center"/>
    </xf>
    <xf numFmtId="0" fontId="6" fillId="0" borderId="3" xfId="0" applyFont="1" applyFill="1" applyBorder="1" applyAlignment="1" applyProtection="1">
      <alignment horizontal="distributed" vertical="center"/>
    </xf>
    <xf numFmtId="181" fontId="7" fillId="0" borderId="0" xfId="0" applyNumberFormat="1" applyFont="1" applyFill="1" applyBorder="1" applyAlignment="1" applyProtection="1">
      <alignment horizontal="right" vertical="center"/>
    </xf>
    <xf numFmtId="182" fontId="7" fillId="0" borderId="0" xfId="0" applyNumberFormat="1" applyFont="1" applyFill="1" applyBorder="1" applyAlignment="1" applyProtection="1">
      <alignment horizontal="right" vertical="center"/>
    </xf>
    <xf numFmtId="0" fontId="12" fillId="0" borderId="22" xfId="0" applyFont="1" applyFill="1" applyBorder="1" applyAlignment="1" applyProtection="1">
      <alignment horizontal="distributed" vertical="center"/>
    </xf>
    <xf numFmtId="0" fontId="6" fillId="0" borderId="23" xfId="0" applyFont="1" applyFill="1" applyBorder="1" applyAlignment="1" applyProtection="1">
      <alignment horizontal="distributed" vertical="center" wrapText="1"/>
    </xf>
    <xf numFmtId="182" fontId="6" fillId="0" borderId="9" xfId="0" applyNumberFormat="1" applyFont="1" applyFill="1" applyBorder="1" applyAlignment="1" applyProtection="1">
      <alignment horizontal="right" vertical="center"/>
    </xf>
    <xf numFmtId="0" fontId="6" fillId="0" borderId="23" xfId="0" applyFont="1" applyFill="1" applyBorder="1" applyAlignment="1" applyProtection="1">
      <alignment horizontal="distributed" vertical="center"/>
    </xf>
    <xf numFmtId="0" fontId="12" fillId="0" borderId="0" xfId="0" applyFont="1" applyFill="1" applyBorder="1" applyAlignment="1" applyProtection="1">
      <alignment horizontal="left" vertical="center"/>
    </xf>
    <xf numFmtId="178" fontId="6" fillId="0" borderId="0" xfId="0" applyNumberFormat="1" applyFont="1" applyFill="1" applyBorder="1" applyAlignment="1" applyProtection="1">
      <alignment horizontal="right" vertical="center"/>
    </xf>
    <xf numFmtId="0" fontId="6" fillId="0" borderId="24" xfId="0" applyFont="1" applyFill="1" applyBorder="1" applyAlignment="1" applyProtection="1">
      <alignment horizontal="distributed" vertical="center"/>
    </xf>
    <xf numFmtId="0" fontId="6" fillId="0" borderId="24" xfId="0" applyFont="1" applyFill="1" applyBorder="1" applyAlignment="1" applyProtection="1">
      <alignment horizontal="distributed" vertical="center" wrapText="1"/>
    </xf>
    <xf numFmtId="0" fontId="6" fillId="0" borderId="25" xfId="0" applyFont="1" applyFill="1" applyBorder="1" applyAlignment="1" applyProtection="1">
      <alignment horizontal="distributed" vertical="center"/>
    </xf>
    <xf numFmtId="0" fontId="6" fillId="0" borderId="26" xfId="0" applyFont="1" applyFill="1" applyBorder="1" applyAlignment="1" applyProtection="1">
      <alignment horizontal="center" vertical="center"/>
      <protection locked="0"/>
    </xf>
    <xf numFmtId="0" fontId="6" fillId="0" borderId="27" xfId="0" applyFont="1" applyFill="1" applyBorder="1" applyAlignment="1" applyProtection="1">
      <alignment horizontal="distributed" vertical="center" wrapText="1"/>
    </xf>
    <xf numFmtId="182" fontId="6" fillId="0" borderId="0" xfId="0" applyNumberFormat="1" applyFont="1" applyFill="1" applyBorder="1" applyAlignment="1" applyProtection="1">
      <alignment horizontal="right" vertical="center"/>
    </xf>
    <xf numFmtId="183" fontId="6" fillId="0" borderId="7"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distributed" vertical="center" wrapText="1" shrinkToFit="1"/>
    </xf>
    <xf numFmtId="0" fontId="6" fillId="0" borderId="0" xfId="0" applyFont="1" applyFill="1" applyAlignment="1" applyProtection="1">
      <alignment horizontal="left" vertical="center"/>
    </xf>
    <xf numFmtId="0" fontId="6" fillId="0" borderId="0" xfId="0" applyFont="1" applyFill="1" applyAlignment="1" applyProtection="1">
      <alignment horizontal="right" vertical="center"/>
    </xf>
    <xf numFmtId="0" fontId="6" fillId="0" borderId="28" xfId="0" applyFont="1" applyFill="1" applyBorder="1" applyAlignment="1" applyProtection="1">
      <alignment horizontal="distributed" vertical="center" wrapText="1"/>
    </xf>
    <xf numFmtId="184" fontId="6" fillId="0" borderId="0" xfId="0" applyNumberFormat="1" applyFont="1" applyFill="1" applyBorder="1" applyAlignment="1" applyProtection="1">
      <alignment horizontal="left" vertical="center"/>
    </xf>
    <xf numFmtId="0" fontId="0" fillId="0" borderId="0" xfId="0" applyAlignment="1">
      <alignment vertical="center" wrapText="1"/>
    </xf>
    <xf numFmtId="0" fontId="6" fillId="0" borderId="0" xfId="0" applyFont="1" applyFill="1" applyAlignment="1">
      <alignment horizontal="center" vertical="center"/>
    </xf>
    <xf numFmtId="0" fontId="0" fillId="0" borderId="0" xfId="0" applyFill="1" applyAlignment="1">
      <alignment vertical="center" wrapText="1"/>
    </xf>
    <xf numFmtId="0" fontId="6" fillId="2" borderId="22" xfId="0" applyFont="1" applyFill="1" applyBorder="1" applyAlignment="1" applyProtection="1">
      <alignment horizontal="center" vertical="center"/>
    </xf>
    <xf numFmtId="0" fontId="6" fillId="2" borderId="29" xfId="0" applyFont="1" applyFill="1" applyBorder="1" applyAlignment="1" applyProtection="1">
      <alignment horizontal="center" vertical="center"/>
    </xf>
    <xf numFmtId="0" fontId="6" fillId="2" borderId="30" xfId="0" applyFont="1" applyFill="1" applyBorder="1" applyAlignment="1" applyProtection="1">
      <alignment horizontal="center" vertical="center"/>
    </xf>
    <xf numFmtId="0" fontId="6" fillId="2" borderId="31" xfId="0" applyFont="1" applyFill="1" applyBorder="1" applyAlignment="1" applyProtection="1">
      <alignment horizontal="center" vertical="center"/>
    </xf>
    <xf numFmtId="182" fontId="7" fillId="2" borderId="1" xfId="0" applyNumberFormat="1" applyFont="1" applyFill="1" applyBorder="1" applyAlignment="1" applyProtection="1">
      <alignment horizontal="right" vertical="center"/>
    </xf>
    <xf numFmtId="181" fontId="7" fillId="2" borderId="1" xfId="0" applyNumberFormat="1" applyFont="1" applyFill="1" applyBorder="1" applyAlignment="1" applyProtection="1">
      <alignment horizontal="right" vertical="center"/>
    </xf>
    <xf numFmtId="182" fontId="7" fillId="2" borderId="32" xfId="0" applyNumberFormat="1" applyFont="1" applyFill="1" applyBorder="1" applyAlignment="1" applyProtection="1">
      <alignment horizontal="right" vertical="center"/>
    </xf>
    <xf numFmtId="182" fontId="7" fillId="2" borderId="33" xfId="0" applyNumberFormat="1" applyFont="1" applyFill="1" applyBorder="1" applyAlignment="1" applyProtection="1">
      <alignment horizontal="right" vertical="center"/>
    </xf>
    <xf numFmtId="182" fontId="7" fillId="2" borderId="34" xfId="0" applyNumberFormat="1" applyFont="1" applyFill="1" applyBorder="1" applyAlignment="1" applyProtection="1">
      <alignment horizontal="right" vertical="center"/>
    </xf>
    <xf numFmtId="182" fontId="7" fillId="2" borderId="27" xfId="0" applyNumberFormat="1" applyFont="1" applyFill="1" applyBorder="1" applyAlignment="1" applyProtection="1">
      <alignment horizontal="right" vertical="center"/>
    </xf>
    <xf numFmtId="0" fontId="6" fillId="2" borderId="31" xfId="0" applyNumberFormat="1" applyFont="1" applyFill="1" applyBorder="1" applyAlignment="1" applyProtection="1">
      <alignment horizontal="center" vertical="center"/>
    </xf>
    <xf numFmtId="0" fontId="6" fillId="2" borderId="29" xfId="0" applyNumberFormat="1" applyFont="1" applyFill="1" applyBorder="1" applyAlignment="1" applyProtection="1">
      <alignment horizontal="center" vertical="center"/>
    </xf>
    <xf numFmtId="0" fontId="6" fillId="2" borderId="30" xfId="0" applyNumberFormat="1" applyFont="1" applyFill="1" applyBorder="1" applyAlignment="1" applyProtection="1">
      <alignment horizontal="center" vertical="center"/>
    </xf>
    <xf numFmtId="0" fontId="6" fillId="2" borderId="22" xfId="0" applyNumberFormat="1" applyFont="1" applyFill="1" applyBorder="1" applyAlignment="1" applyProtection="1">
      <alignment horizontal="center" vertical="center"/>
    </xf>
    <xf numFmtId="0" fontId="6" fillId="2" borderId="35" xfId="0" applyNumberFormat="1" applyFont="1" applyFill="1" applyBorder="1" applyAlignment="1" applyProtection="1">
      <alignment horizontal="center" vertical="center"/>
    </xf>
    <xf numFmtId="0" fontId="6" fillId="3" borderId="22" xfId="0" applyFont="1" applyFill="1" applyBorder="1" applyAlignment="1" applyProtection="1">
      <alignment horizontal="center" vertical="center"/>
      <protection locked="0"/>
    </xf>
    <xf numFmtId="0" fontId="6" fillId="3" borderId="29" xfId="0" applyFont="1" applyFill="1" applyBorder="1" applyAlignment="1" applyProtection="1">
      <alignment horizontal="center" vertical="center"/>
      <protection locked="0"/>
    </xf>
    <xf numFmtId="0" fontId="6" fillId="3" borderId="30" xfId="0" applyFont="1" applyFill="1" applyBorder="1" applyAlignment="1" applyProtection="1">
      <alignment horizontal="center" vertical="center"/>
      <protection locked="0"/>
    </xf>
    <xf numFmtId="0" fontId="6" fillId="3" borderId="31" xfId="0" applyFont="1" applyFill="1" applyBorder="1" applyAlignment="1" applyProtection="1">
      <alignment horizontal="center" vertical="center"/>
      <protection locked="0"/>
    </xf>
    <xf numFmtId="0" fontId="6" fillId="3" borderId="35"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6" fillId="3" borderId="36" xfId="0"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0" fontId="6" fillId="3" borderId="38" xfId="0" applyFont="1" applyFill="1" applyBorder="1" applyAlignment="1" applyProtection="1">
      <alignment horizontal="center" vertical="center"/>
      <protection locked="0"/>
    </xf>
    <xf numFmtId="0" fontId="6" fillId="3" borderId="39"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44"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48"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180" fontId="12" fillId="2" borderId="30" xfId="0" applyNumberFormat="1" applyFont="1" applyFill="1" applyBorder="1" applyAlignment="1" applyProtection="1">
      <alignment horizontal="right" vertical="center"/>
    </xf>
    <xf numFmtId="0" fontId="12" fillId="2" borderId="30" xfId="0" applyFont="1" applyFill="1" applyBorder="1" applyAlignment="1" applyProtection="1">
      <alignment horizontal="right" vertical="center"/>
    </xf>
    <xf numFmtId="178" fontId="6" fillId="2" borderId="4" xfId="0" applyNumberFormat="1" applyFont="1" applyFill="1" applyBorder="1" applyAlignment="1" applyProtection="1">
      <alignment horizontal="right" vertical="center"/>
    </xf>
    <xf numFmtId="183" fontId="6" fillId="2" borderId="28" xfId="0" applyNumberFormat="1" applyFont="1" applyFill="1" applyBorder="1" applyAlignment="1" applyProtection="1">
      <alignment horizontal="right" vertical="center"/>
    </xf>
    <xf numFmtId="183" fontId="6" fillId="2" borderId="1" xfId="0" applyNumberFormat="1" applyFont="1" applyFill="1" applyBorder="1" applyAlignment="1" applyProtection="1">
      <alignment horizontal="right" vertical="center"/>
    </xf>
    <xf numFmtId="183" fontId="6" fillId="2" borderId="14" xfId="0" applyNumberFormat="1" applyFont="1" applyFill="1" applyBorder="1" applyAlignment="1" applyProtection="1">
      <alignment horizontal="right" vertical="center"/>
    </xf>
    <xf numFmtId="182" fontId="7" fillId="2" borderId="50" xfId="0" applyNumberFormat="1" applyFont="1" applyFill="1" applyBorder="1" applyAlignment="1" applyProtection="1">
      <alignment horizontal="right" vertical="center"/>
    </xf>
    <xf numFmtId="182" fontId="7" fillId="2" borderId="28" xfId="0" applyNumberFormat="1" applyFont="1" applyFill="1" applyBorder="1" applyAlignment="1" applyProtection="1">
      <alignment horizontal="right" vertical="center"/>
    </xf>
    <xf numFmtId="0" fontId="6" fillId="3" borderId="51"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0" fontId="6" fillId="3" borderId="52"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56" xfId="0" applyFont="1" applyFill="1" applyBorder="1" applyAlignment="1" applyProtection="1">
      <alignment horizontal="center" vertical="center"/>
      <protection locked="0"/>
    </xf>
    <xf numFmtId="0" fontId="6" fillId="3" borderId="57" xfId="0" applyFont="1" applyFill="1" applyBorder="1" applyAlignment="1" applyProtection="1">
      <alignment horizontal="center" vertical="center"/>
      <protection locked="0"/>
    </xf>
    <xf numFmtId="0" fontId="6" fillId="3" borderId="58" xfId="0" applyFont="1" applyFill="1" applyBorder="1" applyAlignment="1" applyProtection="1">
      <alignment horizontal="center" vertical="center"/>
      <protection locked="0"/>
    </xf>
    <xf numFmtId="0" fontId="6" fillId="3" borderId="59" xfId="0" applyFont="1" applyFill="1" applyBorder="1" applyAlignment="1" applyProtection="1">
      <alignment horizontal="center" vertical="center"/>
      <protection locked="0"/>
    </xf>
    <xf numFmtId="182" fontId="7" fillId="2" borderId="60" xfId="0" applyNumberFormat="1" applyFont="1" applyFill="1" applyBorder="1" applyAlignment="1" applyProtection="1">
      <alignment horizontal="right" vertical="center"/>
    </xf>
    <xf numFmtId="0" fontId="6" fillId="2" borderId="4" xfId="0" applyFont="1" applyFill="1" applyBorder="1" applyAlignment="1" applyProtection="1">
      <alignment horizontal="right" vertical="center"/>
    </xf>
    <xf numFmtId="0" fontId="4" fillId="0" borderId="0" xfId="0" applyNumberFormat="1" applyFont="1" applyFill="1" applyBorder="1" applyAlignment="1" applyProtection="1">
      <alignment horizontal="distributed" vertical="center" wrapText="1" shrinkToFit="1"/>
    </xf>
    <xf numFmtId="0" fontId="6" fillId="2" borderId="4" xfId="0" applyNumberFormat="1" applyFont="1" applyFill="1" applyBorder="1" applyAlignment="1" applyProtection="1">
      <alignment horizontal="right" vertical="center"/>
    </xf>
    <xf numFmtId="180" fontId="3" fillId="2" borderId="28" xfId="0" applyNumberFormat="1" applyFont="1" applyFill="1" applyBorder="1" applyAlignment="1">
      <alignment vertical="center"/>
    </xf>
    <xf numFmtId="0" fontId="6" fillId="0" borderId="3" xfId="0" applyFont="1" applyFill="1" applyBorder="1" applyAlignment="1">
      <alignment vertical="center"/>
    </xf>
    <xf numFmtId="0" fontId="6" fillId="0" borderId="3" xfId="1" applyFont="1" applyFill="1" applyBorder="1" applyAlignment="1" applyProtection="1">
      <alignment horizontal="distributed" vertical="distributed" wrapText="1"/>
    </xf>
    <xf numFmtId="182" fontId="7" fillId="2" borderId="4" xfId="1" applyNumberFormat="1" applyFont="1" applyFill="1" applyBorder="1" applyAlignment="1" applyProtection="1">
      <alignment horizontal="right" vertical="center"/>
    </xf>
    <xf numFmtId="178" fontId="6" fillId="2" borderId="30" xfId="0" applyNumberFormat="1" applyFont="1" applyFill="1" applyBorder="1" applyAlignment="1">
      <alignment horizontal="right" vertical="center"/>
    </xf>
    <xf numFmtId="0" fontId="6" fillId="0" borderId="45" xfId="0" applyFont="1" applyFill="1" applyBorder="1" applyAlignment="1" applyProtection="1">
      <alignment horizontal="center" vertical="center"/>
      <protection locked="0"/>
    </xf>
    <xf numFmtId="0" fontId="6" fillId="0" borderId="46" xfId="0" applyFont="1" applyFill="1" applyBorder="1" applyAlignment="1" applyProtection="1">
      <alignment horizontal="center" vertical="center"/>
      <protection locked="0"/>
    </xf>
    <xf numFmtId="0" fontId="3" fillId="2" borderId="5" xfId="0" applyFont="1" applyFill="1" applyBorder="1" applyAlignment="1">
      <alignment horizontal="center" vertical="center" wrapText="1"/>
    </xf>
    <xf numFmtId="0" fontId="7" fillId="3" borderId="1" xfId="0" applyFont="1" applyFill="1" applyBorder="1" applyAlignment="1">
      <alignment horizontal="right" vertical="center"/>
    </xf>
    <xf numFmtId="182" fontId="7" fillId="2" borderId="5" xfId="1" applyNumberFormat="1" applyFont="1" applyFill="1" applyBorder="1" applyAlignment="1" applyProtection="1">
      <alignment horizontal="right" vertical="center"/>
    </xf>
    <xf numFmtId="0" fontId="3" fillId="3" borderId="1" xfId="0" applyFont="1" applyFill="1" applyBorder="1" applyAlignment="1" applyProtection="1">
      <alignment vertical="center"/>
      <protection locked="0"/>
    </xf>
    <xf numFmtId="180" fontId="3" fillId="3" borderId="3" xfId="0" applyNumberFormat="1" applyFont="1" applyFill="1" applyBorder="1" applyAlignment="1" applyProtection="1">
      <alignment vertical="center"/>
      <protection locked="0"/>
    </xf>
    <xf numFmtId="0" fontId="3" fillId="3" borderId="5" xfId="0" applyFont="1" applyFill="1" applyBorder="1" applyAlignment="1" applyProtection="1">
      <alignment vertical="center"/>
      <protection locked="0"/>
    </xf>
    <xf numFmtId="0" fontId="6" fillId="3" borderId="4" xfId="0" applyFont="1" applyFill="1" applyBorder="1" applyAlignment="1" applyProtection="1">
      <alignment horizontal="right" vertical="center"/>
      <protection locked="0"/>
    </xf>
    <xf numFmtId="0" fontId="6" fillId="3" borderId="22" xfId="1" applyFont="1" applyFill="1" applyBorder="1" applyAlignment="1" applyProtection="1">
      <alignment horizontal="center" vertical="center"/>
      <protection locked="0"/>
    </xf>
    <xf numFmtId="0" fontId="6" fillId="3" borderId="29" xfId="1" applyFont="1" applyFill="1" applyBorder="1" applyAlignment="1" applyProtection="1">
      <alignment horizontal="center" vertical="center"/>
      <protection locked="0"/>
    </xf>
    <xf numFmtId="0" fontId="6" fillId="3" borderId="30" xfId="1" applyFont="1" applyFill="1" applyBorder="1" applyAlignment="1" applyProtection="1">
      <alignment horizontal="center" vertical="center"/>
      <protection locked="0"/>
    </xf>
    <xf numFmtId="0" fontId="6" fillId="3" borderId="31" xfId="1" applyFont="1" applyFill="1" applyBorder="1" applyAlignment="1" applyProtection="1">
      <alignment horizontal="center" vertical="center"/>
      <protection locked="0"/>
    </xf>
    <xf numFmtId="0" fontId="6" fillId="3" borderId="35" xfId="1" applyFont="1" applyFill="1" applyBorder="1" applyAlignment="1" applyProtection="1">
      <alignment horizontal="center" vertical="center"/>
      <protection locked="0"/>
    </xf>
    <xf numFmtId="9" fontId="3" fillId="0" borderId="0" xfId="0" applyNumberFormat="1" applyFont="1" applyFill="1" applyBorder="1" applyAlignment="1">
      <alignment horizontal="left" vertical="center"/>
    </xf>
    <xf numFmtId="177" fontId="3" fillId="0" borderId="10" xfId="0" applyNumberFormat="1" applyFont="1" applyFill="1" applyBorder="1" applyAlignment="1">
      <alignment vertical="center"/>
    </xf>
    <xf numFmtId="0" fontId="3" fillId="3" borderId="5" xfId="0" applyNumberFormat="1" applyFont="1" applyFill="1" applyBorder="1" applyAlignment="1" applyProtection="1">
      <alignment horizontal="center" vertical="center" shrinkToFit="1"/>
      <protection locked="0"/>
    </xf>
    <xf numFmtId="0" fontId="3" fillId="3" borderId="3" xfId="0" applyNumberFormat="1" applyFont="1" applyFill="1" applyBorder="1" applyAlignment="1" applyProtection="1">
      <alignment vertical="center" shrinkToFit="1"/>
      <protection locked="0"/>
    </xf>
    <xf numFmtId="0" fontId="6" fillId="0" borderId="0" xfId="0" applyFont="1" applyFill="1" applyBorder="1" applyAlignment="1">
      <alignment horizontal="center" vertical="center"/>
    </xf>
    <xf numFmtId="178" fontId="6" fillId="0" borderId="0" xfId="0" applyNumberFormat="1" applyFont="1" applyFill="1" applyBorder="1" applyAlignment="1">
      <alignment horizontal="right" vertical="center"/>
    </xf>
    <xf numFmtId="0" fontId="6" fillId="0" borderId="27" xfId="0" applyFont="1" applyFill="1" applyBorder="1" applyAlignment="1" applyProtection="1">
      <alignment horizontal="distributed" vertical="center"/>
    </xf>
    <xf numFmtId="0" fontId="6" fillId="0" borderId="33" xfId="0" applyFont="1" applyFill="1" applyBorder="1" applyAlignment="1" applyProtection="1">
      <alignment horizontal="distributed" vertical="center"/>
    </xf>
    <xf numFmtId="183" fontId="6" fillId="2" borderId="32" xfId="0" applyNumberFormat="1" applyFont="1" applyFill="1" applyBorder="1" applyAlignment="1" applyProtection="1">
      <alignment horizontal="right" vertical="center"/>
    </xf>
    <xf numFmtId="0" fontId="6" fillId="0" borderId="14" xfId="0" applyFont="1" applyFill="1" applyBorder="1" applyAlignment="1" applyProtection="1">
      <alignment horizontal="distributed" vertical="center"/>
    </xf>
    <xf numFmtId="0" fontId="6" fillId="0" borderId="61" xfId="0" applyFont="1" applyFill="1" applyBorder="1" applyAlignment="1" applyProtection="1">
      <alignment horizontal="distributed" vertical="center"/>
    </xf>
    <xf numFmtId="183" fontId="6" fillId="0" borderId="0" xfId="0" applyNumberFormat="1" applyFont="1" applyFill="1" applyBorder="1" applyAlignment="1" applyProtection="1">
      <alignment horizontal="right" vertical="center"/>
    </xf>
    <xf numFmtId="0" fontId="6" fillId="5" borderId="15" xfId="0" applyFont="1" applyFill="1" applyBorder="1" applyAlignment="1" applyProtection="1">
      <alignment horizontal="center" vertical="center"/>
      <protection locked="0"/>
    </xf>
    <xf numFmtId="0" fontId="6" fillId="5" borderId="49" xfId="0" applyFont="1" applyFill="1" applyBorder="1" applyAlignment="1" applyProtection="1">
      <alignment horizontal="center" vertical="center"/>
      <protection locked="0"/>
    </xf>
    <xf numFmtId="0" fontId="6" fillId="5" borderId="18" xfId="0" applyFont="1" applyFill="1" applyBorder="1" applyAlignment="1" applyProtection="1">
      <alignment horizontal="center" vertical="center"/>
      <protection locked="0"/>
    </xf>
    <xf numFmtId="0" fontId="6" fillId="5" borderId="65" xfId="0" applyFont="1" applyFill="1" applyBorder="1" applyAlignment="1" applyProtection="1">
      <alignment horizontal="center" vertical="center"/>
      <protection locked="0"/>
    </xf>
    <xf numFmtId="0" fontId="6" fillId="5" borderId="24" xfId="0" applyFont="1" applyFill="1" applyBorder="1" applyAlignment="1" applyProtection="1">
      <alignment horizontal="center" vertical="center"/>
      <protection locked="0"/>
    </xf>
    <xf numFmtId="0" fontId="6" fillId="5" borderId="44" xfId="0" applyFont="1" applyFill="1" applyBorder="1" applyAlignment="1" applyProtection="1">
      <alignment horizontal="center" vertical="center"/>
      <protection locked="0"/>
    </xf>
    <xf numFmtId="0" fontId="6" fillId="5" borderId="42" xfId="0" applyFont="1" applyFill="1" applyBorder="1" applyAlignment="1" applyProtection="1">
      <alignment horizontal="center" vertical="center"/>
      <protection locked="0"/>
    </xf>
    <xf numFmtId="0" fontId="6" fillId="5" borderId="67" xfId="0" applyFont="1" applyFill="1" applyBorder="1" applyAlignment="1" applyProtection="1">
      <alignment horizontal="center" vertical="center"/>
      <protection locked="0"/>
    </xf>
    <xf numFmtId="0" fontId="6" fillId="5" borderId="41" xfId="0" applyFont="1" applyFill="1" applyBorder="1" applyAlignment="1" applyProtection="1">
      <alignment horizontal="center" vertical="center"/>
      <protection locked="0"/>
    </xf>
    <xf numFmtId="0" fontId="6" fillId="5" borderId="13" xfId="0" applyFont="1" applyFill="1" applyBorder="1" applyAlignment="1" applyProtection="1">
      <alignment horizontal="center" vertical="center"/>
      <protection locked="0"/>
    </xf>
    <xf numFmtId="0" fontId="6" fillId="5" borderId="16" xfId="0" applyFont="1" applyFill="1" applyBorder="1" applyAlignment="1" applyProtection="1">
      <alignment horizontal="center" vertical="center"/>
      <protection locked="0"/>
    </xf>
    <xf numFmtId="0" fontId="6" fillId="5" borderId="17" xfId="0" applyFont="1" applyFill="1" applyBorder="1" applyAlignment="1" applyProtection="1">
      <alignment horizontal="center" vertical="center"/>
      <protection locked="0"/>
    </xf>
    <xf numFmtId="0" fontId="6" fillId="5" borderId="45" xfId="0" applyFont="1" applyFill="1" applyBorder="1" applyAlignment="1" applyProtection="1">
      <alignment horizontal="center" vertical="center"/>
      <protection locked="0"/>
    </xf>
    <xf numFmtId="0" fontId="6" fillId="5" borderId="26" xfId="0" applyFont="1" applyFill="1" applyBorder="1" applyAlignment="1" applyProtection="1">
      <alignment horizontal="center" vertical="center"/>
      <protection locked="0"/>
    </xf>
    <xf numFmtId="0" fontId="6" fillId="5" borderId="46" xfId="0" applyFont="1" applyFill="1" applyBorder="1" applyAlignment="1" applyProtection="1">
      <alignment horizontal="center" vertical="center"/>
      <protection locked="0"/>
    </xf>
    <xf numFmtId="0" fontId="6" fillId="5" borderId="48" xfId="0" applyFont="1" applyFill="1" applyBorder="1" applyAlignment="1" applyProtection="1">
      <alignment horizontal="center" vertical="center"/>
      <protection locked="0"/>
    </xf>
    <xf numFmtId="0" fontId="6" fillId="5" borderId="22" xfId="1" applyFont="1" applyFill="1" applyBorder="1" applyAlignment="1" applyProtection="1">
      <alignment horizontal="center" vertical="center"/>
      <protection locked="0"/>
    </xf>
    <xf numFmtId="0" fontId="6" fillId="5" borderId="29" xfId="1" applyFont="1" applyFill="1" applyBorder="1" applyAlignment="1" applyProtection="1">
      <alignment horizontal="center" vertical="center"/>
      <protection locked="0"/>
    </xf>
    <xf numFmtId="0" fontId="6" fillId="5" borderId="30" xfId="1" applyFont="1" applyFill="1" applyBorder="1" applyAlignment="1" applyProtection="1">
      <alignment horizontal="center" vertical="center"/>
      <protection locked="0"/>
    </xf>
    <xf numFmtId="0" fontId="6" fillId="5" borderId="31" xfId="1" applyFont="1" applyFill="1" applyBorder="1" applyAlignment="1" applyProtection="1">
      <alignment horizontal="center" vertical="center"/>
      <protection locked="0"/>
    </xf>
    <xf numFmtId="0" fontId="6" fillId="5" borderId="35" xfId="1" applyFont="1" applyFill="1" applyBorder="1" applyAlignment="1" applyProtection="1">
      <alignment horizontal="center" vertical="center"/>
      <protection locked="0"/>
    </xf>
    <xf numFmtId="0" fontId="15" fillId="0" borderId="0" xfId="0" applyFont="1" applyFill="1" applyAlignment="1" applyProtection="1">
      <alignment horizontal="left" vertical="center"/>
    </xf>
    <xf numFmtId="0" fontId="11" fillId="0" borderId="7" xfId="0" applyFont="1" applyFill="1" applyBorder="1" applyAlignment="1" applyProtection="1">
      <alignment vertical="center"/>
      <protection locked="0"/>
    </xf>
    <xf numFmtId="0" fontId="11" fillId="0" borderId="7" xfId="0" applyFont="1" applyFill="1" applyBorder="1" applyAlignment="1" applyProtection="1">
      <alignment vertical="center"/>
    </xf>
    <xf numFmtId="0" fontId="0" fillId="0" borderId="13" xfId="0" applyBorder="1">
      <alignment vertical="center"/>
    </xf>
    <xf numFmtId="0" fontId="6" fillId="5" borderId="25" xfId="0" applyFont="1" applyFill="1" applyBorder="1" applyAlignment="1" applyProtection="1">
      <alignment horizontal="center" vertical="center"/>
      <protection locked="0"/>
    </xf>
    <xf numFmtId="0" fontId="6" fillId="5" borderId="68" xfId="0" applyFont="1" applyFill="1" applyBorder="1" applyAlignment="1" applyProtection="1">
      <alignment horizontal="center" vertical="center"/>
      <protection locked="0"/>
    </xf>
    <xf numFmtId="0" fontId="4" fillId="0" borderId="0" xfId="0" applyFont="1">
      <alignment vertical="center"/>
    </xf>
    <xf numFmtId="0" fontId="17" fillId="0" borderId="13" xfId="0" applyFont="1" applyFill="1" applyBorder="1">
      <alignment vertical="center"/>
    </xf>
    <xf numFmtId="0" fontId="4" fillId="0" borderId="13" xfId="0" applyFont="1" applyFill="1" applyBorder="1">
      <alignment vertical="center"/>
    </xf>
    <xf numFmtId="0" fontId="17" fillId="0" borderId="13" xfId="0" applyFont="1" applyBorder="1">
      <alignment vertical="center"/>
    </xf>
    <xf numFmtId="0" fontId="17" fillId="0" borderId="13" xfId="0" applyFont="1" applyBorder="1" applyAlignment="1">
      <alignment vertical="center" wrapText="1"/>
    </xf>
    <xf numFmtId="0" fontId="18" fillId="0" borderId="13" xfId="0" applyFont="1" applyFill="1" applyBorder="1" applyAlignment="1">
      <alignment vertical="center" wrapText="1"/>
    </xf>
    <xf numFmtId="0" fontId="4" fillId="6" borderId="13" xfId="0" applyFont="1" applyFill="1" applyBorder="1">
      <alignment vertical="center"/>
    </xf>
    <xf numFmtId="185" fontId="4" fillId="6" borderId="13" xfId="0" applyNumberFormat="1" applyFont="1" applyFill="1" applyBorder="1">
      <alignment vertical="center"/>
    </xf>
    <xf numFmtId="0" fontId="4" fillId="0" borderId="13" xfId="0" applyFont="1" applyBorder="1">
      <alignment vertical="center"/>
    </xf>
    <xf numFmtId="0" fontId="20" fillId="0" borderId="0" xfId="0" applyFont="1">
      <alignment vertical="center"/>
    </xf>
    <xf numFmtId="0" fontId="1" fillId="0" borderId="0" xfId="0" applyFont="1">
      <alignment vertical="center"/>
    </xf>
    <xf numFmtId="0" fontId="3" fillId="0" borderId="0" xfId="0" applyFont="1">
      <alignment vertical="center"/>
    </xf>
    <xf numFmtId="0" fontId="3" fillId="0" borderId="1" xfId="0" applyFont="1" applyBorder="1" applyAlignment="1">
      <alignment horizontal="center" vertical="center" wrapText="1"/>
    </xf>
    <xf numFmtId="0" fontId="3" fillId="0" borderId="1" xfId="0" applyFont="1" applyBorder="1" applyAlignment="1">
      <alignment horizontal="distributed" vertical="center" wrapText="1"/>
    </xf>
    <xf numFmtId="186" fontId="3" fillId="3" borderId="1" xfId="0" applyNumberFormat="1" applyFont="1" applyFill="1" applyBorder="1" applyAlignment="1" applyProtection="1">
      <alignment vertical="center" wrapText="1"/>
      <protection locked="0"/>
    </xf>
    <xf numFmtId="186" fontId="3" fillId="2" borderId="12" xfId="0" applyNumberFormat="1" applyFont="1" applyFill="1" applyBorder="1" applyAlignment="1">
      <alignment horizontal="right" vertical="center" wrapText="1"/>
    </xf>
    <xf numFmtId="0" fontId="3" fillId="0" borderId="4" xfId="0" applyFont="1" applyBorder="1" applyAlignment="1">
      <alignment horizontal="left" vertical="center" shrinkToFit="1"/>
    </xf>
    <xf numFmtId="176" fontId="3" fillId="2" borderId="12" xfId="0" applyNumberFormat="1" applyFont="1" applyFill="1" applyBorder="1" applyAlignment="1">
      <alignment horizontal="right" vertical="center" wrapText="1"/>
    </xf>
    <xf numFmtId="176" fontId="3" fillId="2" borderId="1" xfId="0" applyNumberFormat="1" applyFont="1" applyFill="1" applyBorder="1" applyAlignment="1">
      <alignment vertical="center" wrapText="1"/>
    </xf>
    <xf numFmtId="176" fontId="3" fillId="2" borderId="3" xfId="0" applyNumberFormat="1" applyFont="1" applyFill="1" applyBorder="1" applyAlignment="1">
      <alignment vertical="center" wrapText="1"/>
    </xf>
    <xf numFmtId="178" fontId="3" fillId="2" borderId="1" xfId="0" applyNumberFormat="1" applyFont="1" applyFill="1" applyBorder="1" applyAlignment="1">
      <alignment vertical="center" wrapText="1"/>
    </xf>
    <xf numFmtId="178" fontId="3" fillId="2" borderId="3" xfId="0" applyNumberFormat="1" applyFont="1" applyFill="1" applyBorder="1" applyAlignment="1">
      <alignment vertical="center" wrapText="1"/>
    </xf>
    <xf numFmtId="0" fontId="6" fillId="0" borderId="1" xfId="0" applyFont="1" applyBorder="1" applyAlignment="1">
      <alignment horizontal="distributed" vertical="center" wrapText="1"/>
    </xf>
    <xf numFmtId="0" fontId="6" fillId="0" borderId="0" xfId="0" applyFont="1" applyFill="1" applyBorder="1" applyAlignment="1">
      <alignment horizontal="center" vertical="center"/>
    </xf>
    <xf numFmtId="187" fontId="22" fillId="0" borderId="13" xfId="2" applyNumberFormat="1" applyFont="1" applyBorder="1" applyAlignment="1">
      <alignment horizontal="center" vertical="center"/>
    </xf>
    <xf numFmtId="0" fontId="11" fillId="0" borderId="1" xfId="0" applyFont="1" applyFill="1" applyBorder="1" applyAlignment="1" applyProtection="1">
      <alignment horizontal="center" vertical="center"/>
      <protection locked="0"/>
    </xf>
    <xf numFmtId="0" fontId="6" fillId="0" borderId="17" xfId="0" quotePrefix="1" applyFont="1" applyFill="1" applyBorder="1" applyAlignment="1" applyProtection="1">
      <alignment horizontal="center" vertical="center"/>
    </xf>
    <xf numFmtId="0" fontId="6" fillId="0" borderId="0" xfId="0" applyFont="1">
      <alignment vertical="center"/>
    </xf>
    <xf numFmtId="0" fontId="12" fillId="0" borderId="3" xfId="0" applyFont="1" applyBorder="1" applyAlignment="1">
      <alignment horizontal="distributed" vertical="center" shrinkToFit="1"/>
    </xf>
    <xf numFmtId="180" fontId="12" fillId="2" borderId="30" xfId="0" applyNumberFormat="1" applyFont="1" applyFill="1" applyBorder="1" applyAlignment="1">
      <alignment horizontal="right" vertical="center"/>
    </xf>
    <xf numFmtId="0" fontId="12" fillId="0" borderId="22" xfId="0" applyFont="1" applyBorder="1" applyAlignment="1">
      <alignment horizontal="distributed" vertical="center"/>
    </xf>
    <xf numFmtId="0" fontId="6" fillId="2" borderId="4" xfId="0" applyFont="1" applyFill="1" applyBorder="1" applyAlignment="1">
      <alignment horizontal="right" vertical="center"/>
    </xf>
    <xf numFmtId="178" fontId="6" fillId="2" borderId="4" xfId="0" applyNumberFormat="1" applyFont="1" applyFill="1" applyBorder="1" applyAlignment="1">
      <alignment horizontal="right" vertical="center"/>
    </xf>
    <xf numFmtId="0" fontId="7" fillId="0" borderId="0" xfId="1" applyFont="1">
      <alignment vertical="center"/>
    </xf>
    <xf numFmtId="0" fontId="6" fillId="0" borderId="3" xfId="0" applyFont="1" applyBorder="1">
      <alignment vertical="center"/>
    </xf>
    <xf numFmtId="182" fontId="6" fillId="2" borderId="4" xfId="0" applyNumberFormat="1" applyFont="1" applyFill="1" applyBorder="1" applyAlignment="1">
      <alignment horizontal="right" vertical="center"/>
    </xf>
    <xf numFmtId="0" fontId="6" fillId="2" borderId="57" xfId="0" applyFont="1" applyFill="1" applyBorder="1" applyAlignment="1">
      <alignment vertical="center"/>
    </xf>
    <xf numFmtId="0" fontId="11" fillId="7" borderId="1" xfId="0" applyFont="1" applyFill="1" applyBorder="1" applyAlignment="1" applyProtection="1">
      <alignment horizontal="center" vertical="center"/>
      <protection locked="0"/>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177" fontId="3" fillId="0" borderId="0" xfId="0" applyNumberFormat="1" applyFont="1" applyFill="1" applyBorder="1" applyAlignment="1" applyProtection="1">
      <alignment horizontal="right" vertical="center"/>
      <protection locked="0"/>
    </xf>
    <xf numFmtId="177" fontId="3" fillId="0" borderId="0" xfId="0" applyNumberFormat="1" applyFont="1" applyFill="1" applyBorder="1" applyAlignment="1">
      <alignment horizontal="right" vertical="center"/>
    </xf>
    <xf numFmtId="178" fontId="3" fillId="0" borderId="0" xfId="0" applyNumberFormat="1" applyFont="1" applyFill="1" applyBorder="1" applyAlignment="1">
      <alignment horizontal="right" vertical="center"/>
    </xf>
    <xf numFmtId="177" fontId="3" fillId="2" borderId="3" xfId="0" applyNumberFormat="1" applyFont="1" applyFill="1" applyBorder="1" applyAlignment="1">
      <alignment vertical="center"/>
    </xf>
    <xf numFmtId="177" fontId="3" fillId="2" borderId="4"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3" fillId="2" borderId="4" xfId="0" applyNumberFormat="1" applyFont="1" applyFill="1" applyBorder="1" applyAlignment="1">
      <alignment horizontal="right" vertical="center"/>
    </xf>
    <xf numFmtId="177" fontId="3" fillId="2" borderId="0" xfId="0" applyNumberFormat="1" applyFont="1" applyFill="1" applyBorder="1" applyAlignment="1">
      <alignment vertical="center"/>
    </xf>
    <xf numFmtId="0" fontId="3" fillId="0" borderId="3" xfId="0" applyFont="1" applyFill="1" applyBorder="1" applyAlignment="1">
      <alignment horizontal="center" vertical="center" wrapText="1"/>
    </xf>
    <xf numFmtId="0" fontId="0" fillId="0" borderId="2" xfId="0" applyBorder="1" applyAlignment="1">
      <alignment horizontal="center" vertical="center" wrapText="1"/>
    </xf>
    <xf numFmtId="177" fontId="3" fillId="0" borderId="0" xfId="0" applyNumberFormat="1" applyFont="1" applyFill="1" applyBorder="1" applyAlignment="1">
      <alignment vertical="center"/>
    </xf>
    <xf numFmtId="0" fontId="3" fillId="4" borderId="12" xfId="0" applyFont="1" applyFill="1" applyBorder="1" applyAlignment="1">
      <alignment horizontal="center" vertical="center"/>
    </xf>
    <xf numFmtId="0" fontId="3" fillId="2" borderId="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176" fontId="3" fillId="2" borderId="3"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177" fontId="3" fillId="2" borderId="11" xfId="0" applyNumberFormat="1" applyFont="1" applyFill="1" applyBorder="1" applyAlignment="1">
      <alignment vertical="center"/>
    </xf>
    <xf numFmtId="0" fontId="3" fillId="2" borderId="12" xfId="0" applyFont="1" applyFill="1" applyBorder="1" applyAlignment="1">
      <alignment vertical="center"/>
    </xf>
    <xf numFmtId="0" fontId="3" fillId="2" borderId="5" xfId="0" applyFont="1" applyFill="1" applyBorder="1" applyAlignment="1">
      <alignment vertical="center"/>
    </xf>
    <xf numFmtId="0" fontId="0" fillId="0" borderId="2" xfId="0" applyFill="1" applyBorder="1">
      <alignment vertical="center"/>
    </xf>
    <xf numFmtId="0" fontId="0" fillId="0" borderId="4" xfId="0" applyFill="1" applyBorder="1">
      <alignment vertical="center"/>
    </xf>
    <xf numFmtId="0" fontId="3" fillId="0" borderId="28"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28" xfId="0" applyFont="1" applyFill="1" applyBorder="1" applyAlignment="1">
      <alignment horizontal="center" vertical="distributed" textRotation="255" shrinkToFit="1"/>
    </xf>
    <xf numFmtId="0" fontId="4" fillId="0" borderId="61" xfId="0" applyFont="1" applyFill="1" applyBorder="1" applyAlignment="1">
      <alignment horizontal="center" vertical="distributed" textRotation="255" shrinkToFit="1"/>
    </xf>
    <xf numFmtId="0" fontId="4" fillId="0" borderId="14" xfId="0" applyFont="1" applyFill="1" applyBorder="1" applyAlignment="1">
      <alignment horizontal="center" vertical="distributed" textRotation="255" shrinkToFit="1"/>
    </xf>
    <xf numFmtId="0" fontId="6" fillId="0" borderId="28" xfId="0" applyFont="1" applyFill="1" applyBorder="1" applyAlignment="1">
      <alignment horizontal="center" vertical="distributed" textRotation="255" shrinkToFit="1"/>
    </xf>
    <xf numFmtId="0" fontId="6" fillId="0" borderId="61" xfId="0" applyFont="1" applyFill="1" applyBorder="1" applyAlignment="1">
      <alignment horizontal="center" vertical="distributed" textRotation="255" shrinkToFit="1"/>
    </xf>
    <xf numFmtId="0" fontId="6" fillId="0" borderId="14" xfId="0" applyFont="1" applyFill="1" applyBorder="1" applyAlignment="1">
      <alignment horizontal="center" vertical="distributed" textRotation="255" shrinkToFit="1"/>
    </xf>
    <xf numFmtId="177" fontId="3" fillId="2" borderId="2" xfId="0" applyNumberFormat="1" applyFont="1" applyFill="1" applyBorder="1" applyAlignment="1">
      <alignment vertical="center"/>
    </xf>
    <xf numFmtId="0" fontId="3" fillId="3" borderId="3" xfId="0"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0" borderId="4" xfId="0" applyBorder="1" applyAlignment="1">
      <alignment horizontal="center" vertical="center" wrapText="1"/>
    </xf>
    <xf numFmtId="0" fontId="3" fillId="3" borderId="3"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3" fillId="3" borderId="4" xfId="0" applyFont="1" applyFill="1" applyBorder="1" applyAlignment="1" applyProtection="1">
      <alignment vertical="center"/>
      <protection locked="0"/>
    </xf>
    <xf numFmtId="0" fontId="3" fillId="0" borderId="28" xfId="0" applyFont="1" applyFill="1" applyBorder="1" applyAlignment="1">
      <alignment horizontal="distributed" vertical="center" wrapText="1"/>
    </xf>
    <xf numFmtId="0" fontId="3" fillId="0" borderId="61" xfId="0" applyFont="1" applyFill="1" applyBorder="1" applyAlignment="1">
      <alignment horizontal="distributed" vertical="center" wrapText="1"/>
    </xf>
    <xf numFmtId="0" fontId="3" fillId="0" borderId="14" xfId="0" applyFont="1" applyFill="1" applyBorder="1" applyAlignment="1">
      <alignment horizontal="distributed" vertical="center" wrapText="1"/>
    </xf>
    <xf numFmtId="0" fontId="6" fillId="0" borderId="0" xfId="0" applyFont="1" applyFill="1" applyBorder="1" applyAlignment="1">
      <alignment horizontal="center" vertical="center"/>
    </xf>
    <xf numFmtId="0" fontId="6" fillId="0" borderId="10" xfId="0" applyFont="1" applyFill="1" applyBorder="1" applyAlignment="1">
      <alignment horizontal="center" vertical="center"/>
    </xf>
    <xf numFmtId="0" fontId="3" fillId="3" borderId="3" xfId="0" applyNumberFormat="1" applyFont="1" applyFill="1" applyBorder="1" applyAlignment="1" applyProtection="1">
      <alignment vertical="center"/>
      <protection locked="0"/>
    </xf>
    <xf numFmtId="0" fontId="3" fillId="3" borderId="4" xfId="0" applyNumberFormat="1" applyFont="1" applyFill="1" applyBorder="1" applyAlignment="1" applyProtection="1">
      <alignment vertical="center"/>
      <protection locked="0"/>
    </xf>
    <xf numFmtId="0" fontId="11" fillId="0" borderId="3"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8" xfId="0" applyFont="1" applyFill="1" applyBorder="1" applyAlignment="1">
      <alignment horizontal="right" vertical="center"/>
    </xf>
    <xf numFmtId="0" fontId="6" fillId="2" borderId="5" xfId="0" applyFont="1" applyFill="1" applyBorder="1" applyAlignment="1">
      <alignment horizontal="right" vertical="center"/>
    </xf>
    <xf numFmtId="182" fontId="4" fillId="0" borderId="28" xfId="0" applyNumberFormat="1" applyFont="1" applyFill="1" applyBorder="1" applyAlignment="1" applyProtection="1">
      <alignment horizontal="center" vertical="center" wrapText="1" shrinkToFit="1"/>
    </xf>
    <xf numFmtId="182" fontId="4" fillId="0" borderId="14" xfId="0" applyNumberFormat="1" applyFont="1" applyFill="1" applyBorder="1" applyAlignment="1" applyProtection="1">
      <alignment horizontal="center" vertical="center" shrinkToFit="1"/>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11" fillId="4" borderId="64" xfId="0" applyFont="1" applyFill="1" applyBorder="1" applyAlignment="1" applyProtection="1">
      <alignment horizontal="center" vertical="center"/>
      <protection locked="0"/>
    </xf>
    <xf numFmtId="0" fontId="11" fillId="0" borderId="64" xfId="0" applyFont="1" applyFill="1" applyBorder="1" applyAlignment="1" applyProtection="1">
      <alignment horizontal="center" vertical="center"/>
      <protection locked="0"/>
    </xf>
    <xf numFmtId="0" fontId="6" fillId="0" borderId="28"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58" xfId="0" applyFont="1" applyFill="1" applyBorder="1" applyAlignment="1">
      <alignment horizontal="distributed" vertical="center" wrapText="1"/>
    </xf>
    <xf numFmtId="0" fontId="6" fillId="0" borderId="63" xfId="0" applyFont="1" applyFill="1" applyBorder="1" applyAlignment="1">
      <alignment horizontal="distributed" vertical="center" wrapText="1"/>
    </xf>
    <xf numFmtId="0" fontId="6" fillId="0" borderId="8"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2" borderId="57" xfId="0" applyFont="1" applyFill="1" applyBorder="1" applyAlignment="1">
      <alignment horizontal="right" vertical="center"/>
    </xf>
    <xf numFmtId="0" fontId="6" fillId="2" borderId="62" xfId="0" applyFont="1" applyFill="1" applyBorder="1" applyAlignment="1">
      <alignment horizontal="right" vertical="center"/>
    </xf>
    <xf numFmtId="182" fontId="4" fillId="0" borderId="14" xfId="0" applyNumberFormat="1" applyFont="1" applyFill="1" applyBorder="1" applyAlignment="1" applyProtection="1">
      <alignment horizontal="center" vertical="center" wrapText="1" shrinkToFit="1"/>
    </xf>
    <xf numFmtId="0" fontId="11" fillId="4" borderId="65" xfId="0" applyFont="1" applyFill="1" applyBorder="1" applyAlignment="1" applyProtection="1">
      <alignment horizontal="center" vertical="center"/>
      <protection locked="0"/>
    </xf>
    <xf numFmtId="0" fontId="12" fillId="0" borderId="16" xfId="0" applyFont="1" applyFill="1" applyBorder="1" applyAlignment="1" applyProtection="1">
      <alignment horizontal="distributed" vertical="center" wrapText="1"/>
    </xf>
    <xf numFmtId="0" fontId="12" fillId="0" borderId="45" xfId="0" applyFont="1" applyFill="1" applyBorder="1" applyAlignment="1" applyProtection="1">
      <alignment horizontal="distributed" vertical="center" wrapText="1"/>
    </xf>
    <xf numFmtId="181" fontId="6" fillId="2" borderId="18" xfId="0" applyNumberFormat="1" applyFont="1" applyFill="1" applyBorder="1" applyAlignment="1">
      <alignment horizontal="right" vertical="center"/>
    </xf>
    <xf numFmtId="181" fontId="6" fillId="2" borderId="46" xfId="0" applyNumberFormat="1" applyFont="1" applyFill="1" applyBorder="1" applyAlignment="1">
      <alignment horizontal="right"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7" borderId="3" xfId="0" applyFont="1" applyFill="1" applyBorder="1" applyAlignment="1" applyProtection="1">
      <alignment horizontal="center" vertical="center"/>
      <protection locked="0"/>
    </xf>
    <xf numFmtId="0" fontId="6" fillId="7" borderId="2" xfId="0" applyFont="1" applyFill="1" applyBorder="1" applyAlignment="1" applyProtection="1">
      <alignment horizontal="center" vertical="center"/>
      <protection locked="0"/>
    </xf>
    <xf numFmtId="0" fontId="6" fillId="7" borderId="4" xfId="0" applyFont="1" applyFill="1" applyBorder="1" applyAlignment="1" applyProtection="1">
      <alignment horizontal="center" vertical="center"/>
      <protection locked="0"/>
    </xf>
    <xf numFmtId="0" fontId="6" fillId="2" borderId="57" xfId="0" applyFont="1" applyFill="1" applyBorder="1" applyAlignment="1">
      <alignment horizontal="center" vertical="center"/>
    </xf>
    <xf numFmtId="0" fontId="6" fillId="2" borderId="62" xfId="0" applyFont="1" applyFill="1" applyBorder="1" applyAlignment="1">
      <alignment horizontal="center" vertical="center"/>
    </xf>
    <xf numFmtId="0" fontId="4" fillId="0" borderId="44" xfId="0" applyFont="1" applyFill="1" applyBorder="1" applyAlignment="1" applyProtection="1">
      <alignment horizontal="center" vertical="center" wrapText="1"/>
    </xf>
    <xf numFmtId="182" fontId="6" fillId="0" borderId="61" xfId="0" applyNumberFormat="1" applyFont="1" applyFill="1" applyBorder="1" applyAlignment="1" applyProtection="1">
      <alignment horizontal="center" vertical="center"/>
    </xf>
    <xf numFmtId="0" fontId="6" fillId="0" borderId="58" xfId="0" applyFont="1" applyFill="1" applyBorder="1" applyAlignment="1">
      <alignment horizontal="center" vertical="center" wrapText="1"/>
    </xf>
    <xf numFmtId="0" fontId="6" fillId="0" borderId="63" xfId="0" applyFont="1" applyFill="1" applyBorder="1" applyAlignment="1">
      <alignment horizontal="center" vertical="center" wrapText="1"/>
    </xf>
    <xf numFmtId="0" fontId="6" fillId="0" borderId="52" xfId="0" applyFont="1" applyFill="1" applyBorder="1" applyAlignment="1" applyProtection="1">
      <alignment horizontal="center" vertical="center" wrapText="1"/>
    </xf>
    <xf numFmtId="0" fontId="6" fillId="0" borderId="66" xfId="0" applyFont="1" applyFill="1" applyBorder="1" applyAlignment="1" applyProtection="1">
      <alignment horizontal="center" vertical="center" wrapText="1"/>
    </xf>
    <xf numFmtId="0" fontId="6" fillId="0" borderId="38" xfId="0" applyFont="1" applyFill="1" applyBorder="1" applyAlignment="1" applyProtection="1">
      <alignment horizontal="center" vertical="center" wrapText="1"/>
    </xf>
    <xf numFmtId="0" fontId="4" fillId="0" borderId="42" xfId="0" applyFont="1" applyFill="1" applyBorder="1" applyAlignment="1" applyProtection="1">
      <alignment horizontal="center" vertical="center" wrapText="1"/>
    </xf>
    <xf numFmtId="0" fontId="4" fillId="0" borderId="52" xfId="0" applyFont="1" applyFill="1" applyBorder="1" applyAlignment="1" applyProtection="1">
      <alignment horizontal="center" vertical="center" wrapText="1"/>
    </xf>
    <xf numFmtId="0" fontId="4" fillId="0" borderId="66"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6" fillId="0" borderId="58" xfId="0" applyFont="1" applyBorder="1" applyAlignment="1">
      <alignment horizontal="distributed" vertical="center" wrapText="1"/>
    </xf>
    <xf numFmtId="0" fontId="6" fillId="0" borderId="63" xfId="0" applyFont="1" applyBorder="1" applyAlignment="1">
      <alignment horizontal="distributed" vertical="center" wrapText="1"/>
    </xf>
    <xf numFmtId="0" fontId="12" fillId="0" borderId="16" xfId="0" applyFont="1" applyBorder="1" applyAlignment="1">
      <alignment horizontal="distributed" vertical="center" wrapText="1"/>
    </xf>
    <xf numFmtId="0" fontId="12" fillId="0" borderId="45" xfId="0" applyFont="1" applyBorder="1" applyAlignment="1">
      <alignment horizontal="distributed" vertical="center" wrapText="1"/>
    </xf>
    <xf numFmtId="0" fontId="3" fillId="0" borderId="3"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0" fontId="3" fillId="0" borderId="3"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Fill="1" applyBorder="1" applyAlignment="1">
      <alignment horizontal="center" vertical="center" shrinkToFit="1"/>
    </xf>
    <xf numFmtId="0" fontId="3" fillId="0" borderId="3" xfId="0" applyFont="1" applyBorder="1" applyAlignment="1">
      <alignment horizontal="center" vertical="center"/>
    </xf>
    <xf numFmtId="0" fontId="3" fillId="3" borderId="4" xfId="0" applyFont="1" applyFill="1" applyBorder="1" applyAlignment="1" applyProtection="1">
      <alignment horizontal="center" vertical="center"/>
      <protection locked="0"/>
    </xf>
    <xf numFmtId="189" fontId="7" fillId="7" borderId="0" xfId="0" applyNumberFormat="1" applyFont="1" applyFill="1" applyAlignment="1">
      <alignment horizontal="center" vertical="center" shrinkToFit="1"/>
    </xf>
    <xf numFmtId="190" fontId="7" fillId="0" borderId="0" xfId="0" applyNumberFormat="1" applyFont="1" applyAlignment="1">
      <alignment horizontal="center" vertical="center" shrinkToFit="1"/>
    </xf>
    <xf numFmtId="190" fontId="4" fillId="0" borderId="0" xfId="0" applyNumberFormat="1" applyFont="1" applyAlignment="1">
      <alignment horizontal="center" vertical="center"/>
    </xf>
    <xf numFmtId="190" fontId="3" fillId="0" borderId="0" xfId="0" applyNumberFormat="1" applyFont="1" applyBorder="1" applyAlignment="1">
      <alignment horizontal="center" vertical="center"/>
    </xf>
    <xf numFmtId="190" fontId="3" fillId="0" borderId="12" xfId="0" applyNumberFormat="1" applyFont="1" applyBorder="1" applyAlignment="1">
      <alignment horizontal="center" vertical="center"/>
    </xf>
  </cellXfs>
  <cellStyles count="3">
    <cellStyle name="標準" xfId="0" builtinId="0"/>
    <cellStyle name="標準_③-２加算様式（就労）" xfId="2" xr:uid="{943FB4C7-040B-418E-9755-BB0B4345E7E8}"/>
    <cellStyle name="標準_③-２加算様式（就労）_くりた作成分(１０月提示）指定申請関係様式（案）改訂版" xfId="1" xr:uid="{00000000-0005-0000-0000-000001000000}"/>
  </cellStyles>
  <dxfs count="1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190500</xdr:colOff>
      <xdr:row>0</xdr:row>
      <xdr:rowOff>180974</xdr:rowOff>
    </xdr:from>
    <xdr:to>
      <xdr:col>18</xdr:col>
      <xdr:colOff>333375</xdr:colOff>
      <xdr:row>9</xdr:row>
      <xdr:rowOff>276224</xdr:rowOff>
    </xdr:to>
    <xdr:sp macro="" textlink="">
      <xdr:nvSpPr>
        <xdr:cNvPr id="2" name="正方形/長方形 1">
          <a:extLst>
            <a:ext uri="{FF2B5EF4-FFF2-40B4-BE49-F238E27FC236}">
              <a16:creationId xmlns:a16="http://schemas.microsoft.com/office/drawing/2014/main" id="{C1F22733-8659-494B-92DF-AB6F444511C8}"/>
            </a:ext>
          </a:extLst>
        </xdr:cNvPr>
        <xdr:cNvSpPr/>
      </xdr:nvSpPr>
      <xdr:spPr>
        <a:xfrm>
          <a:off x="9734550" y="180974"/>
          <a:ext cx="4410075" cy="2047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t>【</a:t>
          </a:r>
          <a:r>
            <a:rPr kumimoji="1" lang="ja-JP" altLang="en-US" sz="1400" b="1"/>
            <a:t>作成手順</a:t>
          </a:r>
          <a:r>
            <a:rPr kumimoji="1" lang="en-US" altLang="ja-JP" sz="1400" b="1"/>
            <a:t>】</a:t>
          </a:r>
        </a:p>
        <a:p>
          <a:pPr algn="l"/>
          <a:r>
            <a:rPr kumimoji="1" lang="ja-JP" altLang="en-US" sz="1400"/>
            <a:t>①職員の配置状況を記入</a:t>
          </a:r>
          <a:endParaRPr kumimoji="1" lang="en-US" altLang="ja-JP" sz="1400"/>
        </a:p>
        <a:p>
          <a:pPr algn="l"/>
          <a:r>
            <a:rPr kumimoji="1" lang="ja-JP" altLang="en-US" sz="1400"/>
            <a:t>②勤務体制に必要事項を記入</a:t>
          </a:r>
          <a:endParaRPr kumimoji="1" lang="en-US" altLang="ja-JP" sz="1400"/>
        </a:p>
        <a:p>
          <a:pPr algn="l"/>
          <a:r>
            <a:rPr kumimoji="1" lang="ja-JP" altLang="en-US" sz="1400"/>
            <a:t>③利用者の時間区分一覧に利用者等必要事項を記入</a:t>
          </a:r>
          <a:endParaRPr kumimoji="1" lang="en-US" altLang="ja-JP" sz="1400"/>
        </a:p>
        <a:p>
          <a:pPr algn="l"/>
          <a:r>
            <a:rPr kumimoji="1" lang="ja-JP" altLang="en-US" sz="1400"/>
            <a:t>④③を基に、該当する部分を入力</a:t>
          </a:r>
          <a:endParaRPr kumimoji="1" lang="en-US" altLang="ja-JP" sz="1400"/>
        </a:p>
        <a:p>
          <a:pPr algn="l"/>
          <a:r>
            <a:rPr kumimoji="1" lang="ja-JP" altLang="en-US" sz="1400"/>
            <a:t>⑤短期入所を併設もしくは入所支援施設で実施している場合は、利用者（短期入所）にも入力</a:t>
          </a:r>
          <a:endParaRPr kumimoji="1" lang="en-US" altLang="ja-JP" sz="1400"/>
        </a:p>
        <a:p>
          <a:pPr algn="l"/>
          <a:r>
            <a:rPr kumimoji="1" lang="ja-JP" altLang="en-US" sz="1400"/>
            <a:t>⑥利用者（入所）の入力必要があれば入力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49C30-D9E4-4C00-8DA3-47E9921A1FB0}">
  <dimension ref="A1"/>
  <sheetViews>
    <sheetView workbookViewId="0">
      <selection activeCell="G43" sqref="G43"/>
    </sheetView>
  </sheetViews>
  <sheetFormatPr defaultRowHeight="11.2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9"/>
  <sheetViews>
    <sheetView tabSelected="1" view="pageBreakPreview" zoomScale="85" zoomScaleNormal="100" zoomScaleSheetLayoutView="85" workbookViewId="0">
      <selection activeCell="J1" sqref="J1"/>
    </sheetView>
  </sheetViews>
  <sheetFormatPr defaultRowHeight="30" customHeight="1"/>
  <cols>
    <col min="1" max="2" width="19.5" style="42" customWidth="1"/>
    <col min="3" max="3" width="10.1640625" style="42" customWidth="1"/>
    <col min="4" max="4" width="19.5" style="42" customWidth="1"/>
    <col min="5" max="6" width="12.5" style="42" customWidth="1"/>
    <col min="7" max="7" width="19.5" style="42" customWidth="1"/>
    <col min="8" max="8" width="20" style="42" customWidth="1"/>
    <col min="9" max="9" width="10.1640625" style="42" customWidth="1"/>
    <col min="10" max="10" width="19.5" style="42" customWidth="1"/>
    <col min="11" max="16384" width="9.33203125" style="42"/>
  </cols>
  <sheetData>
    <row r="1" spans="1:10" ht="24.95" customHeight="1" thickBot="1">
      <c r="A1" s="41" t="s">
        <v>48</v>
      </c>
      <c r="D1" s="43" t="s">
        <v>165</v>
      </c>
      <c r="E1" s="264"/>
      <c r="F1" s="266"/>
      <c r="G1" s="265"/>
      <c r="J1" s="390">
        <f ca="1">EOMONTH(TODAY()-365,3)</f>
        <v>45473</v>
      </c>
    </row>
    <row r="2" spans="1:10" ht="5.0999999999999996" customHeight="1" thickBot="1">
      <c r="A2" s="41"/>
    </row>
    <row r="3" spans="1:10" ht="5.0999999999999996" hidden="1" customHeight="1">
      <c r="A3" s="41"/>
    </row>
    <row r="4" spans="1:10" ht="5.0999999999999996" hidden="1" customHeight="1">
      <c r="A4" s="41"/>
    </row>
    <row r="5" spans="1:10" ht="5.0999999999999996" hidden="1" customHeight="1" thickBot="1">
      <c r="A5" s="41"/>
    </row>
    <row r="6" spans="1:10" ht="30" customHeight="1" thickBot="1">
      <c r="A6" s="43" t="s">
        <v>1</v>
      </c>
      <c r="B6" s="264"/>
      <c r="C6" s="265"/>
      <c r="D6" s="43" t="s">
        <v>2</v>
      </c>
      <c r="E6" s="264"/>
      <c r="F6" s="266"/>
      <c r="G6" s="265"/>
      <c r="H6" s="389" t="s">
        <v>272</v>
      </c>
    </row>
    <row r="7" spans="1:10" ht="35.1" customHeight="1" thickBot="1">
      <c r="A7" s="44" t="s">
        <v>50</v>
      </c>
      <c r="B7" s="44" t="s">
        <v>51</v>
      </c>
      <c r="C7" s="44" t="s">
        <v>52</v>
      </c>
      <c r="D7" s="44" t="s">
        <v>53</v>
      </c>
      <c r="E7" s="44" t="s">
        <v>54</v>
      </c>
      <c r="F7" s="45" t="s">
        <v>55</v>
      </c>
      <c r="G7" s="45" t="s">
        <v>56</v>
      </c>
      <c r="H7" s="45" t="s">
        <v>57</v>
      </c>
      <c r="I7" s="45" t="s">
        <v>58</v>
      </c>
      <c r="J7" s="44" t="s">
        <v>59</v>
      </c>
    </row>
    <row r="8" spans="1:10" ht="30" customHeight="1" thickBot="1">
      <c r="A8" s="52"/>
      <c r="B8" s="53"/>
      <c r="C8" s="53"/>
      <c r="D8" s="54"/>
      <c r="E8" s="55"/>
      <c r="F8" s="55"/>
      <c r="G8" s="54"/>
      <c r="H8" s="56"/>
      <c r="I8" s="176" t="str">
        <f t="shared" ref="I8:I207" si="0">IF(H8="","",DATEDIF(H8,$H$6,"y"))</f>
        <v/>
      </c>
      <c r="J8" s="53"/>
    </row>
    <row r="9" spans="1:10" ht="30" customHeight="1" thickBot="1">
      <c r="A9" s="52"/>
      <c r="B9" s="53"/>
      <c r="C9" s="53"/>
      <c r="D9" s="54"/>
      <c r="E9" s="55"/>
      <c r="F9" s="55"/>
      <c r="G9" s="54"/>
      <c r="H9" s="56"/>
      <c r="I9" s="176" t="str">
        <f t="shared" si="0"/>
        <v/>
      </c>
      <c r="J9" s="53"/>
    </row>
    <row r="10" spans="1:10" ht="30" customHeight="1" thickBot="1">
      <c r="A10" s="52"/>
      <c r="B10" s="53"/>
      <c r="C10" s="53"/>
      <c r="D10" s="54"/>
      <c r="E10" s="55"/>
      <c r="F10" s="55"/>
      <c r="G10" s="54"/>
      <c r="H10" s="56"/>
      <c r="I10" s="176" t="str">
        <f t="shared" si="0"/>
        <v/>
      </c>
      <c r="J10" s="53"/>
    </row>
    <row r="11" spans="1:10" ht="30" customHeight="1" thickBot="1">
      <c r="A11" s="52"/>
      <c r="B11" s="53"/>
      <c r="C11" s="53"/>
      <c r="D11" s="54"/>
      <c r="E11" s="55"/>
      <c r="F11" s="55"/>
      <c r="G11" s="54"/>
      <c r="H11" s="56"/>
      <c r="I11" s="176" t="str">
        <f t="shared" si="0"/>
        <v/>
      </c>
      <c r="J11" s="53"/>
    </row>
    <row r="12" spans="1:10" ht="30" customHeight="1" thickBot="1">
      <c r="A12" s="52"/>
      <c r="B12" s="53"/>
      <c r="C12" s="53"/>
      <c r="D12" s="54"/>
      <c r="E12" s="55"/>
      <c r="F12" s="55"/>
      <c r="G12" s="54"/>
      <c r="H12" s="56"/>
      <c r="I12" s="176" t="str">
        <f t="shared" si="0"/>
        <v/>
      </c>
      <c r="J12" s="53"/>
    </row>
    <row r="13" spans="1:10" ht="30" customHeight="1" thickBot="1">
      <c r="A13" s="52"/>
      <c r="B13" s="53"/>
      <c r="C13" s="53"/>
      <c r="D13" s="54"/>
      <c r="E13" s="55"/>
      <c r="F13" s="55"/>
      <c r="G13" s="54"/>
      <c r="H13" s="56"/>
      <c r="I13" s="176" t="str">
        <f t="shared" si="0"/>
        <v/>
      </c>
      <c r="J13" s="53"/>
    </row>
    <row r="14" spans="1:10" ht="30" customHeight="1" thickBot="1">
      <c r="A14" s="52"/>
      <c r="B14" s="53"/>
      <c r="C14" s="53"/>
      <c r="D14" s="54"/>
      <c r="E14" s="55"/>
      <c r="F14" s="55"/>
      <c r="G14" s="54"/>
      <c r="H14" s="56"/>
      <c r="I14" s="176" t="str">
        <f t="shared" si="0"/>
        <v/>
      </c>
      <c r="J14" s="53"/>
    </row>
    <row r="15" spans="1:10" ht="30" customHeight="1" thickBot="1">
      <c r="A15" s="52"/>
      <c r="B15" s="53"/>
      <c r="C15" s="53"/>
      <c r="D15" s="54"/>
      <c r="E15" s="55"/>
      <c r="F15" s="55"/>
      <c r="G15" s="54"/>
      <c r="H15" s="56"/>
      <c r="I15" s="176" t="str">
        <f t="shared" si="0"/>
        <v/>
      </c>
      <c r="J15" s="53"/>
    </row>
    <row r="16" spans="1:10" ht="30" customHeight="1" thickBot="1">
      <c r="A16" s="52"/>
      <c r="B16" s="53"/>
      <c r="C16" s="53"/>
      <c r="D16" s="54"/>
      <c r="E16" s="55"/>
      <c r="F16" s="55"/>
      <c r="G16" s="54"/>
      <c r="H16" s="56"/>
      <c r="I16" s="176" t="str">
        <f t="shared" si="0"/>
        <v/>
      </c>
      <c r="J16" s="53"/>
    </row>
    <row r="17" spans="1:10" ht="30" customHeight="1" thickBot="1">
      <c r="A17" s="52"/>
      <c r="B17" s="53"/>
      <c r="C17" s="53"/>
      <c r="D17" s="54"/>
      <c r="E17" s="55"/>
      <c r="F17" s="55"/>
      <c r="G17" s="54"/>
      <c r="H17" s="56"/>
      <c r="I17" s="176" t="str">
        <f t="shared" si="0"/>
        <v/>
      </c>
      <c r="J17" s="53"/>
    </row>
    <row r="18" spans="1:10" ht="30" customHeight="1" thickBot="1">
      <c r="A18" s="52"/>
      <c r="B18" s="53"/>
      <c r="C18" s="53"/>
      <c r="D18" s="54"/>
      <c r="E18" s="55"/>
      <c r="F18" s="55"/>
      <c r="G18" s="54"/>
      <c r="H18" s="56"/>
      <c r="I18" s="176" t="str">
        <f t="shared" si="0"/>
        <v/>
      </c>
      <c r="J18" s="53"/>
    </row>
    <row r="19" spans="1:10" ht="30" customHeight="1" thickBot="1">
      <c r="A19" s="52"/>
      <c r="B19" s="53"/>
      <c r="C19" s="53"/>
      <c r="D19" s="54"/>
      <c r="E19" s="55"/>
      <c r="F19" s="55"/>
      <c r="G19" s="54"/>
      <c r="H19" s="56"/>
      <c r="I19" s="176" t="str">
        <f t="shared" si="0"/>
        <v/>
      </c>
      <c r="J19" s="53"/>
    </row>
    <row r="20" spans="1:10" ht="30" customHeight="1" thickBot="1">
      <c r="A20" s="52"/>
      <c r="B20" s="53"/>
      <c r="C20" s="53"/>
      <c r="D20" s="54"/>
      <c r="E20" s="55"/>
      <c r="F20" s="55"/>
      <c r="G20" s="54"/>
      <c r="H20" s="56"/>
      <c r="I20" s="176" t="str">
        <f t="shared" si="0"/>
        <v/>
      </c>
      <c r="J20" s="53"/>
    </row>
    <row r="21" spans="1:10" ht="30" customHeight="1" thickBot="1">
      <c r="A21" s="52"/>
      <c r="B21" s="53"/>
      <c r="C21" s="53"/>
      <c r="D21" s="54"/>
      <c r="E21" s="55"/>
      <c r="F21" s="55"/>
      <c r="G21" s="54"/>
      <c r="H21" s="56"/>
      <c r="I21" s="176" t="str">
        <f t="shared" si="0"/>
        <v/>
      </c>
      <c r="J21" s="53"/>
    </row>
    <row r="22" spans="1:10" ht="30" hidden="1" customHeight="1" thickBot="1">
      <c r="A22" s="52"/>
      <c r="B22" s="53"/>
      <c r="C22" s="53"/>
      <c r="D22" s="54"/>
      <c r="E22" s="55"/>
      <c r="F22" s="55"/>
      <c r="G22" s="54"/>
      <c r="H22" s="56"/>
      <c r="I22" s="46" t="str">
        <f t="shared" si="0"/>
        <v/>
      </c>
      <c r="J22" s="53"/>
    </row>
    <row r="23" spans="1:10" ht="30" hidden="1" customHeight="1" thickBot="1">
      <c r="A23" s="52"/>
      <c r="B23" s="53"/>
      <c r="C23" s="53"/>
      <c r="D23" s="54"/>
      <c r="E23" s="55"/>
      <c r="F23" s="55"/>
      <c r="G23" s="54"/>
      <c r="H23" s="56"/>
      <c r="I23" s="46" t="str">
        <f t="shared" si="0"/>
        <v/>
      </c>
      <c r="J23" s="53"/>
    </row>
    <row r="24" spans="1:10" ht="30" hidden="1" customHeight="1" thickBot="1">
      <c r="A24" s="52"/>
      <c r="B24" s="53"/>
      <c r="C24" s="53"/>
      <c r="D24" s="54"/>
      <c r="E24" s="55"/>
      <c r="F24" s="55"/>
      <c r="G24" s="54"/>
      <c r="H24" s="56"/>
      <c r="I24" s="46" t="str">
        <f t="shared" si="0"/>
        <v/>
      </c>
      <c r="J24" s="53"/>
    </row>
    <row r="25" spans="1:10" ht="30" hidden="1" customHeight="1" thickBot="1">
      <c r="A25" s="52"/>
      <c r="B25" s="53"/>
      <c r="C25" s="53"/>
      <c r="D25" s="54"/>
      <c r="E25" s="55"/>
      <c r="F25" s="55"/>
      <c r="G25" s="54"/>
      <c r="H25" s="56"/>
      <c r="I25" s="46" t="str">
        <f t="shared" si="0"/>
        <v/>
      </c>
      <c r="J25" s="53"/>
    </row>
    <row r="26" spans="1:10" ht="30" hidden="1" customHeight="1" thickBot="1">
      <c r="A26" s="52"/>
      <c r="B26" s="53"/>
      <c r="C26" s="53"/>
      <c r="D26" s="54"/>
      <c r="E26" s="55"/>
      <c r="F26" s="55"/>
      <c r="G26" s="54"/>
      <c r="H26" s="56"/>
      <c r="I26" s="46" t="str">
        <f t="shared" si="0"/>
        <v/>
      </c>
      <c r="J26" s="53"/>
    </row>
    <row r="27" spans="1:10" ht="30" hidden="1" customHeight="1" thickBot="1">
      <c r="A27" s="52"/>
      <c r="B27" s="53"/>
      <c r="C27" s="53"/>
      <c r="D27" s="54"/>
      <c r="E27" s="55"/>
      <c r="F27" s="55"/>
      <c r="G27" s="54"/>
      <c r="H27" s="56"/>
      <c r="I27" s="46" t="str">
        <f t="shared" si="0"/>
        <v/>
      </c>
      <c r="J27" s="53"/>
    </row>
    <row r="28" spans="1:10" ht="30" hidden="1" customHeight="1" thickBot="1">
      <c r="A28" s="52"/>
      <c r="B28" s="53"/>
      <c r="C28" s="53"/>
      <c r="D28" s="54"/>
      <c r="E28" s="55"/>
      <c r="F28" s="55"/>
      <c r="G28" s="54"/>
      <c r="H28" s="56"/>
      <c r="I28" s="46" t="str">
        <f t="shared" si="0"/>
        <v/>
      </c>
      <c r="J28" s="53"/>
    </row>
    <row r="29" spans="1:10" ht="30" hidden="1" customHeight="1" thickBot="1">
      <c r="A29" s="52"/>
      <c r="B29" s="53"/>
      <c r="C29" s="53"/>
      <c r="D29" s="54"/>
      <c r="E29" s="55"/>
      <c r="F29" s="55"/>
      <c r="G29" s="54"/>
      <c r="H29" s="56"/>
      <c r="I29" s="46" t="str">
        <f t="shared" si="0"/>
        <v/>
      </c>
      <c r="J29" s="53"/>
    </row>
    <row r="30" spans="1:10" ht="30" hidden="1" customHeight="1" thickBot="1">
      <c r="A30" s="52"/>
      <c r="B30" s="53"/>
      <c r="C30" s="53"/>
      <c r="D30" s="54"/>
      <c r="E30" s="55"/>
      <c r="F30" s="55"/>
      <c r="G30" s="54"/>
      <c r="H30" s="56"/>
      <c r="I30" s="46" t="str">
        <f t="shared" si="0"/>
        <v/>
      </c>
      <c r="J30" s="53"/>
    </row>
    <row r="31" spans="1:10" ht="30" hidden="1" customHeight="1" thickBot="1">
      <c r="A31" s="52"/>
      <c r="B31" s="53"/>
      <c r="C31" s="53"/>
      <c r="D31" s="54"/>
      <c r="E31" s="55"/>
      <c r="F31" s="55"/>
      <c r="G31" s="54"/>
      <c r="H31" s="56"/>
      <c r="I31" s="46" t="str">
        <f t="shared" si="0"/>
        <v/>
      </c>
      <c r="J31" s="53"/>
    </row>
    <row r="32" spans="1:10" ht="30" hidden="1" customHeight="1" thickBot="1">
      <c r="A32" s="52"/>
      <c r="B32" s="53"/>
      <c r="C32" s="53"/>
      <c r="D32" s="54"/>
      <c r="E32" s="55"/>
      <c r="F32" s="55"/>
      <c r="G32" s="54"/>
      <c r="H32" s="56"/>
      <c r="I32" s="46" t="str">
        <f t="shared" si="0"/>
        <v/>
      </c>
      <c r="J32" s="53"/>
    </row>
    <row r="33" spans="1:10" ht="30" hidden="1" customHeight="1" thickBot="1">
      <c r="A33" s="52"/>
      <c r="B33" s="53"/>
      <c r="C33" s="53"/>
      <c r="D33" s="54"/>
      <c r="E33" s="55"/>
      <c r="F33" s="55"/>
      <c r="G33" s="54"/>
      <c r="H33" s="56"/>
      <c r="I33" s="46" t="str">
        <f t="shared" si="0"/>
        <v/>
      </c>
      <c r="J33" s="53"/>
    </row>
    <row r="34" spans="1:10" ht="30" hidden="1" customHeight="1" thickBot="1">
      <c r="A34" s="52"/>
      <c r="B34" s="53"/>
      <c r="C34" s="53"/>
      <c r="D34" s="54"/>
      <c r="E34" s="55"/>
      <c r="F34" s="55"/>
      <c r="G34" s="54"/>
      <c r="H34" s="56"/>
      <c r="I34" s="46" t="str">
        <f t="shared" si="0"/>
        <v/>
      </c>
      <c r="J34" s="53"/>
    </row>
    <row r="35" spans="1:10" ht="30" hidden="1" customHeight="1" thickBot="1">
      <c r="A35" s="52"/>
      <c r="B35" s="53"/>
      <c r="C35" s="53"/>
      <c r="D35" s="54"/>
      <c r="E35" s="55"/>
      <c r="F35" s="55"/>
      <c r="G35" s="54"/>
      <c r="H35" s="56"/>
      <c r="I35" s="46" t="str">
        <f t="shared" si="0"/>
        <v/>
      </c>
      <c r="J35" s="53"/>
    </row>
    <row r="36" spans="1:10" ht="30" hidden="1" customHeight="1" thickBot="1">
      <c r="A36" s="52"/>
      <c r="B36" s="53"/>
      <c r="C36" s="53"/>
      <c r="D36" s="54"/>
      <c r="E36" s="55"/>
      <c r="F36" s="55"/>
      <c r="G36" s="54"/>
      <c r="H36" s="56"/>
      <c r="I36" s="46" t="str">
        <f t="shared" si="0"/>
        <v/>
      </c>
      <c r="J36" s="53"/>
    </row>
    <row r="37" spans="1:10" ht="30" hidden="1" customHeight="1" thickBot="1">
      <c r="A37" s="52"/>
      <c r="B37" s="53"/>
      <c r="C37" s="53"/>
      <c r="D37" s="54"/>
      <c r="E37" s="55"/>
      <c r="F37" s="55"/>
      <c r="G37" s="54"/>
      <c r="H37" s="56"/>
      <c r="I37" s="46" t="str">
        <f t="shared" si="0"/>
        <v/>
      </c>
      <c r="J37" s="53"/>
    </row>
    <row r="38" spans="1:10" ht="30" hidden="1" customHeight="1" thickBot="1">
      <c r="A38" s="52"/>
      <c r="B38" s="53"/>
      <c r="C38" s="53"/>
      <c r="D38" s="54"/>
      <c r="E38" s="55"/>
      <c r="F38" s="55"/>
      <c r="G38" s="54"/>
      <c r="H38" s="56"/>
      <c r="I38" s="46" t="str">
        <f t="shared" si="0"/>
        <v/>
      </c>
      <c r="J38" s="53"/>
    </row>
    <row r="39" spans="1:10" ht="30" hidden="1" customHeight="1" thickBot="1">
      <c r="A39" s="52"/>
      <c r="B39" s="53"/>
      <c r="C39" s="53"/>
      <c r="D39" s="54"/>
      <c r="E39" s="55"/>
      <c r="F39" s="55"/>
      <c r="G39" s="54"/>
      <c r="H39" s="56"/>
      <c r="I39" s="46" t="str">
        <f t="shared" si="0"/>
        <v/>
      </c>
      <c r="J39" s="53"/>
    </row>
    <row r="40" spans="1:10" ht="30" hidden="1" customHeight="1" thickBot="1">
      <c r="A40" s="52"/>
      <c r="B40" s="53"/>
      <c r="C40" s="53"/>
      <c r="D40" s="54"/>
      <c r="E40" s="55"/>
      <c r="F40" s="55"/>
      <c r="G40" s="54"/>
      <c r="H40" s="56"/>
      <c r="I40" s="46" t="str">
        <f t="shared" si="0"/>
        <v/>
      </c>
      <c r="J40" s="53"/>
    </row>
    <row r="41" spans="1:10" ht="30" hidden="1" customHeight="1" thickBot="1">
      <c r="A41" s="52"/>
      <c r="B41" s="53"/>
      <c r="C41" s="53"/>
      <c r="D41" s="54"/>
      <c r="E41" s="55"/>
      <c r="F41" s="55"/>
      <c r="G41" s="54"/>
      <c r="H41" s="56"/>
      <c r="I41" s="46" t="str">
        <f t="shared" si="0"/>
        <v/>
      </c>
      <c r="J41" s="53"/>
    </row>
    <row r="42" spans="1:10" ht="30" hidden="1" customHeight="1" thickBot="1">
      <c r="A42" s="52"/>
      <c r="B42" s="53"/>
      <c r="C42" s="53"/>
      <c r="D42" s="54"/>
      <c r="E42" s="55"/>
      <c r="F42" s="55"/>
      <c r="G42" s="54"/>
      <c r="H42" s="56"/>
      <c r="I42" s="46" t="str">
        <f t="shared" si="0"/>
        <v/>
      </c>
      <c r="J42" s="53"/>
    </row>
    <row r="43" spans="1:10" ht="30" hidden="1" customHeight="1" thickBot="1">
      <c r="A43" s="52"/>
      <c r="B43" s="53"/>
      <c r="C43" s="53"/>
      <c r="D43" s="54"/>
      <c r="E43" s="55"/>
      <c r="F43" s="55"/>
      <c r="G43" s="54"/>
      <c r="H43" s="56"/>
      <c r="I43" s="46" t="str">
        <f t="shared" si="0"/>
        <v/>
      </c>
      <c r="J43" s="53"/>
    </row>
    <row r="44" spans="1:10" ht="30" hidden="1" customHeight="1" thickBot="1">
      <c r="A44" s="52"/>
      <c r="B44" s="53"/>
      <c r="C44" s="53"/>
      <c r="D44" s="54"/>
      <c r="E44" s="55"/>
      <c r="F44" s="55"/>
      <c r="G44" s="54"/>
      <c r="H44" s="56"/>
      <c r="I44" s="46" t="str">
        <f t="shared" si="0"/>
        <v/>
      </c>
      <c r="J44" s="53"/>
    </row>
    <row r="45" spans="1:10" ht="30" hidden="1" customHeight="1" thickBot="1">
      <c r="A45" s="52"/>
      <c r="B45" s="53"/>
      <c r="C45" s="53"/>
      <c r="D45" s="54"/>
      <c r="E45" s="55"/>
      <c r="F45" s="55"/>
      <c r="G45" s="54"/>
      <c r="H45" s="56"/>
      <c r="I45" s="46" t="str">
        <f t="shared" si="0"/>
        <v/>
      </c>
      <c r="J45" s="53"/>
    </row>
    <row r="46" spans="1:10" ht="30" hidden="1" customHeight="1" thickBot="1">
      <c r="A46" s="52"/>
      <c r="B46" s="53"/>
      <c r="C46" s="53"/>
      <c r="D46" s="54"/>
      <c r="E46" s="55"/>
      <c r="F46" s="55"/>
      <c r="G46" s="54"/>
      <c r="H46" s="56"/>
      <c r="I46" s="46" t="str">
        <f t="shared" si="0"/>
        <v/>
      </c>
      <c r="J46" s="53"/>
    </row>
    <row r="47" spans="1:10" ht="30" hidden="1" customHeight="1" thickBot="1">
      <c r="A47" s="52"/>
      <c r="B47" s="53"/>
      <c r="C47" s="53"/>
      <c r="D47" s="54"/>
      <c r="E47" s="55"/>
      <c r="F47" s="55"/>
      <c r="G47" s="54"/>
      <c r="H47" s="56"/>
      <c r="I47" s="46" t="str">
        <f t="shared" si="0"/>
        <v/>
      </c>
      <c r="J47" s="53"/>
    </row>
    <row r="48" spans="1:10" ht="30" hidden="1" customHeight="1" thickBot="1">
      <c r="A48" s="52"/>
      <c r="B48" s="53"/>
      <c r="C48" s="53"/>
      <c r="D48" s="54"/>
      <c r="E48" s="55"/>
      <c r="F48" s="55"/>
      <c r="G48" s="54"/>
      <c r="H48" s="56"/>
      <c r="I48" s="46" t="str">
        <f t="shared" si="0"/>
        <v/>
      </c>
      <c r="J48" s="53"/>
    </row>
    <row r="49" spans="1:10" ht="30" hidden="1" customHeight="1" thickBot="1">
      <c r="A49" s="52"/>
      <c r="B49" s="53"/>
      <c r="C49" s="53"/>
      <c r="D49" s="54"/>
      <c r="E49" s="55"/>
      <c r="F49" s="55"/>
      <c r="G49" s="54"/>
      <c r="H49" s="56"/>
      <c r="I49" s="46" t="str">
        <f t="shared" si="0"/>
        <v/>
      </c>
      <c r="J49" s="53"/>
    </row>
    <row r="50" spans="1:10" ht="30" hidden="1" customHeight="1" thickBot="1">
      <c r="A50" s="52"/>
      <c r="B50" s="53"/>
      <c r="C50" s="53"/>
      <c r="D50" s="54"/>
      <c r="E50" s="55"/>
      <c r="F50" s="55"/>
      <c r="G50" s="54"/>
      <c r="H50" s="56"/>
      <c r="I50" s="46" t="str">
        <f t="shared" si="0"/>
        <v/>
      </c>
      <c r="J50" s="53"/>
    </row>
    <row r="51" spans="1:10" ht="30" hidden="1" customHeight="1" thickBot="1">
      <c r="A51" s="52"/>
      <c r="B51" s="53"/>
      <c r="C51" s="53"/>
      <c r="D51" s="54"/>
      <c r="E51" s="55"/>
      <c r="F51" s="55"/>
      <c r="G51" s="54"/>
      <c r="H51" s="56"/>
      <c r="I51" s="46" t="str">
        <f t="shared" si="0"/>
        <v/>
      </c>
      <c r="J51" s="53"/>
    </row>
    <row r="52" spans="1:10" ht="30" hidden="1" customHeight="1" thickBot="1">
      <c r="A52" s="52"/>
      <c r="B52" s="53"/>
      <c r="C52" s="53"/>
      <c r="D52" s="54"/>
      <c r="E52" s="55"/>
      <c r="F52" s="55"/>
      <c r="G52" s="54"/>
      <c r="H52" s="56"/>
      <c r="I52" s="46" t="str">
        <f t="shared" si="0"/>
        <v/>
      </c>
      <c r="J52" s="53"/>
    </row>
    <row r="53" spans="1:10" ht="30" hidden="1" customHeight="1" thickBot="1">
      <c r="A53" s="52"/>
      <c r="B53" s="53"/>
      <c r="C53" s="53"/>
      <c r="D53" s="54"/>
      <c r="E53" s="55"/>
      <c r="F53" s="55"/>
      <c r="G53" s="54"/>
      <c r="H53" s="56"/>
      <c r="I53" s="46" t="str">
        <f t="shared" si="0"/>
        <v/>
      </c>
      <c r="J53" s="53"/>
    </row>
    <row r="54" spans="1:10" ht="30" hidden="1" customHeight="1" thickBot="1">
      <c r="A54" s="52"/>
      <c r="B54" s="53"/>
      <c r="C54" s="53"/>
      <c r="D54" s="54"/>
      <c r="E54" s="55"/>
      <c r="F54" s="55"/>
      <c r="G54" s="54"/>
      <c r="H54" s="56"/>
      <c r="I54" s="46" t="str">
        <f t="shared" si="0"/>
        <v/>
      </c>
      <c r="J54" s="53"/>
    </row>
    <row r="55" spans="1:10" ht="30" hidden="1" customHeight="1" thickBot="1">
      <c r="A55" s="52"/>
      <c r="B55" s="53"/>
      <c r="C55" s="53"/>
      <c r="D55" s="54"/>
      <c r="E55" s="55"/>
      <c r="F55" s="55"/>
      <c r="G55" s="54"/>
      <c r="H55" s="56"/>
      <c r="I55" s="46" t="str">
        <f t="shared" si="0"/>
        <v/>
      </c>
      <c r="J55" s="53"/>
    </row>
    <row r="56" spans="1:10" ht="30" hidden="1" customHeight="1" thickBot="1">
      <c r="A56" s="52"/>
      <c r="B56" s="53"/>
      <c r="C56" s="53"/>
      <c r="D56" s="54"/>
      <c r="E56" s="55"/>
      <c r="F56" s="55"/>
      <c r="G56" s="54"/>
      <c r="H56" s="56"/>
      <c r="I56" s="46" t="str">
        <f t="shared" si="0"/>
        <v/>
      </c>
      <c r="J56" s="53"/>
    </row>
    <row r="57" spans="1:10" ht="30" hidden="1" customHeight="1" thickBot="1">
      <c r="A57" s="52"/>
      <c r="B57" s="53"/>
      <c r="C57" s="53"/>
      <c r="D57" s="54"/>
      <c r="E57" s="55"/>
      <c r="F57" s="55"/>
      <c r="G57" s="54"/>
      <c r="H57" s="56"/>
      <c r="I57" s="46" t="str">
        <f t="shared" si="0"/>
        <v/>
      </c>
      <c r="J57" s="53"/>
    </row>
    <row r="58" spans="1:10" ht="30" hidden="1" customHeight="1" thickBot="1">
      <c r="A58" s="52"/>
      <c r="B58" s="53"/>
      <c r="C58" s="53"/>
      <c r="D58" s="54"/>
      <c r="E58" s="55"/>
      <c r="F58" s="55"/>
      <c r="G58" s="54"/>
      <c r="H58" s="56"/>
      <c r="I58" s="46" t="str">
        <f t="shared" si="0"/>
        <v/>
      </c>
      <c r="J58" s="53"/>
    </row>
    <row r="59" spans="1:10" ht="30" hidden="1" customHeight="1" thickBot="1">
      <c r="A59" s="52"/>
      <c r="B59" s="53"/>
      <c r="C59" s="53"/>
      <c r="D59" s="54"/>
      <c r="E59" s="55"/>
      <c r="F59" s="55"/>
      <c r="G59" s="54"/>
      <c r="H59" s="56"/>
      <c r="I59" s="46" t="str">
        <f t="shared" si="0"/>
        <v/>
      </c>
      <c r="J59" s="53"/>
    </row>
    <row r="60" spans="1:10" ht="30" hidden="1" customHeight="1" thickBot="1">
      <c r="A60" s="52"/>
      <c r="B60" s="53"/>
      <c r="C60" s="53"/>
      <c r="D60" s="54"/>
      <c r="E60" s="55"/>
      <c r="F60" s="55"/>
      <c r="G60" s="54"/>
      <c r="H60" s="56"/>
      <c r="I60" s="46" t="str">
        <f t="shared" si="0"/>
        <v/>
      </c>
      <c r="J60" s="53"/>
    </row>
    <row r="61" spans="1:10" ht="30" hidden="1" customHeight="1" thickBot="1">
      <c r="A61" s="52"/>
      <c r="B61" s="53"/>
      <c r="C61" s="53"/>
      <c r="D61" s="54"/>
      <c r="E61" s="55"/>
      <c r="F61" s="55"/>
      <c r="G61" s="54"/>
      <c r="H61" s="56"/>
      <c r="I61" s="46" t="str">
        <f t="shared" si="0"/>
        <v/>
      </c>
      <c r="J61" s="53"/>
    </row>
    <row r="62" spans="1:10" ht="30" hidden="1" customHeight="1" thickBot="1">
      <c r="A62" s="52"/>
      <c r="B62" s="53"/>
      <c r="C62" s="53"/>
      <c r="D62" s="54"/>
      <c r="E62" s="55"/>
      <c r="F62" s="55"/>
      <c r="G62" s="54"/>
      <c r="H62" s="56"/>
      <c r="I62" s="46" t="str">
        <f t="shared" si="0"/>
        <v/>
      </c>
      <c r="J62" s="53"/>
    </row>
    <row r="63" spans="1:10" ht="30" hidden="1" customHeight="1" thickBot="1">
      <c r="A63" s="52"/>
      <c r="B63" s="53"/>
      <c r="C63" s="53"/>
      <c r="D63" s="54"/>
      <c r="E63" s="55"/>
      <c r="F63" s="55"/>
      <c r="G63" s="54"/>
      <c r="H63" s="56"/>
      <c r="I63" s="46" t="str">
        <f t="shared" si="0"/>
        <v/>
      </c>
      <c r="J63" s="53"/>
    </row>
    <row r="64" spans="1:10" ht="30" hidden="1" customHeight="1" thickBot="1">
      <c r="A64" s="52"/>
      <c r="B64" s="53"/>
      <c r="C64" s="53"/>
      <c r="D64" s="54"/>
      <c r="E64" s="55"/>
      <c r="F64" s="55"/>
      <c r="G64" s="54"/>
      <c r="H64" s="56"/>
      <c r="I64" s="46" t="str">
        <f t="shared" si="0"/>
        <v/>
      </c>
      <c r="J64" s="53"/>
    </row>
    <row r="65" spans="1:10" ht="30" hidden="1" customHeight="1" thickBot="1">
      <c r="A65" s="52"/>
      <c r="B65" s="53"/>
      <c r="C65" s="53"/>
      <c r="D65" s="54"/>
      <c r="E65" s="55"/>
      <c r="F65" s="55"/>
      <c r="G65" s="54"/>
      <c r="H65" s="56"/>
      <c r="I65" s="46" t="str">
        <f t="shared" si="0"/>
        <v/>
      </c>
      <c r="J65" s="53"/>
    </row>
    <row r="66" spans="1:10" ht="30" hidden="1" customHeight="1" thickBot="1">
      <c r="A66" s="52"/>
      <c r="B66" s="53"/>
      <c r="C66" s="53"/>
      <c r="D66" s="54"/>
      <c r="E66" s="55"/>
      <c r="F66" s="55"/>
      <c r="G66" s="54"/>
      <c r="H66" s="56"/>
      <c r="I66" s="46" t="str">
        <f t="shared" si="0"/>
        <v/>
      </c>
      <c r="J66" s="53"/>
    </row>
    <row r="67" spans="1:10" ht="30" hidden="1" customHeight="1" thickBot="1">
      <c r="A67" s="52"/>
      <c r="B67" s="53"/>
      <c r="C67" s="53"/>
      <c r="D67" s="54"/>
      <c r="E67" s="55"/>
      <c r="F67" s="55"/>
      <c r="G67" s="54"/>
      <c r="H67" s="56"/>
      <c r="I67" s="46" t="str">
        <f t="shared" si="0"/>
        <v/>
      </c>
      <c r="J67" s="53"/>
    </row>
    <row r="68" spans="1:10" ht="30" hidden="1" customHeight="1" thickBot="1">
      <c r="A68" s="52"/>
      <c r="B68" s="53"/>
      <c r="C68" s="53"/>
      <c r="D68" s="54"/>
      <c r="E68" s="55"/>
      <c r="F68" s="55"/>
      <c r="G68" s="54"/>
      <c r="H68" s="56"/>
      <c r="I68" s="46" t="str">
        <f t="shared" si="0"/>
        <v/>
      </c>
      <c r="J68" s="53"/>
    </row>
    <row r="69" spans="1:10" ht="30" hidden="1" customHeight="1" thickBot="1">
      <c r="A69" s="52"/>
      <c r="B69" s="53"/>
      <c r="C69" s="53"/>
      <c r="D69" s="54"/>
      <c r="E69" s="55"/>
      <c r="F69" s="55"/>
      <c r="G69" s="54"/>
      <c r="H69" s="56"/>
      <c r="I69" s="46" t="str">
        <f t="shared" si="0"/>
        <v/>
      </c>
      <c r="J69" s="53"/>
    </row>
    <row r="70" spans="1:10" ht="30" hidden="1" customHeight="1" thickBot="1">
      <c r="A70" s="52"/>
      <c r="B70" s="53"/>
      <c r="C70" s="53"/>
      <c r="D70" s="54"/>
      <c r="E70" s="55"/>
      <c r="F70" s="55"/>
      <c r="G70" s="54"/>
      <c r="H70" s="56"/>
      <c r="I70" s="46" t="str">
        <f t="shared" si="0"/>
        <v/>
      </c>
      <c r="J70" s="53"/>
    </row>
    <row r="71" spans="1:10" ht="30" hidden="1" customHeight="1" thickBot="1">
      <c r="A71" s="52"/>
      <c r="B71" s="53"/>
      <c r="C71" s="53"/>
      <c r="D71" s="54"/>
      <c r="E71" s="55"/>
      <c r="F71" s="55"/>
      <c r="G71" s="54"/>
      <c r="H71" s="56"/>
      <c r="I71" s="46" t="str">
        <f t="shared" si="0"/>
        <v/>
      </c>
      <c r="J71" s="53"/>
    </row>
    <row r="72" spans="1:10" ht="30" hidden="1" customHeight="1" thickBot="1">
      <c r="A72" s="52"/>
      <c r="B72" s="53"/>
      <c r="C72" s="53"/>
      <c r="D72" s="54"/>
      <c r="E72" s="55"/>
      <c r="F72" s="55"/>
      <c r="G72" s="54"/>
      <c r="H72" s="56"/>
      <c r="I72" s="46" t="str">
        <f t="shared" si="0"/>
        <v/>
      </c>
      <c r="J72" s="53"/>
    </row>
    <row r="73" spans="1:10" ht="30" hidden="1" customHeight="1" thickBot="1">
      <c r="A73" s="52"/>
      <c r="B73" s="53"/>
      <c r="C73" s="53"/>
      <c r="D73" s="54"/>
      <c r="E73" s="55"/>
      <c r="F73" s="55"/>
      <c r="G73" s="54"/>
      <c r="H73" s="56"/>
      <c r="I73" s="46" t="str">
        <f t="shared" si="0"/>
        <v/>
      </c>
      <c r="J73" s="53"/>
    </row>
    <row r="74" spans="1:10" ht="30" hidden="1" customHeight="1" thickBot="1">
      <c r="A74" s="52"/>
      <c r="B74" s="53"/>
      <c r="C74" s="53"/>
      <c r="D74" s="54"/>
      <c r="E74" s="55"/>
      <c r="F74" s="55"/>
      <c r="G74" s="54"/>
      <c r="H74" s="56"/>
      <c r="I74" s="46" t="str">
        <f t="shared" si="0"/>
        <v/>
      </c>
      <c r="J74" s="53"/>
    </row>
    <row r="75" spans="1:10" ht="30" hidden="1" customHeight="1" thickBot="1">
      <c r="A75" s="52"/>
      <c r="B75" s="53"/>
      <c r="C75" s="53"/>
      <c r="D75" s="54"/>
      <c r="E75" s="55"/>
      <c r="F75" s="55"/>
      <c r="G75" s="54"/>
      <c r="H75" s="56"/>
      <c r="I75" s="46" t="str">
        <f t="shared" si="0"/>
        <v/>
      </c>
      <c r="J75" s="53"/>
    </row>
    <row r="76" spans="1:10" ht="30" hidden="1" customHeight="1" thickBot="1">
      <c r="A76" s="52"/>
      <c r="B76" s="53"/>
      <c r="C76" s="53"/>
      <c r="D76" s="54"/>
      <c r="E76" s="55"/>
      <c r="F76" s="55"/>
      <c r="G76" s="54"/>
      <c r="H76" s="56"/>
      <c r="I76" s="46" t="str">
        <f t="shared" si="0"/>
        <v/>
      </c>
      <c r="J76" s="53"/>
    </row>
    <row r="77" spans="1:10" ht="30" hidden="1" customHeight="1" thickBot="1">
      <c r="A77" s="52"/>
      <c r="B77" s="53"/>
      <c r="C77" s="53"/>
      <c r="D77" s="54"/>
      <c r="E77" s="55"/>
      <c r="F77" s="55"/>
      <c r="G77" s="54"/>
      <c r="H77" s="56"/>
      <c r="I77" s="46" t="str">
        <f t="shared" si="0"/>
        <v/>
      </c>
      <c r="J77" s="53"/>
    </row>
    <row r="78" spans="1:10" ht="30" hidden="1" customHeight="1" thickBot="1">
      <c r="A78" s="52"/>
      <c r="B78" s="53"/>
      <c r="C78" s="53"/>
      <c r="D78" s="54"/>
      <c r="E78" s="55"/>
      <c r="F78" s="55"/>
      <c r="G78" s="54"/>
      <c r="H78" s="56"/>
      <c r="I78" s="46" t="str">
        <f t="shared" si="0"/>
        <v/>
      </c>
      <c r="J78" s="53"/>
    </row>
    <row r="79" spans="1:10" ht="30" hidden="1" customHeight="1" thickBot="1">
      <c r="A79" s="52"/>
      <c r="B79" s="53"/>
      <c r="C79" s="53"/>
      <c r="D79" s="54"/>
      <c r="E79" s="55"/>
      <c r="F79" s="55"/>
      <c r="G79" s="54"/>
      <c r="H79" s="56"/>
      <c r="I79" s="46" t="str">
        <f t="shared" si="0"/>
        <v/>
      </c>
      <c r="J79" s="53"/>
    </row>
    <row r="80" spans="1:10" ht="30" hidden="1" customHeight="1" thickBot="1">
      <c r="A80" s="52"/>
      <c r="B80" s="53"/>
      <c r="C80" s="53"/>
      <c r="D80" s="54"/>
      <c r="E80" s="55"/>
      <c r="F80" s="55"/>
      <c r="G80" s="54"/>
      <c r="H80" s="56"/>
      <c r="I80" s="46" t="str">
        <f t="shared" si="0"/>
        <v/>
      </c>
      <c r="J80" s="53"/>
    </row>
    <row r="81" spans="1:10" ht="30" hidden="1" customHeight="1" thickBot="1">
      <c r="A81" s="52"/>
      <c r="B81" s="53"/>
      <c r="C81" s="53"/>
      <c r="D81" s="54"/>
      <c r="E81" s="55"/>
      <c r="F81" s="55"/>
      <c r="G81" s="54"/>
      <c r="H81" s="56"/>
      <c r="I81" s="46" t="str">
        <f t="shared" si="0"/>
        <v/>
      </c>
      <c r="J81" s="53"/>
    </row>
    <row r="82" spans="1:10" ht="30" hidden="1" customHeight="1" thickBot="1">
      <c r="A82" s="52"/>
      <c r="B82" s="53"/>
      <c r="C82" s="53"/>
      <c r="D82" s="54"/>
      <c r="E82" s="55"/>
      <c r="F82" s="55"/>
      <c r="G82" s="54"/>
      <c r="H82" s="56"/>
      <c r="I82" s="46" t="str">
        <f t="shared" si="0"/>
        <v/>
      </c>
      <c r="J82" s="53"/>
    </row>
    <row r="83" spans="1:10" ht="30" hidden="1" customHeight="1" thickBot="1">
      <c r="A83" s="52"/>
      <c r="B83" s="53"/>
      <c r="C83" s="53"/>
      <c r="D83" s="54"/>
      <c r="E83" s="55"/>
      <c r="F83" s="55"/>
      <c r="G83" s="54"/>
      <c r="H83" s="56"/>
      <c r="I83" s="46" t="str">
        <f t="shared" si="0"/>
        <v/>
      </c>
      <c r="J83" s="53"/>
    </row>
    <row r="84" spans="1:10" ht="30" hidden="1" customHeight="1" thickBot="1">
      <c r="A84" s="52"/>
      <c r="B84" s="53"/>
      <c r="C84" s="53"/>
      <c r="D84" s="54"/>
      <c r="E84" s="55"/>
      <c r="F84" s="55"/>
      <c r="G84" s="54"/>
      <c r="H84" s="56"/>
      <c r="I84" s="46" t="str">
        <f t="shared" si="0"/>
        <v/>
      </c>
      <c r="J84" s="53"/>
    </row>
    <row r="85" spans="1:10" ht="30" hidden="1" customHeight="1" thickBot="1">
      <c r="A85" s="52"/>
      <c r="B85" s="53"/>
      <c r="C85" s="53"/>
      <c r="D85" s="54"/>
      <c r="E85" s="55"/>
      <c r="F85" s="55"/>
      <c r="G85" s="54"/>
      <c r="H85" s="56"/>
      <c r="I85" s="46" t="str">
        <f t="shared" si="0"/>
        <v/>
      </c>
      <c r="J85" s="53"/>
    </row>
    <row r="86" spans="1:10" ht="30" hidden="1" customHeight="1" thickBot="1">
      <c r="A86" s="52"/>
      <c r="B86" s="53"/>
      <c r="C86" s="53"/>
      <c r="D86" s="54"/>
      <c r="E86" s="55"/>
      <c r="F86" s="55"/>
      <c r="G86" s="54"/>
      <c r="H86" s="56"/>
      <c r="I86" s="46" t="str">
        <f t="shared" si="0"/>
        <v/>
      </c>
      <c r="J86" s="53"/>
    </row>
    <row r="87" spans="1:10" ht="30" hidden="1" customHeight="1" thickBot="1">
      <c r="A87" s="52"/>
      <c r="B87" s="53"/>
      <c r="C87" s="53"/>
      <c r="D87" s="54"/>
      <c r="E87" s="55"/>
      <c r="F87" s="55"/>
      <c r="G87" s="54"/>
      <c r="H87" s="56"/>
      <c r="I87" s="46" t="str">
        <f t="shared" si="0"/>
        <v/>
      </c>
      <c r="J87" s="53"/>
    </row>
    <row r="88" spans="1:10" ht="30" hidden="1" customHeight="1" thickBot="1">
      <c r="A88" s="52"/>
      <c r="B88" s="53"/>
      <c r="C88" s="53"/>
      <c r="D88" s="54"/>
      <c r="E88" s="55"/>
      <c r="F88" s="55"/>
      <c r="G88" s="54"/>
      <c r="H88" s="56"/>
      <c r="I88" s="46" t="str">
        <f t="shared" si="0"/>
        <v/>
      </c>
      <c r="J88" s="53"/>
    </row>
    <row r="89" spans="1:10" ht="30" hidden="1" customHeight="1" thickBot="1">
      <c r="A89" s="52"/>
      <c r="B89" s="53"/>
      <c r="C89" s="53"/>
      <c r="D89" s="54"/>
      <c r="E89" s="55"/>
      <c r="F89" s="55"/>
      <c r="G89" s="54"/>
      <c r="H89" s="56"/>
      <c r="I89" s="46" t="str">
        <f t="shared" si="0"/>
        <v/>
      </c>
      <c r="J89" s="53"/>
    </row>
    <row r="90" spans="1:10" ht="30" hidden="1" customHeight="1" thickBot="1">
      <c r="A90" s="52"/>
      <c r="B90" s="53"/>
      <c r="C90" s="53"/>
      <c r="D90" s="54"/>
      <c r="E90" s="55"/>
      <c r="F90" s="55"/>
      <c r="G90" s="54"/>
      <c r="H90" s="56"/>
      <c r="I90" s="46" t="str">
        <f t="shared" si="0"/>
        <v/>
      </c>
      <c r="J90" s="53"/>
    </row>
    <row r="91" spans="1:10" ht="30" hidden="1" customHeight="1" thickBot="1">
      <c r="A91" s="52"/>
      <c r="B91" s="53"/>
      <c r="C91" s="53"/>
      <c r="D91" s="54"/>
      <c r="E91" s="55"/>
      <c r="F91" s="55"/>
      <c r="G91" s="54"/>
      <c r="H91" s="56"/>
      <c r="I91" s="46" t="str">
        <f t="shared" si="0"/>
        <v/>
      </c>
      <c r="J91" s="53"/>
    </row>
    <row r="92" spans="1:10" ht="30" hidden="1" customHeight="1" thickBot="1">
      <c r="A92" s="52"/>
      <c r="B92" s="53"/>
      <c r="C92" s="53"/>
      <c r="D92" s="54"/>
      <c r="E92" s="55"/>
      <c r="F92" s="55"/>
      <c r="G92" s="54"/>
      <c r="H92" s="56"/>
      <c r="I92" s="46" t="str">
        <f t="shared" si="0"/>
        <v/>
      </c>
      <c r="J92" s="53"/>
    </row>
    <row r="93" spans="1:10" ht="30" hidden="1" customHeight="1" thickBot="1">
      <c r="A93" s="52"/>
      <c r="B93" s="53"/>
      <c r="C93" s="53"/>
      <c r="D93" s="54"/>
      <c r="E93" s="55"/>
      <c r="F93" s="55"/>
      <c r="G93" s="54"/>
      <c r="H93" s="56"/>
      <c r="I93" s="46" t="str">
        <f t="shared" si="0"/>
        <v/>
      </c>
      <c r="J93" s="53"/>
    </row>
    <row r="94" spans="1:10" ht="30" hidden="1" customHeight="1" thickBot="1">
      <c r="A94" s="52"/>
      <c r="B94" s="53"/>
      <c r="C94" s="53"/>
      <c r="D94" s="54"/>
      <c r="E94" s="55"/>
      <c r="F94" s="55"/>
      <c r="G94" s="54"/>
      <c r="H94" s="56"/>
      <c r="I94" s="46" t="str">
        <f t="shared" si="0"/>
        <v/>
      </c>
      <c r="J94" s="53"/>
    </row>
    <row r="95" spans="1:10" ht="30" hidden="1" customHeight="1" thickBot="1">
      <c r="A95" s="52"/>
      <c r="B95" s="53"/>
      <c r="C95" s="53"/>
      <c r="D95" s="54"/>
      <c r="E95" s="55"/>
      <c r="F95" s="55"/>
      <c r="G95" s="54"/>
      <c r="H95" s="56"/>
      <c r="I95" s="46" t="str">
        <f t="shared" si="0"/>
        <v/>
      </c>
      <c r="J95" s="53"/>
    </row>
    <row r="96" spans="1:10" ht="30" hidden="1" customHeight="1" thickBot="1">
      <c r="A96" s="52"/>
      <c r="B96" s="53"/>
      <c r="C96" s="53"/>
      <c r="D96" s="54"/>
      <c r="E96" s="55"/>
      <c r="F96" s="55"/>
      <c r="G96" s="54"/>
      <c r="H96" s="56"/>
      <c r="I96" s="46" t="str">
        <f t="shared" si="0"/>
        <v/>
      </c>
      <c r="J96" s="53"/>
    </row>
    <row r="97" spans="1:10" ht="30" hidden="1" customHeight="1" thickBot="1">
      <c r="A97" s="52"/>
      <c r="B97" s="53"/>
      <c r="C97" s="53"/>
      <c r="D97" s="54"/>
      <c r="E97" s="55"/>
      <c r="F97" s="55"/>
      <c r="G97" s="54"/>
      <c r="H97" s="56"/>
      <c r="I97" s="46" t="str">
        <f t="shared" si="0"/>
        <v/>
      </c>
      <c r="J97" s="53"/>
    </row>
    <row r="98" spans="1:10" ht="30" hidden="1" customHeight="1" thickBot="1">
      <c r="A98" s="52"/>
      <c r="B98" s="53"/>
      <c r="C98" s="53"/>
      <c r="D98" s="54"/>
      <c r="E98" s="55"/>
      <c r="F98" s="55"/>
      <c r="G98" s="54"/>
      <c r="H98" s="56"/>
      <c r="I98" s="46" t="str">
        <f t="shared" si="0"/>
        <v/>
      </c>
      <c r="J98" s="53"/>
    </row>
    <row r="99" spans="1:10" ht="30" hidden="1" customHeight="1" thickBot="1">
      <c r="A99" s="52"/>
      <c r="B99" s="53"/>
      <c r="C99" s="53"/>
      <c r="D99" s="54"/>
      <c r="E99" s="55"/>
      <c r="F99" s="55"/>
      <c r="G99" s="54"/>
      <c r="H99" s="56"/>
      <c r="I99" s="46" t="str">
        <f t="shared" si="0"/>
        <v/>
      </c>
      <c r="J99" s="53"/>
    </row>
    <row r="100" spans="1:10" ht="30" hidden="1" customHeight="1" thickBot="1">
      <c r="A100" s="52"/>
      <c r="B100" s="53"/>
      <c r="C100" s="53"/>
      <c r="D100" s="54"/>
      <c r="E100" s="55"/>
      <c r="F100" s="55"/>
      <c r="G100" s="54"/>
      <c r="H100" s="56"/>
      <c r="I100" s="46" t="str">
        <f t="shared" si="0"/>
        <v/>
      </c>
      <c r="J100" s="53"/>
    </row>
    <row r="101" spans="1:10" ht="30" hidden="1" customHeight="1" thickBot="1">
      <c r="A101" s="52"/>
      <c r="B101" s="53"/>
      <c r="C101" s="53"/>
      <c r="D101" s="54"/>
      <c r="E101" s="55"/>
      <c r="F101" s="55"/>
      <c r="G101" s="54"/>
      <c r="H101" s="56"/>
      <c r="I101" s="46" t="str">
        <f t="shared" si="0"/>
        <v/>
      </c>
      <c r="J101" s="53"/>
    </row>
    <row r="102" spans="1:10" ht="30" hidden="1" customHeight="1" thickBot="1">
      <c r="A102" s="52"/>
      <c r="B102" s="53"/>
      <c r="C102" s="53"/>
      <c r="D102" s="54"/>
      <c r="E102" s="55"/>
      <c r="F102" s="55"/>
      <c r="G102" s="54"/>
      <c r="H102" s="56"/>
      <c r="I102" s="46" t="str">
        <f t="shared" si="0"/>
        <v/>
      </c>
      <c r="J102" s="53"/>
    </row>
    <row r="103" spans="1:10" ht="30" hidden="1" customHeight="1" thickBot="1">
      <c r="A103" s="52"/>
      <c r="B103" s="53"/>
      <c r="C103" s="53"/>
      <c r="D103" s="54"/>
      <c r="E103" s="55"/>
      <c r="F103" s="55"/>
      <c r="G103" s="54"/>
      <c r="H103" s="56"/>
      <c r="I103" s="46" t="str">
        <f t="shared" si="0"/>
        <v/>
      </c>
      <c r="J103" s="53"/>
    </row>
    <row r="104" spans="1:10" ht="30" hidden="1" customHeight="1" thickBot="1">
      <c r="A104" s="52"/>
      <c r="B104" s="53"/>
      <c r="C104" s="53"/>
      <c r="D104" s="54"/>
      <c r="E104" s="55"/>
      <c r="F104" s="55"/>
      <c r="G104" s="54"/>
      <c r="H104" s="56"/>
      <c r="I104" s="46" t="str">
        <f t="shared" si="0"/>
        <v/>
      </c>
      <c r="J104" s="53"/>
    </row>
    <row r="105" spans="1:10" ht="30" hidden="1" customHeight="1" thickBot="1">
      <c r="A105" s="52"/>
      <c r="B105" s="53"/>
      <c r="C105" s="53"/>
      <c r="D105" s="54"/>
      <c r="E105" s="55"/>
      <c r="F105" s="55"/>
      <c r="G105" s="54"/>
      <c r="H105" s="56"/>
      <c r="I105" s="46" t="str">
        <f t="shared" si="0"/>
        <v/>
      </c>
      <c r="J105" s="53"/>
    </row>
    <row r="106" spans="1:10" ht="30" hidden="1" customHeight="1" thickBot="1">
      <c r="A106" s="52"/>
      <c r="B106" s="53"/>
      <c r="C106" s="53"/>
      <c r="D106" s="54"/>
      <c r="E106" s="55"/>
      <c r="F106" s="55"/>
      <c r="G106" s="54"/>
      <c r="H106" s="56"/>
      <c r="I106" s="46" t="str">
        <f t="shared" si="0"/>
        <v/>
      </c>
      <c r="J106" s="53"/>
    </row>
    <row r="107" spans="1:10" ht="30" hidden="1" customHeight="1" thickBot="1">
      <c r="A107" s="52"/>
      <c r="B107" s="53"/>
      <c r="C107" s="53"/>
      <c r="D107" s="54"/>
      <c r="E107" s="55"/>
      <c r="F107" s="55"/>
      <c r="G107" s="54"/>
      <c r="H107" s="56"/>
      <c r="I107" s="46" t="str">
        <f t="shared" si="0"/>
        <v/>
      </c>
      <c r="J107" s="53"/>
    </row>
    <row r="108" spans="1:10" ht="30" hidden="1" customHeight="1" thickBot="1">
      <c r="A108" s="52"/>
      <c r="B108" s="53"/>
      <c r="C108" s="53"/>
      <c r="D108" s="54"/>
      <c r="E108" s="55"/>
      <c r="F108" s="55"/>
      <c r="G108" s="54"/>
      <c r="H108" s="56"/>
      <c r="I108" s="46" t="str">
        <f t="shared" si="0"/>
        <v/>
      </c>
      <c r="J108" s="53"/>
    </row>
    <row r="109" spans="1:10" ht="30" hidden="1" customHeight="1" thickBot="1">
      <c r="A109" s="52"/>
      <c r="B109" s="53"/>
      <c r="C109" s="53"/>
      <c r="D109" s="54"/>
      <c r="E109" s="55"/>
      <c r="F109" s="55"/>
      <c r="G109" s="54"/>
      <c r="H109" s="56"/>
      <c r="I109" s="46" t="str">
        <f t="shared" si="0"/>
        <v/>
      </c>
      <c r="J109" s="53"/>
    </row>
    <row r="110" spans="1:10" ht="30" hidden="1" customHeight="1" thickBot="1">
      <c r="A110" s="52"/>
      <c r="B110" s="53"/>
      <c r="C110" s="53"/>
      <c r="D110" s="54"/>
      <c r="E110" s="55"/>
      <c r="F110" s="55"/>
      <c r="G110" s="54"/>
      <c r="H110" s="56"/>
      <c r="I110" s="46" t="str">
        <f t="shared" si="0"/>
        <v/>
      </c>
      <c r="J110" s="53"/>
    </row>
    <row r="111" spans="1:10" ht="30" hidden="1" customHeight="1" thickBot="1">
      <c r="A111" s="52"/>
      <c r="B111" s="53"/>
      <c r="C111" s="53"/>
      <c r="D111" s="54"/>
      <c r="E111" s="55"/>
      <c r="F111" s="55"/>
      <c r="G111" s="54"/>
      <c r="H111" s="56"/>
      <c r="I111" s="46" t="str">
        <f t="shared" si="0"/>
        <v/>
      </c>
      <c r="J111" s="53"/>
    </row>
    <row r="112" spans="1:10" ht="30" hidden="1" customHeight="1" thickBot="1">
      <c r="A112" s="52"/>
      <c r="B112" s="53"/>
      <c r="C112" s="53"/>
      <c r="D112" s="54"/>
      <c r="E112" s="55"/>
      <c r="F112" s="55"/>
      <c r="G112" s="54"/>
      <c r="H112" s="56"/>
      <c r="I112" s="46" t="str">
        <f t="shared" si="0"/>
        <v/>
      </c>
      <c r="J112" s="53"/>
    </row>
    <row r="113" spans="1:10" ht="30" hidden="1" customHeight="1" thickBot="1">
      <c r="A113" s="52"/>
      <c r="B113" s="53"/>
      <c r="C113" s="53"/>
      <c r="D113" s="54"/>
      <c r="E113" s="55"/>
      <c r="F113" s="55"/>
      <c r="G113" s="54"/>
      <c r="H113" s="56"/>
      <c r="I113" s="46" t="str">
        <f t="shared" si="0"/>
        <v/>
      </c>
      <c r="J113" s="53"/>
    </row>
    <row r="114" spans="1:10" ht="30" hidden="1" customHeight="1" thickBot="1">
      <c r="A114" s="52"/>
      <c r="B114" s="53"/>
      <c r="C114" s="53"/>
      <c r="D114" s="54"/>
      <c r="E114" s="55"/>
      <c r="F114" s="55"/>
      <c r="G114" s="54"/>
      <c r="H114" s="56"/>
      <c r="I114" s="46" t="str">
        <f t="shared" si="0"/>
        <v/>
      </c>
      <c r="J114" s="53"/>
    </row>
    <row r="115" spans="1:10" ht="30" hidden="1" customHeight="1" thickBot="1">
      <c r="A115" s="52"/>
      <c r="B115" s="53"/>
      <c r="C115" s="53"/>
      <c r="D115" s="54"/>
      <c r="E115" s="55"/>
      <c r="F115" s="55"/>
      <c r="G115" s="54"/>
      <c r="H115" s="56"/>
      <c r="I115" s="46" t="str">
        <f t="shared" si="0"/>
        <v/>
      </c>
      <c r="J115" s="53"/>
    </row>
    <row r="116" spans="1:10" ht="30" hidden="1" customHeight="1" thickBot="1">
      <c r="A116" s="52"/>
      <c r="B116" s="53"/>
      <c r="C116" s="53"/>
      <c r="D116" s="54"/>
      <c r="E116" s="55"/>
      <c r="F116" s="55"/>
      <c r="G116" s="54"/>
      <c r="H116" s="56"/>
      <c r="I116" s="46" t="str">
        <f t="shared" si="0"/>
        <v/>
      </c>
      <c r="J116" s="53"/>
    </row>
    <row r="117" spans="1:10" ht="30" hidden="1" customHeight="1" thickBot="1">
      <c r="A117" s="52"/>
      <c r="B117" s="53"/>
      <c r="C117" s="53"/>
      <c r="D117" s="54"/>
      <c r="E117" s="55"/>
      <c r="F117" s="55"/>
      <c r="G117" s="54"/>
      <c r="H117" s="56"/>
      <c r="I117" s="46" t="str">
        <f t="shared" si="0"/>
        <v/>
      </c>
      <c r="J117" s="53"/>
    </row>
    <row r="118" spans="1:10" ht="30" hidden="1" customHeight="1" thickBot="1">
      <c r="A118" s="52"/>
      <c r="B118" s="53"/>
      <c r="C118" s="53"/>
      <c r="D118" s="54"/>
      <c r="E118" s="55"/>
      <c r="F118" s="55"/>
      <c r="G118" s="54"/>
      <c r="H118" s="56"/>
      <c r="I118" s="46" t="str">
        <f t="shared" si="0"/>
        <v/>
      </c>
      <c r="J118" s="53"/>
    </row>
    <row r="119" spans="1:10" ht="30" hidden="1" customHeight="1" thickBot="1">
      <c r="A119" s="52"/>
      <c r="B119" s="53"/>
      <c r="C119" s="53"/>
      <c r="D119" s="54"/>
      <c r="E119" s="55"/>
      <c r="F119" s="55"/>
      <c r="G119" s="54"/>
      <c r="H119" s="56"/>
      <c r="I119" s="46" t="str">
        <f t="shared" si="0"/>
        <v/>
      </c>
      <c r="J119" s="53"/>
    </row>
    <row r="120" spans="1:10" ht="30" hidden="1" customHeight="1" thickBot="1">
      <c r="A120" s="52"/>
      <c r="B120" s="53"/>
      <c r="C120" s="53"/>
      <c r="D120" s="54"/>
      <c r="E120" s="55"/>
      <c r="F120" s="55"/>
      <c r="G120" s="54"/>
      <c r="H120" s="56"/>
      <c r="I120" s="46" t="str">
        <f t="shared" si="0"/>
        <v/>
      </c>
      <c r="J120" s="53"/>
    </row>
    <row r="121" spans="1:10" ht="30" hidden="1" customHeight="1" thickBot="1">
      <c r="A121" s="52"/>
      <c r="B121" s="53"/>
      <c r="C121" s="53"/>
      <c r="D121" s="54"/>
      <c r="E121" s="55"/>
      <c r="F121" s="55"/>
      <c r="G121" s="54"/>
      <c r="H121" s="56"/>
      <c r="I121" s="46" t="str">
        <f t="shared" si="0"/>
        <v/>
      </c>
      <c r="J121" s="53"/>
    </row>
    <row r="122" spans="1:10" ht="30" hidden="1" customHeight="1" thickBot="1">
      <c r="A122" s="52"/>
      <c r="B122" s="53"/>
      <c r="C122" s="53"/>
      <c r="D122" s="54"/>
      <c r="E122" s="55"/>
      <c r="F122" s="55"/>
      <c r="G122" s="54"/>
      <c r="H122" s="56"/>
      <c r="I122" s="46" t="str">
        <f t="shared" si="0"/>
        <v/>
      </c>
      <c r="J122" s="53"/>
    </row>
    <row r="123" spans="1:10" ht="30" hidden="1" customHeight="1" thickBot="1">
      <c r="A123" s="52"/>
      <c r="B123" s="53"/>
      <c r="C123" s="53"/>
      <c r="D123" s="54"/>
      <c r="E123" s="55"/>
      <c r="F123" s="55"/>
      <c r="G123" s="54"/>
      <c r="H123" s="56"/>
      <c r="I123" s="46" t="str">
        <f t="shared" si="0"/>
        <v/>
      </c>
      <c r="J123" s="53"/>
    </row>
    <row r="124" spans="1:10" ht="30" hidden="1" customHeight="1" thickBot="1">
      <c r="A124" s="52"/>
      <c r="B124" s="53"/>
      <c r="C124" s="53"/>
      <c r="D124" s="54"/>
      <c r="E124" s="55"/>
      <c r="F124" s="55"/>
      <c r="G124" s="54"/>
      <c r="H124" s="56"/>
      <c r="I124" s="46" t="str">
        <f t="shared" si="0"/>
        <v/>
      </c>
      <c r="J124" s="53"/>
    </row>
    <row r="125" spans="1:10" ht="30" hidden="1" customHeight="1" thickBot="1">
      <c r="A125" s="52"/>
      <c r="B125" s="53"/>
      <c r="C125" s="53"/>
      <c r="D125" s="54"/>
      <c r="E125" s="55"/>
      <c r="F125" s="55"/>
      <c r="G125" s="54"/>
      <c r="H125" s="56"/>
      <c r="I125" s="46" t="str">
        <f t="shared" si="0"/>
        <v/>
      </c>
      <c r="J125" s="53"/>
    </row>
    <row r="126" spans="1:10" ht="30" hidden="1" customHeight="1" thickBot="1">
      <c r="A126" s="52"/>
      <c r="B126" s="53"/>
      <c r="C126" s="53"/>
      <c r="D126" s="54"/>
      <c r="E126" s="55"/>
      <c r="F126" s="55"/>
      <c r="G126" s="54"/>
      <c r="H126" s="56"/>
      <c r="I126" s="46" t="str">
        <f t="shared" si="0"/>
        <v/>
      </c>
      <c r="J126" s="53"/>
    </row>
    <row r="127" spans="1:10" ht="30" hidden="1" customHeight="1" thickBot="1">
      <c r="A127" s="52"/>
      <c r="B127" s="53"/>
      <c r="C127" s="53"/>
      <c r="D127" s="54"/>
      <c r="E127" s="55"/>
      <c r="F127" s="55"/>
      <c r="G127" s="54"/>
      <c r="H127" s="56"/>
      <c r="I127" s="46" t="str">
        <f t="shared" si="0"/>
        <v/>
      </c>
      <c r="J127" s="53"/>
    </row>
    <row r="128" spans="1:10" ht="30" hidden="1" customHeight="1" thickBot="1">
      <c r="A128" s="52"/>
      <c r="B128" s="53"/>
      <c r="C128" s="53"/>
      <c r="D128" s="54"/>
      <c r="E128" s="55"/>
      <c r="F128" s="55"/>
      <c r="G128" s="54"/>
      <c r="H128" s="56"/>
      <c r="I128" s="46" t="str">
        <f t="shared" si="0"/>
        <v/>
      </c>
      <c r="J128" s="53"/>
    </row>
    <row r="129" spans="1:10" ht="30" hidden="1" customHeight="1" thickBot="1">
      <c r="A129" s="52"/>
      <c r="B129" s="53"/>
      <c r="C129" s="53"/>
      <c r="D129" s="54"/>
      <c r="E129" s="55"/>
      <c r="F129" s="55"/>
      <c r="G129" s="54"/>
      <c r="H129" s="56"/>
      <c r="I129" s="46" t="str">
        <f t="shared" si="0"/>
        <v/>
      </c>
      <c r="J129" s="53"/>
    </row>
    <row r="130" spans="1:10" ht="30" hidden="1" customHeight="1" thickBot="1">
      <c r="A130" s="52"/>
      <c r="B130" s="53"/>
      <c r="C130" s="53"/>
      <c r="D130" s="54"/>
      <c r="E130" s="55"/>
      <c r="F130" s="55"/>
      <c r="G130" s="54"/>
      <c r="H130" s="56"/>
      <c r="I130" s="46" t="str">
        <f t="shared" si="0"/>
        <v/>
      </c>
      <c r="J130" s="53"/>
    </row>
    <row r="131" spans="1:10" ht="30" hidden="1" customHeight="1" thickBot="1">
      <c r="A131" s="52"/>
      <c r="B131" s="53"/>
      <c r="C131" s="53"/>
      <c r="D131" s="54"/>
      <c r="E131" s="55"/>
      <c r="F131" s="55"/>
      <c r="G131" s="54"/>
      <c r="H131" s="56"/>
      <c r="I131" s="46" t="str">
        <f t="shared" si="0"/>
        <v/>
      </c>
      <c r="J131" s="53"/>
    </row>
    <row r="132" spans="1:10" ht="30" hidden="1" customHeight="1" thickBot="1">
      <c r="A132" s="52"/>
      <c r="B132" s="53"/>
      <c r="C132" s="53"/>
      <c r="D132" s="54"/>
      <c r="E132" s="55"/>
      <c r="F132" s="55"/>
      <c r="G132" s="54"/>
      <c r="H132" s="56"/>
      <c r="I132" s="46" t="str">
        <f t="shared" si="0"/>
        <v/>
      </c>
      <c r="J132" s="53"/>
    </row>
    <row r="133" spans="1:10" ht="30" hidden="1" customHeight="1" thickBot="1">
      <c r="A133" s="52"/>
      <c r="B133" s="53"/>
      <c r="C133" s="53"/>
      <c r="D133" s="54"/>
      <c r="E133" s="55"/>
      <c r="F133" s="55"/>
      <c r="G133" s="54"/>
      <c r="H133" s="56"/>
      <c r="I133" s="46" t="str">
        <f t="shared" si="0"/>
        <v/>
      </c>
      <c r="J133" s="53"/>
    </row>
    <row r="134" spans="1:10" ht="30" hidden="1" customHeight="1" thickBot="1">
      <c r="A134" s="52"/>
      <c r="B134" s="53"/>
      <c r="C134" s="53"/>
      <c r="D134" s="54"/>
      <c r="E134" s="55"/>
      <c r="F134" s="55"/>
      <c r="G134" s="54"/>
      <c r="H134" s="56"/>
      <c r="I134" s="46" t="str">
        <f t="shared" si="0"/>
        <v/>
      </c>
      <c r="J134" s="53"/>
    </row>
    <row r="135" spans="1:10" ht="30" hidden="1" customHeight="1" thickBot="1">
      <c r="A135" s="52"/>
      <c r="B135" s="53"/>
      <c r="C135" s="53"/>
      <c r="D135" s="54"/>
      <c r="E135" s="55"/>
      <c r="F135" s="55"/>
      <c r="G135" s="54"/>
      <c r="H135" s="56"/>
      <c r="I135" s="46" t="str">
        <f t="shared" si="0"/>
        <v/>
      </c>
      <c r="J135" s="53"/>
    </row>
    <row r="136" spans="1:10" ht="30" hidden="1" customHeight="1" thickBot="1">
      <c r="A136" s="52"/>
      <c r="B136" s="53"/>
      <c r="C136" s="53"/>
      <c r="D136" s="54"/>
      <c r="E136" s="55"/>
      <c r="F136" s="55"/>
      <c r="G136" s="54"/>
      <c r="H136" s="56"/>
      <c r="I136" s="46" t="str">
        <f t="shared" si="0"/>
        <v/>
      </c>
      <c r="J136" s="53"/>
    </row>
    <row r="137" spans="1:10" ht="30" hidden="1" customHeight="1" thickBot="1">
      <c r="A137" s="52"/>
      <c r="B137" s="53"/>
      <c r="C137" s="53"/>
      <c r="D137" s="54"/>
      <c r="E137" s="55"/>
      <c r="F137" s="55"/>
      <c r="G137" s="54"/>
      <c r="H137" s="56"/>
      <c r="I137" s="46" t="str">
        <f t="shared" si="0"/>
        <v/>
      </c>
      <c r="J137" s="53"/>
    </row>
    <row r="138" spans="1:10" ht="30" hidden="1" customHeight="1" thickBot="1">
      <c r="A138" s="52"/>
      <c r="B138" s="53"/>
      <c r="C138" s="53"/>
      <c r="D138" s="54"/>
      <c r="E138" s="55"/>
      <c r="F138" s="55"/>
      <c r="G138" s="54"/>
      <c r="H138" s="56"/>
      <c r="I138" s="46" t="str">
        <f t="shared" si="0"/>
        <v/>
      </c>
      <c r="J138" s="53"/>
    </row>
    <row r="139" spans="1:10" ht="30" hidden="1" customHeight="1" thickBot="1">
      <c r="A139" s="52"/>
      <c r="B139" s="53"/>
      <c r="C139" s="53"/>
      <c r="D139" s="54"/>
      <c r="E139" s="55"/>
      <c r="F139" s="55"/>
      <c r="G139" s="54"/>
      <c r="H139" s="56"/>
      <c r="I139" s="46" t="str">
        <f t="shared" si="0"/>
        <v/>
      </c>
      <c r="J139" s="53"/>
    </row>
    <row r="140" spans="1:10" ht="30" hidden="1" customHeight="1" thickBot="1">
      <c r="A140" s="52"/>
      <c r="B140" s="53"/>
      <c r="C140" s="53"/>
      <c r="D140" s="54"/>
      <c r="E140" s="55"/>
      <c r="F140" s="55"/>
      <c r="G140" s="54"/>
      <c r="H140" s="56"/>
      <c r="I140" s="46" t="str">
        <f t="shared" si="0"/>
        <v/>
      </c>
      <c r="J140" s="53"/>
    </row>
    <row r="141" spans="1:10" ht="30" hidden="1" customHeight="1" thickBot="1">
      <c r="A141" s="52"/>
      <c r="B141" s="53"/>
      <c r="C141" s="53"/>
      <c r="D141" s="54"/>
      <c r="E141" s="55"/>
      <c r="F141" s="55"/>
      <c r="G141" s="54"/>
      <c r="H141" s="56"/>
      <c r="I141" s="46" t="str">
        <f t="shared" si="0"/>
        <v/>
      </c>
      <c r="J141" s="53"/>
    </row>
    <row r="142" spans="1:10" ht="30" hidden="1" customHeight="1" thickBot="1">
      <c r="A142" s="52"/>
      <c r="B142" s="53"/>
      <c r="C142" s="53"/>
      <c r="D142" s="54"/>
      <c r="E142" s="55"/>
      <c r="F142" s="55"/>
      <c r="G142" s="54"/>
      <c r="H142" s="56"/>
      <c r="I142" s="46" t="str">
        <f t="shared" si="0"/>
        <v/>
      </c>
      <c r="J142" s="53"/>
    </row>
    <row r="143" spans="1:10" ht="30" hidden="1" customHeight="1" thickBot="1">
      <c r="A143" s="52"/>
      <c r="B143" s="53"/>
      <c r="C143" s="53"/>
      <c r="D143" s="54"/>
      <c r="E143" s="55"/>
      <c r="F143" s="55"/>
      <c r="G143" s="54"/>
      <c r="H143" s="56"/>
      <c r="I143" s="46" t="str">
        <f t="shared" si="0"/>
        <v/>
      </c>
      <c r="J143" s="53"/>
    </row>
    <row r="144" spans="1:10" ht="30" hidden="1" customHeight="1" thickBot="1">
      <c r="A144" s="52"/>
      <c r="B144" s="53"/>
      <c r="C144" s="53"/>
      <c r="D144" s="54"/>
      <c r="E144" s="55"/>
      <c r="F144" s="55"/>
      <c r="G144" s="54"/>
      <c r="H144" s="56"/>
      <c r="I144" s="46" t="str">
        <f t="shared" si="0"/>
        <v/>
      </c>
      <c r="J144" s="53"/>
    </row>
    <row r="145" spans="1:10" ht="30" hidden="1" customHeight="1" thickBot="1">
      <c r="A145" s="52"/>
      <c r="B145" s="53"/>
      <c r="C145" s="53"/>
      <c r="D145" s="54"/>
      <c r="E145" s="55"/>
      <c r="F145" s="55"/>
      <c r="G145" s="54"/>
      <c r="H145" s="56"/>
      <c r="I145" s="46" t="str">
        <f t="shared" si="0"/>
        <v/>
      </c>
      <c r="J145" s="53"/>
    </row>
    <row r="146" spans="1:10" ht="30" hidden="1" customHeight="1" thickBot="1">
      <c r="A146" s="52"/>
      <c r="B146" s="53"/>
      <c r="C146" s="53"/>
      <c r="D146" s="54"/>
      <c r="E146" s="55"/>
      <c r="F146" s="55"/>
      <c r="G146" s="54"/>
      <c r="H146" s="56"/>
      <c r="I146" s="46" t="str">
        <f t="shared" si="0"/>
        <v/>
      </c>
      <c r="J146" s="53"/>
    </row>
    <row r="147" spans="1:10" ht="30" hidden="1" customHeight="1" thickBot="1">
      <c r="A147" s="52"/>
      <c r="B147" s="53"/>
      <c r="C147" s="53"/>
      <c r="D147" s="54"/>
      <c r="E147" s="55"/>
      <c r="F147" s="55"/>
      <c r="G147" s="54"/>
      <c r="H147" s="56"/>
      <c r="I147" s="46" t="str">
        <f t="shared" si="0"/>
        <v/>
      </c>
      <c r="J147" s="53"/>
    </row>
    <row r="148" spans="1:10" ht="30" hidden="1" customHeight="1" thickBot="1">
      <c r="A148" s="52"/>
      <c r="B148" s="53"/>
      <c r="C148" s="53"/>
      <c r="D148" s="54"/>
      <c r="E148" s="55"/>
      <c r="F148" s="55"/>
      <c r="G148" s="54"/>
      <c r="H148" s="56"/>
      <c r="I148" s="46" t="str">
        <f t="shared" si="0"/>
        <v/>
      </c>
      <c r="J148" s="53"/>
    </row>
    <row r="149" spans="1:10" ht="30" hidden="1" customHeight="1" thickBot="1">
      <c r="A149" s="52"/>
      <c r="B149" s="53"/>
      <c r="C149" s="53"/>
      <c r="D149" s="54"/>
      <c r="E149" s="55"/>
      <c r="F149" s="55"/>
      <c r="G149" s="54"/>
      <c r="H149" s="56"/>
      <c r="I149" s="46" t="str">
        <f t="shared" si="0"/>
        <v/>
      </c>
      <c r="J149" s="53"/>
    </row>
    <row r="150" spans="1:10" ht="30" hidden="1" customHeight="1" thickBot="1">
      <c r="A150" s="52"/>
      <c r="B150" s="53"/>
      <c r="C150" s="53"/>
      <c r="D150" s="54"/>
      <c r="E150" s="55"/>
      <c r="F150" s="55"/>
      <c r="G150" s="54"/>
      <c r="H150" s="56"/>
      <c r="I150" s="46" t="str">
        <f t="shared" si="0"/>
        <v/>
      </c>
      <c r="J150" s="53"/>
    </row>
    <row r="151" spans="1:10" ht="30" hidden="1" customHeight="1" thickBot="1">
      <c r="A151" s="52"/>
      <c r="B151" s="53"/>
      <c r="C151" s="53"/>
      <c r="D151" s="54"/>
      <c r="E151" s="55"/>
      <c r="F151" s="55"/>
      <c r="G151" s="54"/>
      <c r="H151" s="56"/>
      <c r="I151" s="46" t="str">
        <f t="shared" si="0"/>
        <v/>
      </c>
      <c r="J151" s="53"/>
    </row>
    <row r="152" spans="1:10" ht="30" hidden="1" customHeight="1" thickBot="1">
      <c r="A152" s="52"/>
      <c r="B152" s="53"/>
      <c r="C152" s="53"/>
      <c r="D152" s="54"/>
      <c r="E152" s="55"/>
      <c r="F152" s="55"/>
      <c r="G152" s="54"/>
      <c r="H152" s="56"/>
      <c r="I152" s="46" t="str">
        <f t="shared" si="0"/>
        <v/>
      </c>
      <c r="J152" s="53"/>
    </row>
    <row r="153" spans="1:10" ht="30" hidden="1" customHeight="1" thickBot="1">
      <c r="A153" s="52"/>
      <c r="B153" s="53"/>
      <c r="C153" s="53"/>
      <c r="D153" s="54"/>
      <c r="E153" s="55"/>
      <c r="F153" s="55"/>
      <c r="G153" s="54"/>
      <c r="H153" s="56"/>
      <c r="I153" s="46" t="str">
        <f t="shared" si="0"/>
        <v/>
      </c>
      <c r="J153" s="53"/>
    </row>
    <row r="154" spans="1:10" ht="30" hidden="1" customHeight="1" thickBot="1">
      <c r="A154" s="52"/>
      <c r="B154" s="53"/>
      <c r="C154" s="53"/>
      <c r="D154" s="54"/>
      <c r="E154" s="55"/>
      <c r="F154" s="55"/>
      <c r="G154" s="54"/>
      <c r="H154" s="56"/>
      <c r="I154" s="46" t="str">
        <f t="shared" si="0"/>
        <v/>
      </c>
      <c r="J154" s="53"/>
    </row>
    <row r="155" spans="1:10" ht="30" hidden="1" customHeight="1" thickBot="1">
      <c r="A155" s="52"/>
      <c r="B155" s="53"/>
      <c r="C155" s="53"/>
      <c r="D155" s="54"/>
      <c r="E155" s="55"/>
      <c r="F155" s="55"/>
      <c r="G155" s="54"/>
      <c r="H155" s="56"/>
      <c r="I155" s="46" t="str">
        <f t="shared" si="0"/>
        <v/>
      </c>
      <c r="J155" s="53"/>
    </row>
    <row r="156" spans="1:10" ht="30" hidden="1" customHeight="1" thickBot="1">
      <c r="A156" s="52"/>
      <c r="B156" s="53"/>
      <c r="C156" s="53"/>
      <c r="D156" s="54"/>
      <c r="E156" s="55"/>
      <c r="F156" s="55"/>
      <c r="G156" s="54"/>
      <c r="H156" s="56"/>
      <c r="I156" s="46" t="str">
        <f t="shared" si="0"/>
        <v/>
      </c>
      <c r="J156" s="53"/>
    </row>
    <row r="157" spans="1:10" ht="30" hidden="1" customHeight="1" thickBot="1">
      <c r="A157" s="52"/>
      <c r="B157" s="53"/>
      <c r="C157" s="53"/>
      <c r="D157" s="54"/>
      <c r="E157" s="55"/>
      <c r="F157" s="55"/>
      <c r="G157" s="54"/>
      <c r="H157" s="56"/>
      <c r="I157" s="46" t="str">
        <f t="shared" si="0"/>
        <v/>
      </c>
      <c r="J157" s="53"/>
    </row>
    <row r="158" spans="1:10" ht="30" hidden="1" customHeight="1" thickBot="1">
      <c r="A158" s="52"/>
      <c r="B158" s="53"/>
      <c r="C158" s="53"/>
      <c r="D158" s="54"/>
      <c r="E158" s="55"/>
      <c r="F158" s="55"/>
      <c r="G158" s="54"/>
      <c r="H158" s="56"/>
      <c r="I158" s="46" t="str">
        <f t="shared" si="0"/>
        <v/>
      </c>
      <c r="J158" s="53"/>
    </row>
    <row r="159" spans="1:10" ht="30" hidden="1" customHeight="1" thickBot="1">
      <c r="A159" s="52"/>
      <c r="B159" s="53"/>
      <c r="C159" s="53"/>
      <c r="D159" s="54"/>
      <c r="E159" s="55"/>
      <c r="F159" s="55"/>
      <c r="G159" s="54"/>
      <c r="H159" s="56"/>
      <c r="I159" s="46" t="str">
        <f t="shared" si="0"/>
        <v/>
      </c>
      <c r="J159" s="53"/>
    </row>
    <row r="160" spans="1:10" ht="30" hidden="1" customHeight="1" thickBot="1">
      <c r="A160" s="52"/>
      <c r="B160" s="53"/>
      <c r="C160" s="53"/>
      <c r="D160" s="54"/>
      <c r="E160" s="55"/>
      <c r="F160" s="55"/>
      <c r="G160" s="54"/>
      <c r="H160" s="56"/>
      <c r="I160" s="46" t="str">
        <f t="shared" si="0"/>
        <v/>
      </c>
      <c r="J160" s="53"/>
    </row>
    <row r="161" spans="1:10" ht="30" hidden="1" customHeight="1" thickBot="1">
      <c r="A161" s="52"/>
      <c r="B161" s="53"/>
      <c r="C161" s="53"/>
      <c r="D161" s="54"/>
      <c r="E161" s="55"/>
      <c r="F161" s="55"/>
      <c r="G161" s="54"/>
      <c r="H161" s="56"/>
      <c r="I161" s="46" t="str">
        <f t="shared" si="0"/>
        <v/>
      </c>
      <c r="J161" s="53"/>
    </row>
    <row r="162" spans="1:10" ht="30" hidden="1" customHeight="1" thickBot="1">
      <c r="A162" s="52"/>
      <c r="B162" s="53"/>
      <c r="C162" s="53"/>
      <c r="D162" s="54"/>
      <c r="E162" s="55"/>
      <c r="F162" s="55"/>
      <c r="G162" s="54"/>
      <c r="H162" s="56"/>
      <c r="I162" s="46" t="str">
        <f t="shared" si="0"/>
        <v/>
      </c>
      <c r="J162" s="53"/>
    </row>
    <row r="163" spans="1:10" ht="30" hidden="1" customHeight="1" thickBot="1">
      <c r="A163" s="52"/>
      <c r="B163" s="53"/>
      <c r="C163" s="53"/>
      <c r="D163" s="54"/>
      <c r="E163" s="55"/>
      <c r="F163" s="55"/>
      <c r="G163" s="54"/>
      <c r="H163" s="56"/>
      <c r="I163" s="46" t="str">
        <f t="shared" si="0"/>
        <v/>
      </c>
      <c r="J163" s="53"/>
    </row>
    <row r="164" spans="1:10" ht="30" hidden="1" customHeight="1" thickBot="1">
      <c r="A164" s="52"/>
      <c r="B164" s="53"/>
      <c r="C164" s="53"/>
      <c r="D164" s="54"/>
      <c r="E164" s="55"/>
      <c r="F164" s="55"/>
      <c r="G164" s="54"/>
      <c r="H164" s="56"/>
      <c r="I164" s="46" t="str">
        <f t="shared" si="0"/>
        <v/>
      </c>
      <c r="J164" s="53"/>
    </row>
    <row r="165" spans="1:10" ht="30" hidden="1" customHeight="1" thickBot="1">
      <c r="A165" s="52"/>
      <c r="B165" s="53"/>
      <c r="C165" s="53"/>
      <c r="D165" s="54"/>
      <c r="E165" s="55"/>
      <c r="F165" s="55"/>
      <c r="G165" s="54"/>
      <c r="H165" s="56"/>
      <c r="I165" s="46" t="str">
        <f t="shared" si="0"/>
        <v/>
      </c>
      <c r="J165" s="53"/>
    </row>
    <row r="166" spans="1:10" ht="30" hidden="1" customHeight="1" thickBot="1">
      <c r="A166" s="52"/>
      <c r="B166" s="53"/>
      <c r="C166" s="53"/>
      <c r="D166" s="54"/>
      <c r="E166" s="55"/>
      <c r="F166" s="55"/>
      <c r="G166" s="54"/>
      <c r="H166" s="56"/>
      <c r="I166" s="46" t="str">
        <f t="shared" si="0"/>
        <v/>
      </c>
      <c r="J166" s="53"/>
    </row>
    <row r="167" spans="1:10" ht="30" hidden="1" customHeight="1" thickBot="1">
      <c r="A167" s="52"/>
      <c r="B167" s="53"/>
      <c r="C167" s="53"/>
      <c r="D167" s="54"/>
      <c r="E167" s="55"/>
      <c r="F167" s="55"/>
      <c r="G167" s="54"/>
      <c r="H167" s="56"/>
      <c r="I167" s="46" t="str">
        <f t="shared" si="0"/>
        <v/>
      </c>
      <c r="J167" s="53"/>
    </row>
    <row r="168" spans="1:10" ht="30" hidden="1" customHeight="1" thickBot="1">
      <c r="A168" s="52"/>
      <c r="B168" s="53"/>
      <c r="C168" s="53"/>
      <c r="D168" s="54"/>
      <c r="E168" s="55"/>
      <c r="F168" s="55"/>
      <c r="G168" s="54"/>
      <c r="H168" s="56"/>
      <c r="I168" s="46" t="str">
        <f t="shared" si="0"/>
        <v/>
      </c>
      <c r="J168" s="53"/>
    </row>
    <row r="169" spans="1:10" ht="30" hidden="1" customHeight="1" thickBot="1">
      <c r="A169" s="52"/>
      <c r="B169" s="53"/>
      <c r="C169" s="53"/>
      <c r="D169" s="54"/>
      <c r="E169" s="55"/>
      <c r="F169" s="55"/>
      <c r="G169" s="54"/>
      <c r="H169" s="56"/>
      <c r="I169" s="46" t="str">
        <f t="shared" si="0"/>
        <v/>
      </c>
      <c r="J169" s="53"/>
    </row>
    <row r="170" spans="1:10" ht="30" hidden="1" customHeight="1" thickBot="1">
      <c r="A170" s="52"/>
      <c r="B170" s="53"/>
      <c r="C170" s="53"/>
      <c r="D170" s="54"/>
      <c r="E170" s="55"/>
      <c r="F170" s="55"/>
      <c r="G170" s="54"/>
      <c r="H170" s="56"/>
      <c r="I170" s="46" t="str">
        <f t="shared" si="0"/>
        <v/>
      </c>
      <c r="J170" s="53"/>
    </row>
    <row r="171" spans="1:10" ht="30" hidden="1" customHeight="1" thickBot="1">
      <c r="A171" s="52"/>
      <c r="B171" s="53"/>
      <c r="C171" s="53"/>
      <c r="D171" s="54"/>
      <c r="E171" s="55"/>
      <c r="F171" s="55"/>
      <c r="G171" s="54"/>
      <c r="H171" s="56"/>
      <c r="I171" s="46" t="str">
        <f t="shared" si="0"/>
        <v/>
      </c>
      <c r="J171" s="53"/>
    </row>
    <row r="172" spans="1:10" ht="30" hidden="1" customHeight="1" thickBot="1">
      <c r="A172" s="52"/>
      <c r="B172" s="53"/>
      <c r="C172" s="53"/>
      <c r="D172" s="54"/>
      <c r="E172" s="55"/>
      <c r="F172" s="55"/>
      <c r="G172" s="54"/>
      <c r="H172" s="56"/>
      <c r="I172" s="46" t="str">
        <f t="shared" si="0"/>
        <v/>
      </c>
      <c r="J172" s="53"/>
    </row>
    <row r="173" spans="1:10" ht="30" hidden="1" customHeight="1" thickBot="1">
      <c r="A173" s="52"/>
      <c r="B173" s="53"/>
      <c r="C173" s="53"/>
      <c r="D173" s="54"/>
      <c r="E173" s="55"/>
      <c r="F173" s="55"/>
      <c r="G173" s="54"/>
      <c r="H173" s="56"/>
      <c r="I173" s="46" t="str">
        <f t="shared" si="0"/>
        <v/>
      </c>
      <c r="J173" s="53"/>
    </row>
    <row r="174" spans="1:10" ht="30" hidden="1" customHeight="1" thickBot="1">
      <c r="A174" s="52"/>
      <c r="B174" s="53"/>
      <c r="C174" s="53"/>
      <c r="D174" s="54"/>
      <c r="E174" s="55"/>
      <c r="F174" s="55"/>
      <c r="G174" s="54"/>
      <c r="H174" s="56"/>
      <c r="I174" s="46" t="str">
        <f t="shared" si="0"/>
        <v/>
      </c>
      <c r="J174" s="53"/>
    </row>
    <row r="175" spans="1:10" ht="30" hidden="1" customHeight="1" thickBot="1">
      <c r="A175" s="52"/>
      <c r="B175" s="53"/>
      <c r="C175" s="53"/>
      <c r="D175" s="54"/>
      <c r="E175" s="55"/>
      <c r="F175" s="55"/>
      <c r="G175" s="54"/>
      <c r="H175" s="56"/>
      <c r="I175" s="46" t="str">
        <f t="shared" si="0"/>
        <v/>
      </c>
      <c r="J175" s="53"/>
    </row>
    <row r="176" spans="1:10" ht="30" hidden="1" customHeight="1" thickBot="1">
      <c r="A176" s="52"/>
      <c r="B176" s="53"/>
      <c r="C176" s="53"/>
      <c r="D176" s="54"/>
      <c r="E176" s="55"/>
      <c r="F176" s="55"/>
      <c r="G176" s="54"/>
      <c r="H176" s="56"/>
      <c r="I176" s="46" t="str">
        <f t="shared" si="0"/>
        <v/>
      </c>
      <c r="J176" s="53"/>
    </row>
    <row r="177" spans="1:10" ht="30" hidden="1" customHeight="1" thickBot="1">
      <c r="A177" s="52"/>
      <c r="B177" s="53"/>
      <c r="C177" s="53"/>
      <c r="D177" s="54"/>
      <c r="E177" s="55"/>
      <c r="F177" s="55"/>
      <c r="G177" s="54"/>
      <c r="H177" s="56"/>
      <c r="I177" s="46" t="str">
        <f t="shared" si="0"/>
        <v/>
      </c>
      <c r="J177" s="53"/>
    </row>
    <row r="178" spans="1:10" ht="30" hidden="1" customHeight="1" thickBot="1">
      <c r="A178" s="52"/>
      <c r="B178" s="53"/>
      <c r="C178" s="53"/>
      <c r="D178" s="54"/>
      <c r="E178" s="55"/>
      <c r="F178" s="55"/>
      <c r="G178" s="54"/>
      <c r="H178" s="56"/>
      <c r="I178" s="46" t="str">
        <f t="shared" si="0"/>
        <v/>
      </c>
      <c r="J178" s="53"/>
    </row>
    <row r="179" spans="1:10" ht="30" hidden="1" customHeight="1" thickBot="1">
      <c r="A179" s="52"/>
      <c r="B179" s="53"/>
      <c r="C179" s="53"/>
      <c r="D179" s="54"/>
      <c r="E179" s="55"/>
      <c r="F179" s="55"/>
      <c r="G179" s="54"/>
      <c r="H179" s="56"/>
      <c r="I179" s="46" t="str">
        <f t="shared" si="0"/>
        <v/>
      </c>
      <c r="J179" s="53"/>
    </row>
    <row r="180" spans="1:10" ht="30" hidden="1" customHeight="1" thickBot="1">
      <c r="A180" s="52"/>
      <c r="B180" s="53"/>
      <c r="C180" s="53"/>
      <c r="D180" s="54"/>
      <c r="E180" s="55"/>
      <c r="F180" s="55"/>
      <c r="G180" s="54"/>
      <c r="H180" s="56"/>
      <c r="I180" s="46" t="str">
        <f t="shared" si="0"/>
        <v/>
      </c>
      <c r="J180" s="53"/>
    </row>
    <row r="181" spans="1:10" ht="30" hidden="1" customHeight="1" thickBot="1">
      <c r="A181" s="52"/>
      <c r="B181" s="53"/>
      <c r="C181" s="53"/>
      <c r="D181" s="54"/>
      <c r="E181" s="55"/>
      <c r="F181" s="55"/>
      <c r="G181" s="54"/>
      <c r="H181" s="56"/>
      <c r="I181" s="46" t="str">
        <f t="shared" si="0"/>
        <v/>
      </c>
      <c r="J181" s="53"/>
    </row>
    <row r="182" spans="1:10" ht="30" hidden="1" customHeight="1" thickBot="1">
      <c r="A182" s="52"/>
      <c r="B182" s="53"/>
      <c r="C182" s="53"/>
      <c r="D182" s="54"/>
      <c r="E182" s="55"/>
      <c r="F182" s="55"/>
      <c r="G182" s="54"/>
      <c r="H182" s="56"/>
      <c r="I182" s="46" t="str">
        <f t="shared" si="0"/>
        <v/>
      </c>
      <c r="J182" s="53"/>
    </row>
    <row r="183" spans="1:10" ht="30" hidden="1" customHeight="1" thickBot="1">
      <c r="A183" s="52"/>
      <c r="B183" s="53"/>
      <c r="C183" s="53"/>
      <c r="D183" s="54"/>
      <c r="E183" s="55"/>
      <c r="F183" s="55"/>
      <c r="G183" s="54"/>
      <c r="H183" s="56"/>
      <c r="I183" s="46" t="str">
        <f t="shared" si="0"/>
        <v/>
      </c>
      <c r="J183" s="53"/>
    </row>
    <row r="184" spans="1:10" ht="30" hidden="1" customHeight="1" thickBot="1">
      <c r="A184" s="52"/>
      <c r="B184" s="53"/>
      <c r="C184" s="53"/>
      <c r="D184" s="54"/>
      <c r="E184" s="55"/>
      <c r="F184" s="55"/>
      <c r="G184" s="54"/>
      <c r="H184" s="56"/>
      <c r="I184" s="46" t="str">
        <f t="shared" si="0"/>
        <v/>
      </c>
      <c r="J184" s="53"/>
    </row>
    <row r="185" spans="1:10" ht="30" hidden="1" customHeight="1" thickBot="1">
      <c r="A185" s="52"/>
      <c r="B185" s="53"/>
      <c r="C185" s="53"/>
      <c r="D185" s="54"/>
      <c r="E185" s="55"/>
      <c r="F185" s="55"/>
      <c r="G185" s="54"/>
      <c r="H185" s="56"/>
      <c r="I185" s="46" t="str">
        <f t="shared" si="0"/>
        <v/>
      </c>
      <c r="J185" s="53"/>
    </row>
    <row r="186" spans="1:10" ht="30" hidden="1" customHeight="1" thickBot="1">
      <c r="A186" s="52"/>
      <c r="B186" s="53"/>
      <c r="C186" s="53"/>
      <c r="D186" s="54"/>
      <c r="E186" s="55"/>
      <c r="F186" s="55"/>
      <c r="G186" s="54"/>
      <c r="H186" s="56"/>
      <c r="I186" s="46" t="str">
        <f t="shared" si="0"/>
        <v/>
      </c>
      <c r="J186" s="53"/>
    </row>
    <row r="187" spans="1:10" ht="30" hidden="1" customHeight="1" thickBot="1">
      <c r="A187" s="52"/>
      <c r="B187" s="53"/>
      <c r="C187" s="53"/>
      <c r="D187" s="54"/>
      <c r="E187" s="55"/>
      <c r="F187" s="55"/>
      <c r="G187" s="54"/>
      <c r="H187" s="56"/>
      <c r="I187" s="46" t="str">
        <f t="shared" si="0"/>
        <v/>
      </c>
      <c r="J187" s="53"/>
    </row>
    <row r="188" spans="1:10" ht="30" hidden="1" customHeight="1" thickBot="1">
      <c r="A188" s="52"/>
      <c r="B188" s="53"/>
      <c r="C188" s="53"/>
      <c r="D188" s="54"/>
      <c r="E188" s="55"/>
      <c r="F188" s="55"/>
      <c r="G188" s="54"/>
      <c r="H188" s="56"/>
      <c r="I188" s="46" t="str">
        <f t="shared" si="0"/>
        <v/>
      </c>
      <c r="J188" s="53"/>
    </row>
    <row r="189" spans="1:10" ht="30" hidden="1" customHeight="1" thickBot="1">
      <c r="A189" s="52"/>
      <c r="B189" s="53"/>
      <c r="C189" s="53"/>
      <c r="D189" s="54"/>
      <c r="E189" s="55"/>
      <c r="F189" s="55"/>
      <c r="G189" s="54"/>
      <c r="H189" s="56"/>
      <c r="I189" s="46" t="str">
        <f t="shared" si="0"/>
        <v/>
      </c>
      <c r="J189" s="53"/>
    </row>
    <row r="190" spans="1:10" ht="30" hidden="1" customHeight="1" thickBot="1">
      <c r="A190" s="52"/>
      <c r="B190" s="53"/>
      <c r="C190" s="53"/>
      <c r="D190" s="54"/>
      <c r="E190" s="55"/>
      <c r="F190" s="55"/>
      <c r="G190" s="54"/>
      <c r="H190" s="56"/>
      <c r="I190" s="46" t="str">
        <f t="shared" si="0"/>
        <v/>
      </c>
      <c r="J190" s="53"/>
    </row>
    <row r="191" spans="1:10" ht="30" hidden="1" customHeight="1" thickBot="1">
      <c r="A191" s="52"/>
      <c r="B191" s="53"/>
      <c r="C191" s="53"/>
      <c r="D191" s="54"/>
      <c r="E191" s="55"/>
      <c r="F191" s="55"/>
      <c r="G191" s="54"/>
      <c r="H191" s="56"/>
      <c r="I191" s="46" t="str">
        <f t="shared" si="0"/>
        <v/>
      </c>
      <c r="J191" s="53"/>
    </row>
    <row r="192" spans="1:10" ht="30" hidden="1" customHeight="1" thickBot="1">
      <c r="A192" s="52"/>
      <c r="B192" s="53"/>
      <c r="C192" s="53"/>
      <c r="D192" s="54"/>
      <c r="E192" s="55"/>
      <c r="F192" s="55"/>
      <c r="G192" s="54"/>
      <c r="H192" s="56"/>
      <c r="I192" s="46" t="str">
        <f t="shared" si="0"/>
        <v/>
      </c>
      <c r="J192" s="53"/>
    </row>
    <row r="193" spans="1:10" ht="30" hidden="1" customHeight="1" thickBot="1">
      <c r="A193" s="52"/>
      <c r="B193" s="53"/>
      <c r="C193" s="53"/>
      <c r="D193" s="54"/>
      <c r="E193" s="55"/>
      <c r="F193" s="55"/>
      <c r="G193" s="54"/>
      <c r="H193" s="56"/>
      <c r="I193" s="46" t="str">
        <f t="shared" si="0"/>
        <v/>
      </c>
      <c r="J193" s="53"/>
    </row>
    <row r="194" spans="1:10" ht="30" hidden="1" customHeight="1" thickBot="1">
      <c r="A194" s="52"/>
      <c r="B194" s="53"/>
      <c r="C194" s="53"/>
      <c r="D194" s="54"/>
      <c r="E194" s="55"/>
      <c r="F194" s="55"/>
      <c r="G194" s="54"/>
      <c r="H194" s="56"/>
      <c r="I194" s="46" t="str">
        <f t="shared" si="0"/>
        <v/>
      </c>
      <c r="J194" s="53"/>
    </row>
    <row r="195" spans="1:10" ht="30" hidden="1" customHeight="1" thickBot="1">
      <c r="A195" s="52"/>
      <c r="B195" s="53"/>
      <c r="C195" s="53"/>
      <c r="D195" s="54"/>
      <c r="E195" s="55"/>
      <c r="F195" s="55"/>
      <c r="G195" s="54"/>
      <c r="H195" s="56"/>
      <c r="I195" s="46" t="str">
        <f t="shared" si="0"/>
        <v/>
      </c>
      <c r="J195" s="53"/>
    </row>
    <row r="196" spans="1:10" ht="30" hidden="1" customHeight="1" thickBot="1">
      <c r="A196" s="52"/>
      <c r="B196" s="53"/>
      <c r="C196" s="53"/>
      <c r="D196" s="54"/>
      <c r="E196" s="55"/>
      <c r="F196" s="55"/>
      <c r="G196" s="54"/>
      <c r="H196" s="56"/>
      <c r="I196" s="46" t="str">
        <f t="shared" si="0"/>
        <v/>
      </c>
      <c r="J196" s="53"/>
    </row>
    <row r="197" spans="1:10" ht="30" hidden="1" customHeight="1" thickBot="1">
      <c r="A197" s="52"/>
      <c r="B197" s="53"/>
      <c r="C197" s="53"/>
      <c r="D197" s="54"/>
      <c r="E197" s="55"/>
      <c r="F197" s="55"/>
      <c r="G197" s="54"/>
      <c r="H197" s="56"/>
      <c r="I197" s="46" t="str">
        <f t="shared" si="0"/>
        <v/>
      </c>
      <c r="J197" s="53"/>
    </row>
    <row r="198" spans="1:10" ht="30" hidden="1" customHeight="1" thickBot="1">
      <c r="A198" s="52"/>
      <c r="B198" s="53"/>
      <c r="C198" s="53"/>
      <c r="D198" s="54"/>
      <c r="E198" s="55"/>
      <c r="F198" s="55"/>
      <c r="G198" s="54"/>
      <c r="H198" s="56"/>
      <c r="I198" s="46" t="str">
        <f t="shared" si="0"/>
        <v/>
      </c>
      <c r="J198" s="53"/>
    </row>
    <row r="199" spans="1:10" ht="30" hidden="1" customHeight="1" thickBot="1">
      <c r="A199" s="52"/>
      <c r="B199" s="53"/>
      <c r="C199" s="53"/>
      <c r="D199" s="54"/>
      <c r="E199" s="55"/>
      <c r="F199" s="55"/>
      <c r="G199" s="54"/>
      <c r="H199" s="56"/>
      <c r="I199" s="46" t="str">
        <f t="shared" si="0"/>
        <v/>
      </c>
      <c r="J199" s="53"/>
    </row>
    <row r="200" spans="1:10" ht="30" hidden="1" customHeight="1" thickBot="1">
      <c r="A200" s="52"/>
      <c r="B200" s="53"/>
      <c r="C200" s="53"/>
      <c r="D200" s="54"/>
      <c r="E200" s="55"/>
      <c r="F200" s="55"/>
      <c r="G200" s="54"/>
      <c r="H200" s="56"/>
      <c r="I200" s="46" t="str">
        <f t="shared" si="0"/>
        <v/>
      </c>
      <c r="J200" s="53"/>
    </row>
    <row r="201" spans="1:10" ht="30" hidden="1" customHeight="1" thickBot="1">
      <c r="A201" s="52"/>
      <c r="B201" s="53"/>
      <c r="C201" s="53"/>
      <c r="D201" s="54"/>
      <c r="E201" s="55"/>
      <c r="F201" s="55"/>
      <c r="G201" s="54"/>
      <c r="H201" s="56"/>
      <c r="I201" s="46" t="str">
        <f t="shared" si="0"/>
        <v/>
      </c>
      <c r="J201" s="53"/>
    </row>
    <row r="202" spans="1:10" ht="30" hidden="1" customHeight="1" thickBot="1">
      <c r="A202" s="52"/>
      <c r="B202" s="53"/>
      <c r="C202" s="53"/>
      <c r="D202" s="54"/>
      <c r="E202" s="55"/>
      <c r="F202" s="55"/>
      <c r="G202" s="54"/>
      <c r="H202" s="56"/>
      <c r="I202" s="46" t="str">
        <f t="shared" si="0"/>
        <v/>
      </c>
      <c r="J202" s="53"/>
    </row>
    <row r="203" spans="1:10" ht="30" hidden="1" customHeight="1" thickBot="1">
      <c r="A203" s="52"/>
      <c r="B203" s="53"/>
      <c r="C203" s="53"/>
      <c r="D203" s="54"/>
      <c r="E203" s="55"/>
      <c r="F203" s="55"/>
      <c r="G203" s="54"/>
      <c r="H203" s="56"/>
      <c r="I203" s="46" t="str">
        <f t="shared" si="0"/>
        <v/>
      </c>
      <c r="J203" s="53"/>
    </row>
    <row r="204" spans="1:10" ht="30" hidden="1" customHeight="1" thickBot="1">
      <c r="A204" s="52"/>
      <c r="B204" s="53"/>
      <c r="C204" s="53"/>
      <c r="D204" s="54"/>
      <c r="E204" s="55"/>
      <c r="F204" s="55"/>
      <c r="G204" s="54"/>
      <c r="H204" s="56"/>
      <c r="I204" s="46" t="str">
        <f t="shared" si="0"/>
        <v/>
      </c>
      <c r="J204" s="53"/>
    </row>
    <row r="205" spans="1:10" ht="30" hidden="1" customHeight="1" thickBot="1">
      <c r="A205" s="52"/>
      <c r="B205" s="53"/>
      <c r="C205" s="53"/>
      <c r="D205" s="54"/>
      <c r="E205" s="55"/>
      <c r="F205" s="55"/>
      <c r="G205" s="54"/>
      <c r="H205" s="56"/>
      <c r="I205" s="46" t="str">
        <f t="shared" si="0"/>
        <v/>
      </c>
      <c r="J205" s="53"/>
    </row>
    <row r="206" spans="1:10" ht="30" hidden="1" customHeight="1" thickBot="1">
      <c r="A206" s="52"/>
      <c r="B206" s="53"/>
      <c r="C206" s="53"/>
      <c r="D206" s="54"/>
      <c r="E206" s="55"/>
      <c r="F206" s="55"/>
      <c r="G206" s="54"/>
      <c r="H206" s="56"/>
      <c r="I206" s="46" t="str">
        <f t="shared" si="0"/>
        <v/>
      </c>
      <c r="J206" s="53"/>
    </row>
    <row r="207" spans="1:10" ht="30" hidden="1" customHeight="1" thickBot="1">
      <c r="A207" s="52"/>
      <c r="B207" s="53"/>
      <c r="C207" s="53"/>
      <c r="D207" s="54"/>
      <c r="E207" s="55"/>
      <c r="F207" s="55"/>
      <c r="G207" s="54"/>
      <c r="H207" s="56"/>
      <c r="I207" s="46" t="str">
        <f t="shared" si="0"/>
        <v/>
      </c>
      <c r="J207" s="53"/>
    </row>
    <row r="208" spans="1:10" ht="15" customHeight="1">
      <c r="A208" s="42" t="s">
        <v>45</v>
      </c>
      <c r="H208" s="2"/>
    </row>
    <row r="209" spans="1:11" ht="15" customHeight="1">
      <c r="A209" s="42" t="s">
        <v>113</v>
      </c>
      <c r="H209" s="2"/>
    </row>
    <row r="210" spans="1:11" ht="15" customHeight="1">
      <c r="A210" s="42" t="s">
        <v>125</v>
      </c>
    </row>
    <row r="211" spans="1:11" ht="15" customHeight="1">
      <c r="A211" s="42" t="s">
        <v>64</v>
      </c>
      <c r="H211" s="2"/>
    </row>
    <row r="212" spans="1:11" ht="15" customHeight="1">
      <c r="A212" s="42" t="s">
        <v>65</v>
      </c>
      <c r="H212" s="2"/>
    </row>
    <row r="213" spans="1:11" ht="15" customHeight="1">
      <c r="A213" s="42" t="s">
        <v>66</v>
      </c>
      <c r="H213" s="2"/>
    </row>
    <row r="214" spans="1:11" ht="15" customHeight="1">
      <c r="A214" s="47" t="s">
        <v>67</v>
      </c>
      <c r="B214" s="48"/>
      <c r="C214" s="48"/>
      <c r="D214" s="48"/>
      <c r="E214" s="48"/>
      <c r="F214" s="48"/>
      <c r="G214" s="48"/>
      <c r="H214" s="2"/>
      <c r="I214" s="48"/>
      <c r="J214" s="48"/>
      <c r="K214" s="48"/>
    </row>
    <row r="215" spans="1:11" ht="15" customHeight="1">
      <c r="A215" s="42" t="s">
        <v>68</v>
      </c>
    </row>
    <row r="217" spans="1:11" ht="30" hidden="1" customHeight="1">
      <c r="A217" s="16" t="s">
        <v>69</v>
      </c>
      <c r="D217" s="42" t="s">
        <v>70</v>
      </c>
      <c r="E217" s="42" t="s">
        <v>71</v>
      </c>
      <c r="F217" s="42" t="s">
        <v>55</v>
      </c>
      <c r="G217" s="42" t="s">
        <v>72</v>
      </c>
    </row>
    <row r="218" spans="1:11" ht="30" hidden="1" customHeight="1">
      <c r="A218" s="49" t="s">
        <v>73</v>
      </c>
      <c r="B218" s="16"/>
      <c r="D218" s="50" t="s">
        <v>74</v>
      </c>
      <c r="E218" s="51" t="s">
        <v>16</v>
      </c>
      <c r="F218" s="51" t="s">
        <v>18</v>
      </c>
      <c r="G218" s="51" t="s">
        <v>75</v>
      </c>
    </row>
    <row r="219" spans="1:11" ht="30" hidden="1" customHeight="1">
      <c r="A219" s="49" t="s">
        <v>62</v>
      </c>
      <c r="B219" s="16"/>
      <c r="D219" s="50" t="s">
        <v>76</v>
      </c>
      <c r="E219" s="51" t="s">
        <v>63</v>
      </c>
      <c r="F219" s="51" t="s">
        <v>61</v>
      </c>
      <c r="G219" s="50" t="s">
        <v>77</v>
      </c>
    </row>
    <row r="220" spans="1:11" ht="30" hidden="1" customHeight="1">
      <c r="A220" s="49" t="s">
        <v>78</v>
      </c>
      <c r="B220" s="16"/>
      <c r="D220" s="50" t="s">
        <v>60</v>
      </c>
      <c r="G220" s="50" t="s">
        <v>81</v>
      </c>
    </row>
    <row r="221" spans="1:11" ht="30" hidden="1" customHeight="1">
      <c r="A221" s="49" t="s">
        <v>79</v>
      </c>
      <c r="B221" s="16"/>
      <c r="D221" s="50" t="s">
        <v>80</v>
      </c>
      <c r="G221" s="50" t="s">
        <v>84</v>
      </c>
    </row>
    <row r="222" spans="1:11" ht="30" hidden="1" customHeight="1">
      <c r="A222" s="49" t="s">
        <v>82</v>
      </c>
      <c r="B222" s="16"/>
      <c r="D222" s="50" t="s">
        <v>83</v>
      </c>
      <c r="G222" s="51" t="s">
        <v>86</v>
      </c>
    </row>
    <row r="223" spans="1:11" ht="30" hidden="1" customHeight="1">
      <c r="A223" s="49" t="s">
        <v>36</v>
      </c>
      <c r="B223" s="16"/>
      <c r="D223" s="50" t="s">
        <v>85</v>
      </c>
      <c r="G223" s="50" t="s">
        <v>189</v>
      </c>
    </row>
    <row r="224" spans="1:11" ht="30" hidden="1" customHeight="1">
      <c r="A224" s="49" t="s">
        <v>87</v>
      </c>
      <c r="B224" s="16"/>
      <c r="D224" s="50" t="s">
        <v>88</v>
      </c>
      <c r="G224" s="50" t="s">
        <v>91</v>
      </c>
    </row>
    <row r="225" spans="1:7" ht="30" hidden="1" customHeight="1">
      <c r="A225" s="49" t="s">
        <v>109</v>
      </c>
      <c r="B225" s="16"/>
      <c r="D225" s="50" t="s">
        <v>112</v>
      </c>
      <c r="G225" s="50" t="s">
        <v>49</v>
      </c>
    </row>
    <row r="226" spans="1:7" ht="30" hidden="1" customHeight="1">
      <c r="A226" s="49" t="s">
        <v>89</v>
      </c>
      <c r="B226" s="16"/>
      <c r="D226" s="50" t="s">
        <v>90</v>
      </c>
      <c r="G226" s="50" t="s">
        <v>164</v>
      </c>
    </row>
    <row r="227" spans="1:7" ht="30" hidden="1" customHeight="1">
      <c r="A227" s="49" t="s">
        <v>92</v>
      </c>
      <c r="B227" s="16"/>
      <c r="D227" s="50" t="s">
        <v>93</v>
      </c>
      <c r="G227" s="50" t="s">
        <v>96</v>
      </c>
    </row>
    <row r="228" spans="1:7" ht="30" hidden="1" customHeight="1">
      <c r="A228" s="49" t="s">
        <v>40</v>
      </c>
      <c r="B228" s="16"/>
      <c r="D228" s="50" t="s">
        <v>94</v>
      </c>
      <c r="G228" s="50" t="s">
        <v>163</v>
      </c>
    </row>
    <row r="229" spans="1:7" ht="30" hidden="1" customHeight="1">
      <c r="A229" s="49" t="s">
        <v>110</v>
      </c>
      <c r="B229" s="16"/>
      <c r="D229" s="50" t="s">
        <v>95</v>
      </c>
    </row>
    <row r="230" spans="1:7" ht="30" hidden="1" customHeight="1">
      <c r="A230" s="49" t="s">
        <v>97</v>
      </c>
      <c r="B230" s="16"/>
      <c r="D230" s="50" t="s">
        <v>98</v>
      </c>
    </row>
    <row r="231" spans="1:7" ht="30" hidden="1" customHeight="1">
      <c r="A231" s="49" t="s">
        <v>99</v>
      </c>
      <c r="B231" s="16"/>
      <c r="D231" s="50" t="s">
        <v>100</v>
      </c>
    </row>
    <row r="232" spans="1:7" ht="30" hidden="1" customHeight="1">
      <c r="A232" s="49" t="s">
        <v>114</v>
      </c>
      <c r="D232" s="50" t="s">
        <v>102</v>
      </c>
    </row>
    <row r="233" spans="1:7" ht="30" hidden="1" customHeight="1">
      <c r="A233" s="49" t="s">
        <v>101</v>
      </c>
      <c r="D233" s="50" t="s">
        <v>103</v>
      </c>
    </row>
    <row r="234" spans="1:7" ht="30" hidden="1" customHeight="1">
      <c r="D234" s="50" t="s">
        <v>104</v>
      </c>
    </row>
    <row r="235" spans="1:7" ht="30" hidden="1" customHeight="1">
      <c r="D235" s="50" t="s">
        <v>105</v>
      </c>
    </row>
    <row r="236" spans="1:7" ht="30" hidden="1" customHeight="1">
      <c r="D236" s="50" t="s">
        <v>106</v>
      </c>
    </row>
    <row r="237" spans="1:7" ht="30" hidden="1" customHeight="1">
      <c r="D237" s="50" t="s">
        <v>107</v>
      </c>
    </row>
    <row r="238" spans="1:7" ht="30" hidden="1" customHeight="1">
      <c r="D238" s="50" t="s">
        <v>108</v>
      </c>
    </row>
    <row r="239" spans="1:7" ht="30" hidden="1" customHeight="1">
      <c r="D239" s="51" t="s">
        <v>101</v>
      </c>
    </row>
  </sheetData>
  <mergeCells count="3">
    <mergeCell ref="B6:C6"/>
    <mergeCell ref="E6:G6"/>
    <mergeCell ref="E1:G1"/>
  </mergeCells>
  <phoneticPr fontId="2"/>
  <dataValidations count="5">
    <dataValidation type="list" allowBlank="1" showInputMessage="1" showErrorMessage="1" sqref="E6:G6" xr:uid="{00000000-0002-0000-0000-000000000000}">
      <formula1>$G$218:$G$228</formula1>
    </dataValidation>
    <dataValidation type="list" allowBlank="1" showInputMessage="1" showErrorMessage="1" sqref="F8:F207" xr:uid="{00000000-0002-0000-0000-000001000000}">
      <formula1>$F$218:$F$219</formula1>
    </dataValidation>
    <dataValidation type="list" allowBlank="1" showInputMessage="1" showErrorMessage="1" sqref="E8:E207" xr:uid="{00000000-0002-0000-0000-000002000000}">
      <formula1>$E$218:$E$219</formula1>
    </dataValidation>
    <dataValidation type="list" showInputMessage="1" showErrorMessage="1" sqref="D8:D207" xr:uid="{00000000-0002-0000-0000-000003000000}">
      <formula1>$D$218:$D$239</formula1>
    </dataValidation>
    <dataValidation type="list" allowBlank="1" showInputMessage="1" showErrorMessage="1" sqref="A8:A207" xr:uid="{00000000-0002-0000-0000-000004000000}">
      <formula1>$A$218:$A$233</formula1>
    </dataValidation>
  </dataValidations>
  <pageMargins left="0.31496062992125984" right="0.27559055118110237" top="0.55118110236220474" bottom="0.23622047244094491" header="0.27559055118110237" footer="0.23622047244094491"/>
  <pageSetup paperSize="9" scale="93" orientation="landscape" r:id="rId1"/>
  <headerFooter alignWithMargins="0">
    <oddHeader>&amp;R&amp;F&amp;A</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242"/>
  <sheetViews>
    <sheetView showZeros="0" view="pageBreakPreview" zoomScale="60" zoomScaleNormal="100" workbookViewId="0">
      <selection activeCell="B3" sqref="B3"/>
    </sheetView>
  </sheetViews>
  <sheetFormatPr defaultRowHeight="24.95" customHeight="1"/>
  <cols>
    <col min="1" max="2" width="20.83203125" style="2" customWidth="1"/>
    <col min="3" max="34" width="6.83203125" style="2" customWidth="1"/>
    <col min="35" max="37" width="11.5" style="2" customWidth="1"/>
    <col min="38" max="16384" width="9.33203125" style="2"/>
  </cols>
  <sheetData>
    <row r="1" spans="1:37" ht="26.25" thickBot="1">
      <c r="A1" s="1" t="s">
        <v>0</v>
      </c>
      <c r="AJ1" s="278" t="s">
        <v>229</v>
      </c>
      <c r="AK1" s="278"/>
    </row>
    <row r="2" spans="1:37" ht="30" customHeight="1" thickBot="1">
      <c r="A2" s="3" t="s">
        <v>1</v>
      </c>
      <c r="B2" s="279">
        <f>職員配置!B6</f>
        <v>0</v>
      </c>
      <c r="C2" s="280"/>
      <c r="D2" s="280"/>
      <c r="E2" s="280"/>
      <c r="F2" s="280"/>
      <c r="G2" s="280"/>
      <c r="H2" s="280"/>
      <c r="I2" s="280"/>
      <c r="J2" s="280"/>
      <c r="K2" s="280"/>
      <c r="L2" s="280"/>
      <c r="M2" s="280"/>
      <c r="N2" s="280"/>
      <c r="O2" s="281"/>
      <c r="P2" s="282" t="s">
        <v>2</v>
      </c>
      <c r="Q2" s="283"/>
      <c r="R2" s="283"/>
      <c r="S2" s="283"/>
      <c r="T2" s="283"/>
      <c r="U2" s="284"/>
      <c r="V2" s="279">
        <f>職員配置!E6</f>
        <v>0</v>
      </c>
      <c r="W2" s="280"/>
      <c r="X2" s="280"/>
      <c r="Y2" s="280"/>
      <c r="Z2" s="280"/>
      <c r="AA2" s="280"/>
      <c r="AB2" s="280"/>
      <c r="AC2" s="275" t="s">
        <v>3</v>
      </c>
      <c r="AD2" s="285"/>
      <c r="AE2" s="285"/>
      <c r="AF2" s="285"/>
      <c r="AG2" s="286"/>
      <c r="AH2" s="287" t="e">
        <f>B4/W213</f>
        <v>#DIV/0!</v>
      </c>
      <c r="AI2" s="288"/>
      <c r="AJ2" s="4" t="s">
        <v>4</v>
      </c>
      <c r="AK2" s="6">
        <v>1</v>
      </c>
    </row>
    <row r="3" spans="1:37" ht="30" customHeight="1" thickBot="1">
      <c r="A3" s="3" t="s">
        <v>5</v>
      </c>
      <c r="B3" s="178"/>
      <c r="C3" s="275" t="s">
        <v>169</v>
      </c>
      <c r="D3" s="276"/>
      <c r="E3" s="276"/>
      <c r="F3" s="190"/>
      <c r="G3" s="4" t="s">
        <v>6</v>
      </c>
      <c r="H3" s="6">
        <v>1</v>
      </c>
      <c r="I3" s="275" t="s">
        <v>171</v>
      </c>
      <c r="J3" s="276"/>
      <c r="K3" s="276"/>
      <c r="L3" s="179"/>
      <c r="M3" s="4" t="s">
        <v>6</v>
      </c>
      <c r="N3" s="6">
        <v>1</v>
      </c>
      <c r="O3" s="275" t="s">
        <v>7</v>
      </c>
      <c r="P3" s="276"/>
      <c r="Q3" s="276"/>
      <c r="R3" s="276"/>
      <c r="S3" s="276"/>
      <c r="T3" s="307"/>
      <c r="U3" s="308"/>
      <c r="V3" s="309"/>
      <c r="W3" s="289" t="s">
        <v>8</v>
      </c>
      <c r="X3" s="290"/>
      <c r="Y3" s="290"/>
      <c r="Z3" s="290"/>
      <c r="AA3" s="290"/>
      <c r="AB3" s="291"/>
      <c r="AC3" s="275" t="s">
        <v>9</v>
      </c>
      <c r="AD3" s="285"/>
      <c r="AE3" s="285"/>
      <c r="AF3" s="285"/>
      <c r="AG3" s="285"/>
      <c r="AH3" s="287" t="e">
        <f>B4/(W213+F218)</f>
        <v>#DIV/0!</v>
      </c>
      <c r="AI3" s="288"/>
      <c r="AJ3" s="4" t="s">
        <v>4</v>
      </c>
      <c r="AK3" s="6">
        <v>1</v>
      </c>
    </row>
    <row r="4" spans="1:37" ht="30" customHeight="1" thickBot="1">
      <c r="A4" s="5" t="s">
        <v>10</v>
      </c>
      <c r="B4" s="168" t="e">
        <f>'平均障害支援区分（生活介護）'!AM4+'利用者（短期入所）'!N7</f>
        <v>#DIV/0!</v>
      </c>
      <c r="C4" s="275" t="s">
        <v>170</v>
      </c>
      <c r="D4" s="276"/>
      <c r="E4" s="276"/>
      <c r="F4" s="270" t="e">
        <f>B4/F3</f>
        <v>#DIV/0!</v>
      </c>
      <c r="G4" s="306"/>
      <c r="H4" s="271"/>
      <c r="I4" s="275" t="s">
        <v>172</v>
      </c>
      <c r="J4" s="276"/>
      <c r="K4" s="276"/>
      <c r="L4" s="270" t="e">
        <f>B4/L3</f>
        <v>#DIV/0!</v>
      </c>
      <c r="M4" s="306"/>
      <c r="N4" s="271"/>
      <c r="O4" s="275" t="s">
        <v>173</v>
      </c>
      <c r="P4" s="276"/>
      <c r="Q4" s="276"/>
      <c r="R4" s="276"/>
      <c r="S4" s="310"/>
      <c r="T4" s="311"/>
      <c r="U4" s="312"/>
      <c r="V4" s="313"/>
      <c r="W4" s="292" t="e">
        <f>L4+T3+T4</f>
        <v>#DIV/0!</v>
      </c>
      <c r="X4" s="293"/>
      <c r="Y4" s="293"/>
      <c r="Z4" s="293"/>
      <c r="AA4" s="293"/>
      <c r="AB4" s="294"/>
      <c r="AC4" s="275" t="s">
        <v>11</v>
      </c>
      <c r="AD4" s="295"/>
      <c r="AE4" s="295"/>
      <c r="AF4" s="295"/>
      <c r="AG4" s="296"/>
      <c r="AH4" s="287" t="e">
        <f>B4/F219</f>
        <v>#DIV/0!</v>
      </c>
      <c r="AI4" s="288"/>
      <c r="AJ4" s="4" t="s">
        <v>12</v>
      </c>
      <c r="AK4" s="6">
        <v>1</v>
      </c>
    </row>
    <row r="5" spans="1:37" ht="24.95" customHeight="1" thickBot="1">
      <c r="A5" s="297" t="s">
        <v>13</v>
      </c>
      <c r="B5" s="297" t="s">
        <v>14</v>
      </c>
      <c r="C5" s="300" t="s">
        <v>15</v>
      </c>
      <c r="D5" s="303" t="s">
        <v>16</v>
      </c>
      <c r="E5" s="300" t="s">
        <v>17</v>
      </c>
      <c r="F5" s="303" t="s">
        <v>18</v>
      </c>
      <c r="G5" s="275" t="s">
        <v>19</v>
      </c>
      <c r="H5" s="285"/>
      <c r="I5" s="285"/>
      <c r="J5" s="285"/>
      <c r="K5" s="285"/>
      <c r="L5" s="285"/>
      <c r="M5" s="286"/>
      <c r="N5" s="275" t="s">
        <v>20</v>
      </c>
      <c r="O5" s="285"/>
      <c r="P5" s="285"/>
      <c r="Q5" s="285"/>
      <c r="R5" s="285"/>
      <c r="S5" s="285"/>
      <c r="T5" s="286"/>
      <c r="U5" s="275" t="s">
        <v>21</v>
      </c>
      <c r="V5" s="285"/>
      <c r="W5" s="285"/>
      <c r="X5" s="285"/>
      <c r="Y5" s="285"/>
      <c r="Z5" s="285"/>
      <c r="AA5" s="286"/>
      <c r="AB5" s="275" t="s">
        <v>22</v>
      </c>
      <c r="AC5" s="285"/>
      <c r="AD5" s="285"/>
      <c r="AE5" s="285"/>
      <c r="AF5" s="285"/>
      <c r="AG5" s="285"/>
      <c r="AH5" s="286"/>
      <c r="AI5" s="314" t="s">
        <v>23</v>
      </c>
      <c r="AJ5" s="314" t="s">
        <v>24</v>
      </c>
      <c r="AK5" s="314" t="s">
        <v>25</v>
      </c>
    </row>
    <row r="6" spans="1:37" ht="24.95" customHeight="1" thickBot="1">
      <c r="A6" s="298"/>
      <c r="B6" s="298"/>
      <c r="C6" s="301"/>
      <c r="D6" s="304"/>
      <c r="E6" s="301"/>
      <c r="F6" s="304"/>
      <c r="G6" s="7">
        <v>1</v>
      </c>
      <c r="H6" s="7">
        <v>2</v>
      </c>
      <c r="I6" s="7">
        <v>3</v>
      </c>
      <c r="J6" s="7">
        <v>4</v>
      </c>
      <c r="K6" s="7">
        <v>5</v>
      </c>
      <c r="L6" s="7">
        <v>6</v>
      </c>
      <c r="M6" s="7">
        <v>7</v>
      </c>
      <c r="N6" s="7">
        <v>8</v>
      </c>
      <c r="O6" s="7">
        <v>9</v>
      </c>
      <c r="P6" s="7">
        <v>10</v>
      </c>
      <c r="Q6" s="7">
        <v>11</v>
      </c>
      <c r="R6" s="7">
        <v>12</v>
      </c>
      <c r="S6" s="7">
        <v>13</v>
      </c>
      <c r="T6" s="7">
        <v>14</v>
      </c>
      <c r="U6" s="7">
        <v>15</v>
      </c>
      <c r="V6" s="7">
        <v>16</v>
      </c>
      <c r="W6" s="7">
        <v>17</v>
      </c>
      <c r="X6" s="7">
        <v>18</v>
      </c>
      <c r="Y6" s="7">
        <v>19</v>
      </c>
      <c r="Z6" s="7">
        <v>20</v>
      </c>
      <c r="AA6" s="7">
        <v>21</v>
      </c>
      <c r="AB6" s="7">
        <v>22</v>
      </c>
      <c r="AC6" s="7">
        <v>23</v>
      </c>
      <c r="AD6" s="7">
        <v>24</v>
      </c>
      <c r="AE6" s="7">
        <v>25</v>
      </c>
      <c r="AF6" s="7">
        <v>26</v>
      </c>
      <c r="AG6" s="7">
        <v>27</v>
      </c>
      <c r="AH6" s="7">
        <v>28</v>
      </c>
      <c r="AI6" s="315"/>
      <c r="AJ6" s="315"/>
      <c r="AK6" s="315"/>
    </row>
    <row r="7" spans="1:37" ht="24.95" customHeight="1" thickBot="1">
      <c r="A7" s="299"/>
      <c r="B7" s="299"/>
      <c r="C7" s="302"/>
      <c r="D7" s="305"/>
      <c r="E7" s="302"/>
      <c r="F7" s="305"/>
      <c r="G7" s="8" t="s">
        <v>117</v>
      </c>
      <c r="H7" s="8" t="s">
        <v>118</v>
      </c>
      <c r="I7" s="8" t="s">
        <v>119</v>
      </c>
      <c r="J7" s="8" t="s">
        <v>120</v>
      </c>
      <c r="K7" s="8" t="s">
        <v>121</v>
      </c>
      <c r="L7" s="8" t="s">
        <v>115</v>
      </c>
      <c r="M7" s="8" t="s">
        <v>116</v>
      </c>
      <c r="N7" s="8" t="s">
        <v>117</v>
      </c>
      <c r="O7" s="8" t="s">
        <v>118</v>
      </c>
      <c r="P7" s="8" t="s">
        <v>119</v>
      </c>
      <c r="Q7" s="8" t="s">
        <v>120</v>
      </c>
      <c r="R7" s="8" t="s">
        <v>121</v>
      </c>
      <c r="S7" s="8" t="s">
        <v>115</v>
      </c>
      <c r="T7" s="8" t="s">
        <v>116</v>
      </c>
      <c r="U7" s="8" t="s">
        <v>117</v>
      </c>
      <c r="V7" s="8" t="s">
        <v>118</v>
      </c>
      <c r="W7" s="8" t="s">
        <v>119</v>
      </c>
      <c r="X7" s="8" t="s">
        <v>120</v>
      </c>
      <c r="Y7" s="8" t="s">
        <v>121</v>
      </c>
      <c r="Z7" s="8" t="s">
        <v>115</v>
      </c>
      <c r="AA7" s="8" t="s">
        <v>116</v>
      </c>
      <c r="AB7" s="8" t="s">
        <v>117</v>
      </c>
      <c r="AC7" s="8" t="s">
        <v>118</v>
      </c>
      <c r="AD7" s="8" t="s">
        <v>119</v>
      </c>
      <c r="AE7" s="8" t="s">
        <v>120</v>
      </c>
      <c r="AF7" s="8" t="s">
        <v>195</v>
      </c>
      <c r="AG7" s="8" t="s">
        <v>196</v>
      </c>
      <c r="AH7" s="8" t="s">
        <v>197</v>
      </c>
      <c r="AI7" s="316"/>
      <c r="AJ7" s="316"/>
      <c r="AK7" s="316"/>
    </row>
    <row r="8" spans="1:37" ht="30" customHeight="1" thickBot="1">
      <c r="A8" s="57">
        <f>職員配置!A8</f>
        <v>0</v>
      </c>
      <c r="B8" s="57">
        <f>職員配置!B8</f>
        <v>0</v>
      </c>
      <c r="C8" s="175" t="str">
        <f>IF(OR(職員配置!$D8="社会福祉士",職員配置!$D8="介護福祉士",職員配置!$D8="精神保健福祉士")=TRUE,"○","")</f>
        <v/>
      </c>
      <c r="D8" s="175" t="str">
        <f>IF(職員配置!$E8="常勤","○","")</f>
        <v/>
      </c>
      <c r="E8" s="175" t="str">
        <f>IF(職員配置!I8="","",IF(職員配置!$I8&gt;=3,"○",""))</f>
        <v/>
      </c>
      <c r="F8" s="175" t="str">
        <f>IF(職員配置!$F8="専従","○","")</f>
        <v/>
      </c>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9">
        <f>SUM(G8:AH8)</f>
        <v>0</v>
      </c>
      <c r="AJ8" s="180"/>
      <c r="AK8" s="10" t="e">
        <f>ROUNDDOWN(AJ8/AG209,2)</f>
        <v>#DIV/0!</v>
      </c>
    </row>
    <row r="9" spans="1:37" ht="30" customHeight="1" thickBot="1">
      <c r="A9" s="57">
        <f>職員配置!A9</f>
        <v>0</v>
      </c>
      <c r="B9" s="57">
        <f>職員配置!B9</f>
        <v>0</v>
      </c>
      <c r="C9" s="175" t="str">
        <f>IF(OR(職員配置!$D9="社会福祉士",職員配置!$D9="介護福祉士",職員配置!$D9="精神保健福祉士")=TRUE,"○","")</f>
        <v/>
      </c>
      <c r="D9" s="175" t="str">
        <f>IF(職員配置!$E9="常勤","○","")</f>
        <v/>
      </c>
      <c r="E9" s="175" t="str">
        <f>IF(職員配置!I9="","",IF(職員配置!$I9&gt;=3,"○",""))</f>
        <v/>
      </c>
      <c r="F9" s="175" t="str">
        <f>IF(職員配置!$F9="専従","○","")</f>
        <v/>
      </c>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9">
        <f t="shared" ref="AI9:AI207" si="0">SUM(G9:AH9)</f>
        <v>0</v>
      </c>
      <c r="AJ9" s="180"/>
      <c r="AK9" s="10" t="e">
        <f>ROUNDDOWN(AJ9/AG209,2)</f>
        <v>#DIV/0!</v>
      </c>
    </row>
    <row r="10" spans="1:37" ht="30" customHeight="1" thickBot="1">
      <c r="A10" s="57">
        <f>職員配置!A10</f>
        <v>0</v>
      </c>
      <c r="B10" s="57">
        <f>職員配置!B10</f>
        <v>0</v>
      </c>
      <c r="C10" s="175" t="str">
        <f>IF(OR(職員配置!$D10="社会福祉士",職員配置!$D10="介護福祉士",職員配置!$D10="精神保健福祉士")=TRUE,"○","")</f>
        <v/>
      </c>
      <c r="D10" s="175" t="str">
        <f>IF(職員配置!$E10="常勤","○","")</f>
        <v/>
      </c>
      <c r="E10" s="175" t="str">
        <f>IF(職員配置!I10="","",IF(職員配置!$I10&gt;=3,"○",""))</f>
        <v/>
      </c>
      <c r="F10" s="175" t="str">
        <f>IF(職員配置!$F10="専従","○","")</f>
        <v/>
      </c>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9">
        <f t="shared" si="0"/>
        <v>0</v>
      </c>
      <c r="AJ10" s="180"/>
      <c r="AK10" s="10" t="e">
        <f>ROUNDDOWN(AJ10/AG209,2)</f>
        <v>#DIV/0!</v>
      </c>
    </row>
    <row r="11" spans="1:37" ht="30" customHeight="1" thickBot="1">
      <c r="A11" s="57">
        <f>職員配置!A11</f>
        <v>0</v>
      </c>
      <c r="B11" s="57">
        <f>職員配置!B11</f>
        <v>0</v>
      </c>
      <c r="C11" s="175" t="str">
        <f>IF(OR(職員配置!$D11="社会福祉士",職員配置!$D11="介護福祉士",職員配置!$D11="精神保健福祉士")=TRUE,"○","")</f>
        <v/>
      </c>
      <c r="D11" s="175" t="str">
        <f>IF(職員配置!$E11="常勤","○","")</f>
        <v/>
      </c>
      <c r="E11" s="175" t="str">
        <f>IF(職員配置!I11="","",IF(職員配置!$I11&gt;=3,"○",""))</f>
        <v/>
      </c>
      <c r="F11" s="175" t="str">
        <f>IF(職員配置!$F11="専従","○","")</f>
        <v/>
      </c>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9">
        <f t="shared" si="0"/>
        <v>0</v>
      </c>
      <c r="AJ11" s="180"/>
      <c r="AK11" s="10" t="e">
        <f>ROUNDDOWN(AJ11/AG209,2)</f>
        <v>#DIV/0!</v>
      </c>
    </row>
    <row r="12" spans="1:37" ht="30" customHeight="1" thickBot="1">
      <c r="A12" s="57">
        <f>職員配置!A12</f>
        <v>0</v>
      </c>
      <c r="B12" s="57">
        <f>職員配置!B12</f>
        <v>0</v>
      </c>
      <c r="C12" s="175" t="str">
        <f>IF(OR(職員配置!$D12="社会福祉士",職員配置!$D12="介護福祉士",職員配置!$D12="精神保健福祉士")=TRUE,"○","")</f>
        <v/>
      </c>
      <c r="D12" s="175" t="str">
        <f>IF(職員配置!$E12="常勤","○","")</f>
        <v/>
      </c>
      <c r="E12" s="175" t="str">
        <f>IF(職員配置!I12="","",IF(職員配置!$I12&gt;=3,"○",""))</f>
        <v/>
      </c>
      <c r="F12" s="175" t="str">
        <f>IF(職員配置!$F12="専従","○","")</f>
        <v/>
      </c>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89"/>
      <c r="AI12" s="9">
        <f t="shared" si="0"/>
        <v>0</v>
      </c>
      <c r="AJ12" s="180"/>
      <c r="AK12" s="10" t="e">
        <f>ROUNDDOWN(AJ12/AG209,2)</f>
        <v>#DIV/0!</v>
      </c>
    </row>
    <row r="13" spans="1:37" ht="30" customHeight="1" thickBot="1">
      <c r="A13" s="57">
        <f>職員配置!A13</f>
        <v>0</v>
      </c>
      <c r="B13" s="57">
        <f>職員配置!B13</f>
        <v>0</v>
      </c>
      <c r="C13" s="175" t="str">
        <f>IF(OR(職員配置!$D13="社会福祉士",職員配置!$D13="介護福祉士",職員配置!$D13="精神保健福祉士")=TRUE,"○","")</f>
        <v/>
      </c>
      <c r="D13" s="175" t="str">
        <f>IF(職員配置!$E13="常勤","○","")</f>
        <v/>
      </c>
      <c r="E13" s="175" t="str">
        <f>IF(職員配置!I13="","",IF(職員配置!$I13&gt;=3,"○",""))</f>
        <v/>
      </c>
      <c r="F13" s="175" t="str">
        <f>IF(職員配置!$F13="専従","○","")</f>
        <v/>
      </c>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9">
        <f t="shared" si="0"/>
        <v>0</v>
      </c>
      <c r="AJ13" s="180"/>
      <c r="AK13" s="10" t="e">
        <f>ROUNDDOWN(AJ13/AG209,2)</f>
        <v>#DIV/0!</v>
      </c>
    </row>
    <row r="14" spans="1:37" ht="30" customHeight="1" thickBot="1">
      <c r="A14" s="57">
        <f>職員配置!A14</f>
        <v>0</v>
      </c>
      <c r="B14" s="57">
        <f>職員配置!B14</f>
        <v>0</v>
      </c>
      <c r="C14" s="175" t="str">
        <f>IF(OR(職員配置!$D14="社会福祉士",職員配置!$D14="介護福祉士",職員配置!$D14="精神保健福祉士")=TRUE,"○","")</f>
        <v/>
      </c>
      <c r="D14" s="175" t="str">
        <f>IF(職員配置!$E14="常勤","○","")</f>
        <v/>
      </c>
      <c r="E14" s="175" t="str">
        <f>IF(職員配置!I14="","",IF(職員配置!$I14&gt;=3,"○",""))</f>
        <v/>
      </c>
      <c r="F14" s="175" t="str">
        <f>IF(職員配置!$F14="専従","○","")</f>
        <v/>
      </c>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9">
        <f t="shared" si="0"/>
        <v>0</v>
      </c>
      <c r="AJ14" s="180"/>
      <c r="AK14" s="10" t="e">
        <f>ROUNDDOWN(AJ14/AG209,2)</f>
        <v>#DIV/0!</v>
      </c>
    </row>
    <row r="15" spans="1:37" ht="30" customHeight="1" thickBot="1">
      <c r="A15" s="57">
        <f>職員配置!A15</f>
        <v>0</v>
      </c>
      <c r="B15" s="57">
        <f>職員配置!B15</f>
        <v>0</v>
      </c>
      <c r="C15" s="175" t="str">
        <f>IF(OR(職員配置!$D15="社会福祉士",職員配置!$D15="介護福祉士",職員配置!$D15="精神保健福祉士")=TRUE,"○","")</f>
        <v/>
      </c>
      <c r="D15" s="175" t="str">
        <f>IF(職員配置!$E15="常勤","○","")</f>
        <v/>
      </c>
      <c r="E15" s="175" t="str">
        <f>IF(職員配置!I15="","",IF(職員配置!$I15&gt;=3,"○",""))</f>
        <v/>
      </c>
      <c r="F15" s="175" t="str">
        <f>IF(職員配置!$F15="専従","○","")</f>
        <v/>
      </c>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9">
        <f t="shared" si="0"/>
        <v>0</v>
      </c>
      <c r="AJ15" s="180"/>
      <c r="AK15" s="10" t="e">
        <f>ROUNDDOWN(AJ15/AG209,2)</f>
        <v>#DIV/0!</v>
      </c>
    </row>
    <row r="16" spans="1:37" ht="30" customHeight="1" thickBot="1">
      <c r="A16" s="57">
        <f>職員配置!A16</f>
        <v>0</v>
      </c>
      <c r="B16" s="57">
        <f>職員配置!B16</f>
        <v>0</v>
      </c>
      <c r="C16" s="175" t="str">
        <f>IF(OR(職員配置!$D16="社会福祉士",職員配置!$D16="介護福祉士",職員配置!$D16="精神保健福祉士")=TRUE,"○","")</f>
        <v/>
      </c>
      <c r="D16" s="175" t="str">
        <f>IF(職員配置!$E16="常勤","○","")</f>
        <v/>
      </c>
      <c r="E16" s="175" t="str">
        <f>IF(職員配置!I16="","",IF(職員配置!$I16&gt;=3,"○",""))</f>
        <v/>
      </c>
      <c r="F16" s="175" t="str">
        <f>IF(職員配置!$F16="専従","○","")</f>
        <v/>
      </c>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9">
        <f t="shared" si="0"/>
        <v>0</v>
      </c>
      <c r="AJ16" s="180"/>
      <c r="AK16" s="10" t="e">
        <f>ROUNDDOWN(AJ16/AG209,2)</f>
        <v>#DIV/0!</v>
      </c>
    </row>
    <row r="17" spans="1:37" ht="30" customHeight="1" thickBot="1">
      <c r="A17" s="57">
        <f>職員配置!A17</f>
        <v>0</v>
      </c>
      <c r="B17" s="57">
        <f>職員配置!B17</f>
        <v>0</v>
      </c>
      <c r="C17" s="175" t="str">
        <f>IF(OR(職員配置!$D17="社会福祉士",職員配置!$D17="介護福祉士",職員配置!$D17="精神保健福祉士")=TRUE,"○","")</f>
        <v/>
      </c>
      <c r="D17" s="175" t="str">
        <f>IF(職員配置!$E17="常勤","○","")</f>
        <v/>
      </c>
      <c r="E17" s="175" t="str">
        <f>IF(職員配置!I17="","",IF(職員配置!$I17&gt;=3,"○",""))</f>
        <v/>
      </c>
      <c r="F17" s="175" t="str">
        <f>IF(職員配置!$F17="専従","○","")</f>
        <v/>
      </c>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9">
        <f t="shared" si="0"/>
        <v>0</v>
      </c>
      <c r="AJ17" s="180"/>
      <c r="AK17" s="10" t="e">
        <f>ROUNDDOWN(AJ17/AG209,2)</f>
        <v>#DIV/0!</v>
      </c>
    </row>
    <row r="18" spans="1:37" ht="30" customHeight="1" thickBot="1">
      <c r="A18" s="57">
        <f>職員配置!A18</f>
        <v>0</v>
      </c>
      <c r="B18" s="57">
        <f>職員配置!B18</f>
        <v>0</v>
      </c>
      <c r="C18" s="175" t="str">
        <f>IF(OR(職員配置!$D18="社会福祉士",職員配置!$D18="介護福祉士",職員配置!$D18="精神保健福祉士")=TRUE,"○","")</f>
        <v/>
      </c>
      <c r="D18" s="175" t="str">
        <f>IF(職員配置!$E18="常勤","○","")</f>
        <v/>
      </c>
      <c r="E18" s="175" t="str">
        <f>IF(職員配置!I18="","",IF(職員配置!$I18&gt;=3,"○",""))</f>
        <v/>
      </c>
      <c r="F18" s="175" t="str">
        <f>IF(職員配置!$F18="専従","○","")</f>
        <v/>
      </c>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9">
        <f t="shared" si="0"/>
        <v>0</v>
      </c>
      <c r="AJ18" s="180"/>
      <c r="AK18" s="10" t="e">
        <f>ROUNDDOWN(AJ18/AG209,2)</f>
        <v>#DIV/0!</v>
      </c>
    </row>
    <row r="19" spans="1:37" ht="30" customHeight="1" thickBot="1">
      <c r="A19" s="57">
        <f>職員配置!A19</f>
        <v>0</v>
      </c>
      <c r="B19" s="57">
        <f>職員配置!B19</f>
        <v>0</v>
      </c>
      <c r="C19" s="175" t="str">
        <f>IF(OR(職員配置!$D19="社会福祉士",職員配置!$D19="介護福祉士",職員配置!$D19="精神保健福祉士")=TRUE,"○","")</f>
        <v/>
      </c>
      <c r="D19" s="175" t="str">
        <f>IF(職員配置!$E19="常勤","○","")</f>
        <v/>
      </c>
      <c r="E19" s="175" t="str">
        <f>IF(職員配置!I19="","",IF(職員配置!$I19&gt;=3,"○",""))</f>
        <v/>
      </c>
      <c r="F19" s="175" t="str">
        <f>IF(職員配置!$F19="専従","○","")</f>
        <v/>
      </c>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9">
        <f t="shared" si="0"/>
        <v>0</v>
      </c>
      <c r="AJ19" s="180"/>
      <c r="AK19" s="10" t="e">
        <f>ROUNDDOWN(AJ19/AG209,2)</f>
        <v>#DIV/0!</v>
      </c>
    </row>
    <row r="20" spans="1:37" ht="30" customHeight="1" thickBot="1">
      <c r="A20" s="57">
        <f>職員配置!A20</f>
        <v>0</v>
      </c>
      <c r="B20" s="57">
        <f>職員配置!B20</f>
        <v>0</v>
      </c>
      <c r="C20" s="175" t="str">
        <f>IF(OR(職員配置!$D20="社会福祉士",職員配置!$D20="介護福祉士",職員配置!$D20="精神保健福祉士")=TRUE,"○","")</f>
        <v/>
      </c>
      <c r="D20" s="175" t="str">
        <f>IF(職員配置!$E20="常勤","○","")</f>
        <v/>
      </c>
      <c r="E20" s="175" t="str">
        <f>IF(職員配置!I20="","",IF(職員配置!$I20&gt;=3,"○",""))</f>
        <v/>
      </c>
      <c r="F20" s="175" t="str">
        <f>IF(職員配置!$F20="専従","○","")</f>
        <v/>
      </c>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9">
        <f t="shared" si="0"/>
        <v>0</v>
      </c>
      <c r="AJ20" s="180"/>
      <c r="AK20" s="10" t="e">
        <f>ROUNDDOWN(AJ20/AG209,2)</f>
        <v>#DIV/0!</v>
      </c>
    </row>
    <row r="21" spans="1:37" ht="30" customHeight="1" thickBot="1">
      <c r="A21" s="57">
        <f>職員配置!A21</f>
        <v>0</v>
      </c>
      <c r="B21" s="57">
        <f>職員配置!B21</f>
        <v>0</v>
      </c>
      <c r="C21" s="175" t="str">
        <f>IF(OR(職員配置!$D21="社会福祉士",職員配置!$D21="介護福祉士",職員配置!$D21="精神保健福祉士")=TRUE,"○","")</f>
        <v/>
      </c>
      <c r="D21" s="175" t="str">
        <f>IF(職員配置!$E21="常勤","○","")</f>
        <v/>
      </c>
      <c r="E21" s="175" t="str">
        <f>IF(職員配置!I21="","",IF(職員配置!$I21&gt;=3,"○",""))</f>
        <v/>
      </c>
      <c r="F21" s="175" t="str">
        <f>IF(職員配置!$F21="専従","○","")</f>
        <v/>
      </c>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9">
        <f t="shared" si="0"/>
        <v>0</v>
      </c>
      <c r="AJ21" s="180"/>
      <c r="AK21" s="10" t="e">
        <f>ROUNDDOWN(AJ21/AG209,2)</f>
        <v>#DIV/0!</v>
      </c>
    </row>
    <row r="22" spans="1:37" ht="30" hidden="1" customHeight="1" thickBot="1">
      <c r="A22" s="57">
        <f>職員配置!A22</f>
        <v>0</v>
      </c>
      <c r="B22" s="57">
        <f>職員配置!B22</f>
        <v>0</v>
      </c>
      <c r="C22" s="59" t="str">
        <f>IF(OR(職員配置!$D22="社会福祉士",職員配置!$D22="介護福祉士",職員配置!$D22="精神保健福祉士")=TRUE,"○","")</f>
        <v/>
      </c>
      <c r="D22" s="59" t="str">
        <f>IF(職員配置!$E22="常勤","○","")</f>
        <v/>
      </c>
      <c r="E22" s="59" t="str">
        <f>IF(職員配置!I22="","",IF(職員配置!$I22&gt;=3,"○",""))</f>
        <v/>
      </c>
      <c r="F22" s="59" t="str">
        <f>IF(職員配置!$F22="専従","○","")</f>
        <v/>
      </c>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9">
        <f t="shared" si="0"/>
        <v>0</v>
      </c>
      <c r="AJ22" s="53"/>
      <c r="AK22" s="10" t="e">
        <f>ROUNDDOWN(AJ22/AG209,2)</f>
        <v>#DIV/0!</v>
      </c>
    </row>
    <row r="23" spans="1:37" ht="30" hidden="1" customHeight="1" thickBot="1">
      <c r="A23" s="57">
        <f>職員配置!A23</f>
        <v>0</v>
      </c>
      <c r="B23" s="57">
        <f>職員配置!B23</f>
        <v>0</v>
      </c>
      <c r="C23" s="59" t="str">
        <f>IF(OR(職員配置!$D23="社会福祉士",職員配置!$D23="介護福祉士",職員配置!$D23="精神保健福祉士")=TRUE,"○","")</f>
        <v/>
      </c>
      <c r="D23" s="59" t="str">
        <f>IF(職員配置!$E23="常勤","○","")</f>
        <v/>
      </c>
      <c r="E23" s="59" t="str">
        <f>IF(職員配置!I23="","",IF(職員配置!$I23&gt;=3,"○",""))</f>
        <v/>
      </c>
      <c r="F23" s="59" t="str">
        <f>IF(職員配置!$F23="専従","○","")</f>
        <v/>
      </c>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9">
        <f t="shared" si="0"/>
        <v>0</v>
      </c>
      <c r="AJ23" s="53"/>
      <c r="AK23" s="10" t="e">
        <f>ROUNDDOWN(AJ23/AG209,2)</f>
        <v>#DIV/0!</v>
      </c>
    </row>
    <row r="24" spans="1:37" ht="30" hidden="1" customHeight="1" thickBot="1">
      <c r="A24" s="57">
        <f>職員配置!A24</f>
        <v>0</v>
      </c>
      <c r="B24" s="57">
        <f>職員配置!B24</f>
        <v>0</v>
      </c>
      <c r="C24" s="59" t="str">
        <f>IF(OR(職員配置!$D24="社会福祉士",職員配置!$D24="介護福祉士",職員配置!$D24="精神保健福祉士")=TRUE,"○","")</f>
        <v/>
      </c>
      <c r="D24" s="59" t="str">
        <f>IF(職員配置!$E24="常勤","○","")</f>
        <v/>
      </c>
      <c r="E24" s="59" t="str">
        <f>IF(職員配置!I24="","",IF(職員配置!$I24&gt;=3,"○",""))</f>
        <v/>
      </c>
      <c r="F24" s="59" t="str">
        <f>IF(職員配置!$F24="専従","○","")</f>
        <v/>
      </c>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9">
        <f t="shared" si="0"/>
        <v>0</v>
      </c>
      <c r="AJ24" s="53"/>
      <c r="AK24" s="10" t="e">
        <f>ROUNDDOWN(AJ24/AG209,2)</f>
        <v>#DIV/0!</v>
      </c>
    </row>
    <row r="25" spans="1:37" ht="30" hidden="1" customHeight="1" thickBot="1">
      <c r="A25" s="57">
        <f>職員配置!A25</f>
        <v>0</v>
      </c>
      <c r="B25" s="57">
        <f>職員配置!B25</f>
        <v>0</v>
      </c>
      <c r="C25" s="59" t="str">
        <f>IF(OR(職員配置!$D25="社会福祉士",職員配置!$D25="介護福祉士",職員配置!$D25="精神保健福祉士")=TRUE,"○","")</f>
        <v/>
      </c>
      <c r="D25" s="59" t="str">
        <f>IF(職員配置!$E25="常勤","○","")</f>
        <v/>
      </c>
      <c r="E25" s="59" t="str">
        <f>IF(職員配置!I25="","",IF(職員配置!$I25&gt;=3,"○",""))</f>
        <v/>
      </c>
      <c r="F25" s="59" t="str">
        <f>IF(職員配置!$F25="専従","○","")</f>
        <v/>
      </c>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9">
        <f t="shared" si="0"/>
        <v>0</v>
      </c>
      <c r="AJ25" s="53"/>
      <c r="AK25" s="10" t="e">
        <f>ROUNDDOWN(AJ25/AG209,2)</f>
        <v>#DIV/0!</v>
      </c>
    </row>
    <row r="26" spans="1:37" ht="30" hidden="1" customHeight="1" thickBot="1">
      <c r="A26" s="57">
        <f>職員配置!A26</f>
        <v>0</v>
      </c>
      <c r="B26" s="57">
        <f>職員配置!B26</f>
        <v>0</v>
      </c>
      <c r="C26" s="59" t="str">
        <f>IF(OR(職員配置!$D26="社会福祉士",職員配置!$D26="介護福祉士",職員配置!$D26="精神保健福祉士")=TRUE,"○","")</f>
        <v/>
      </c>
      <c r="D26" s="59" t="str">
        <f>IF(職員配置!$E26="常勤","○","")</f>
        <v/>
      </c>
      <c r="E26" s="59" t="str">
        <f>IF(職員配置!I26="","",IF(職員配置!$I26&gt;=3,"○",""))</f>
        <v/>
      </c>
      <c r="F26" s="59" t="str">
        <f>IF(職員配置!$F26="専従","○","")</f>
        <v/>
      </c>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9">
        <f t="shared" si="0"/>
        <v>0</v>
      </c>
      <c r="AJ26" s="53"/>
      <c r="AK26" s="10" t="e">
        <f>ROUNDDOWN(AJ26/AG209,2)</f>
        <v>#DIV/0!</v>
      </c>
    </row>
    <row r="27" spans="1:37" ht="30" hidden="1" customHeight="1" thickBot="1">
      <c r="A27" s="57">
        <f>職員配置!A27</f>
        <v>0</v>
      </c>
      <c r="B27" s="57">
        <f>職員配置!B27</f>
        <v>0</v>
      </c>
      <c r="C27" s="59" t="str">
        <f>IF(OR(職員配置!$D27="社会福祉士",職員配置!$D27="介護福祉士",職員配置!$D27="精神保健福祉士")=TRUE,"○","")</f>
        <v/>
      </c>
      <c r="D27" s="59" t="str">
        <f>IF(職員配置!$E27="常勤","○","")</f>
        <v/>
      </c>
      <c r="E27" s="59" t="str">
        <f>IF(職員配置!I27="","",IF(職員配置!$I27&gt;=3,"○",""))</f>
        <v/>
      </c>
      <c r="F27" s="59" t="str">
        <f>IF(職員配置!$F27="専従","○","")</f>
        <v/>
      </c>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9">
        <f t="shared" si="0"/>
        <v>0</v>
      </c>
      <c r="AJ27" s="53"/>
      <c r="AK27" s="10" t="e">
        <f>ROUNDDOWN(AJ27/AG209,2)</f>
        <v>#DIV/0!</v>
      </c>
    </row>
    <row r="28" spans="1:37" ht="30" hidden="1" customHeight="1" thickBot="1">
      <c r="A28" s="57">
        <f>職員配置!A28</f>
        <v>0</v>
      </c>
      <c r="B28" s="57">
        <f>職員配置!B28</f>
        <v>0</v>
      </c>
      <c r="C28" s="59" t="str">
        <f>IF(OR(職員配置!$D28="社会福祉士",職員配置!$D28="介護福祉士",職員配置!$D28="精神保健福祉士")=TRUE,"○","")</f>
        <v/>
      </c>
      <c r="D28" s="59" t="str">
        <f>IF(職員配置!$E28="常勤","○","")</f>
        <v/>
      </c>
      <c r="E28" s="59" t="str">
        <f>IF(職員配置!I28="","",IF(職員配置!$I28&gt;=3,"○",""))</f>
        <v/>
      </c>
      <c r="F28" s="59" t="str">
        <f>IF(職員配置!$F28="専従","○","")</f>
        <v/>
      </c>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9">
        <f t="shared" si="0"/>
        <v>0</v>
      </c>
      <c r="AJ28" s="53"/>
      <c r="AK28" s="10" t="e">
        <f>ROUNDDOWN(AJ28/AG209,2)</f>
        <v>#DIV/0!</v>
      </c>
    </row>
    <row r="29" spans="1:37" ht="30" hidden="1" customHeight="1" thickBot="1">
      <c r="A29" s="57">
        <f>職員配置!A29</f>
        <v>0</v>
      </c>
      <c r="B29" s="57">
        <f>職員配置!B29</f>
        <v>0</v>
      </c>
      <c r="C29" s="59" t="str">
        <f>IF(OR(職員配置!$D29="社会福祉士",職員配置!$D29="介護福祉士",職員配置!$D29="精神保健福祉士")=TRUE,"○","")</f>
        <v/>
      </c>
      <c r="D29" s="59" t="str">
        <f>IF(職員配置!$E29="常勤","○","")</f>
        <v/>
      </c>
      <c r="E29" s="59" t="str">
        <f>IF(職員配置!I29="","",IF(職員配置!$I29&gt;=3,"○",""))</f>
        <v/>
      </c>
      <c r="F29" s="59" t="str">
        <f>IF(職員配置!$F29="専従","○","")</f>
        <v/>
      </c>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9">
        <f t="shared" si="0"/>
        <v>0</v>
      </c>
      <c r="AJ29" s="53"/>
      <c r="AK29" s="10" t="e">
        <f>ROUNDDOWN(AJ29/AG209,2)</f>
        <v>#DIV/0!</v>
      </c>
    </row>
    <row r="30" spans="1:37" ht="30" hidden="1" customHeight="1" thickBot="1">
      <c r="A30" s="57">
        <f>職員配置!A30</f>
        <v>0</v>
      </c>
      <c r="B30" s="57">
        <f>職員配置!B30</f>
        <v>0</v>
      </c>
      <c r="C30" s="59" t="str">
        <f>IF(OR(職員配置!$D30="社会福祉士",職員配置!$D30="介護福祉士",職員配置!$D30="精神保健福祉士")=TRUE,"○","")</f>
        <v/>
      </c>
      <c r="D30" s="59" t="str">
        <f>IF(職員配置!$E30="常勤","○","")</f>
        <v/>
      </c>
      <c r="E30" s="59" t="str">
        <f>IF(職員配置!I30="","",IF(職員配置!$I30&gt;=3,"○",""))</f>
        <v/>
      </c>
      <c r="F30" s="59" t="str">
        <f>IF(職員配置!$F30="専従","○","")</f>
        <v/>
      </c>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9">
        <f t="shared" si="0"/>
        <v>0</v>
      </c>
      <c r="AJ30" s="53"/>
      <c r="AK30" s="10" t="e">
        <f>ROUNDDOWN(AJ30/AG209,2)</f>
        <v>#DIV/0!</v>
      </c>
    </row>
    <row r="31" spans="1:37" ht="30" hidden="1" customHeight="1" thickBot="1">
      <c r="A31" s="57">
        <f>職員配置!A31</f>
        <v>0</v>
      </c>
      <c r="B31" s="57">
        <f>職員配置!B31</f>
        <v>0</v>
      </c>
      <c r="C31" s="59" t="str">
        <f>IF(OR(職員配置!$D31="社会福祉士",職員配置!$D31="介護福祉士",職員配置!$D31="精神保健福祉士")=TRUE,"○","")</f>
        <v/>
      </c>
      <c r="D31" s="59" t="str">
        <f>IF(職員配置!$E31="常勤","○","")</f>
        <v/>
      </c>
      <c r="E31" s="59" t="str">
        <f>IF(職員配置!I31="","",IF(職員配置!$I31&gt;=3,"○",""))</f>
        <v/>
      </c>
      <c r="F31" s="59" t="str">
        <f>IF(職員配置!$F31="専従","○","")</f>
        <v/>
      </c>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9">
        <f t="shared" si="0"/>
        <v>0</v>
      </c>
      <c r="AJ31" s="53"/>
      <c r="AK31" s="10" t="e">
        <f>ROUNDDOWN(AJ31/AG209,2)</f>
        <v>#DIV/0!</v>
      </c>
    </row>
    <row r="32" spans="1:37" ht="30" hidden="1" customHeight="1" thickBot="1">
      <c r="A32" s="57">
        <f>職員配置!A32</f>
        <v>0</v>
      </c>
      <c r="B32" s="57">
        <f>職員配置!B32</f>
        <v>0</v>
      </c>
      <c r="C32" s="59" t="str">
        <f>IF(OR(職員配置!$D32="社会福祉士",職員配置!$D32="介護福祉士",職員配置!$D32="精神保健福祉士")=TRUE,"○","")</f>
        <v/>
      </c>
      <c r="D32" s="59" t="str">
        <f>IF(職員配置!$E32="常勤","○","")</f>
        <v/>
      </c>
      <c r="E32" s="59" t="str">
        <f>IF(職員配置!I32="","",IF(職員配置!$I32&gt;=3,"○",""))</f>
        <v/>
      </c>
      <c r="F32" s="59" t="str">
        <f>IF(職員配置!$F32="専従","○","")</f>
        <v/>
      </c>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9">
        <f t="shared" si="0"/>
        <v>0</v>
      </c>
      <c r="AJ32" s="53"/>
      <c r="AK32" s="10" t="e">
        <f>ROUNDDOWN(AJ32/AG209,2)</f>
        <v>#DIV/0!</v>
      </c>
    </row>
    <row r="33" spans="1:37" ht="30" hidden="1" customHeight="1" thickBot="1">
      <c r="A33" s="57">
        <f>職員配置!A33</f>
        <v>0</v>
      </c>
      <c r="B33" s="57">
        <f>職員配置!B33</f>
        <v>0</v>
      </c>
      <c r="C33" s="59" t="str">
        <f>IF(OR(職員配置!$D33="社会福祉士",職員配置!$D33="介護福祉士",職員配置!$D33="精神保健福祉士")=TRUE,"○","")</f>
        <v/>
      </c>
      <c r="D33" s="59" t="str">
        <f>IF(職員配置!$E33="常勤","○","")</f>
        <v/>
      </c>
      <c r="E33" s="59" t="str">
        <f>IF(職員配置!I33="","",IF(職員配置!$I33&gt;=3,"○",""))</f>
        <v/>
      </c>
      <c r="F33" s="59" t="str">
        <f>IF(職員配置!$F33="専従","○","")</f>
        <v/>
      </c>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9">
        <f t="shared" si="0"/>
        <v>0</v>
      </c>
      <c r="AJ33" s="53"/>
      <c r="AK33" s="10" t="e">
        <f>ROUNDDOWN(AJ33/AG209,2)</f>
        <v>#DIV/0!</v>
      </c>
    </row>
    <row r="34" spans="1:37" ht="30" hidden="1" customHeight="1" thickBot="1">
      <c r="A34" s="57">
        <f>職員配置!A34</f>
        <v>0</v>
      </c>
      <c r="B34" s="57">
        <f>職員配置!B34</f>
        <v>0</v>
      </c>
      <c r="C34" s="59" t="str">
        <f>IF(OR(職員配置!$D34="社会福祉士",職員配置!$D34="介護福祉士",職員配置!$D34="精神保健福祉士")=TRUE,"○","")</f>
        <v/>
      </c>
      <c r="D34" s="59" t="str">
        <f>IF(職員配置!$E34="常勤","○","")</f>
        <v/>
      </c>
      <c r="E34" s="59" t="str">
        <f>IF(職員配置!I34="","",IF(職員配置!$I34&gt;=3,"○",""))</f>
        <v/>
      </c>
      <c r="F34" s="59" t="str">
        <f>IF(職員配置!$F34="専従","○","")</f>
        <v/>
      </c>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9">
        <f t="shared" si="0"/>
        <v>0</v>
      </c>
      <c r="AJ34" s="53"/>
      <c r="AK34" s="10" t="e">
        <f>ROUNDDOWN(AJ34/AG209,2)</f>
        <v>#DIV/0!</v>
      </c>
    </row>
    <row r="35" spans="1:37" ht="30" hidden="1" customHeight="1" thickBot="1">
      <c r="A35" s="57">
        <f>職員配置!A35</f>
        <v>0</v>
      </c>
      <c r="B35" s="57">
        <f>職員配置!B35</f>
        <v>0</v>
      </c>
      <c r="C35" s="59" t="str">
        <f>IF(OR(職員配置!$D35="社会福祉士",職員配置!$D35="介護福祉士",職員配置!$D35="精神保健福祉士")=TRUE,"○","")</f>
        <v/>
      </c>
      <c r="D35" s="59" t="str">
        <f>IF(職員配置!$E35="常勤","○","")</f>
        <v/>
      </c>
      <c r="E35" s="59" t="str">
        <f>IF(職員配置!I35="","",IF(職員配置!$I35&gt;=3,"○",""))</f>
        <v/>
      </c>
      <c r="F35" s="59" t="str">
        <f>IF(職員配置!$F35="専従","○","")</f>
        <v/>
      </c>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9">
        <f t="shared" si="0"/>
        <v>0</v>
      </c>
      <c r="AJ35" s="53"/>
      <c r="AK35" s="10" t="e">
        <f>ROUNDDOWN(AJ35/AG209,2)</f>
        <v>#DIV/0!</v>
      </c>
    </row>
    <row r="36" spans="1:37" ht="30" hidden="1" customHeight="1" thickBot="1">
      <c r="A36" s="57">
        <f>職員配置!A36</f>
        <v>0</v>
      </c>
      <c r="B36" s="57">
        <f>職員配置!B36</f>
        <v>0</v>
      </c>
      <c r="C36" s="59" t="str">
        <f>IF(OR(職員配置!$D36="社会福祉士",職員配置!$D36="介護福祉士",職員配置!$D36="精神保健福祉士")=TRUE,"○","")</f>
        <v/>
      </c>
      <c r="D36" s="59" t="str">
        <f>IF(職員配置!$E36="常勤","○","")</f>
        <v/>
      </c>
      <c r="E36" s="59" t="str">
        <f>IF(職員配置!I36="","",IF(職員配置!$I36&gt;=3,"○",""))</f>
        <v/>
      </c>
      <c r="F36" s="59" t="str">
        <f>IF(職員配置!$F36="専従","○","")</f>
        <v/>
      </c>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9">
        <f t="shared" si="0"/>
        <v>0</v>
      </c>
      <c r="AJ36" s="53"/>
      <c r="AK36" s="10" t="e">
        <f>ROUNDDOWN(AJ36/AG209,2)</f>
        <v>#DIV/0!</v>
      </c>
    </row>
    <row r="37" spans="1:37" ht="30" hidden="1" customHeight="1" thickBot="1">
      <c r="A37" s="57">
        <f>職員配置!A37</f>
        <v>0</v>
      </c>
      <c r="B37" s="57">
        <f>職員配置!B37</f>
        <v>0</v>
      </c>
      <c r="C37" s="59" t="str">
        <f>IF(OR(職員配置!$D37="社会福祉士",職員配置!$D37="介護福祉士",職員配置!$D37="精神保健福祉士")=TRUE,"○","")</f>
        <v/>
      </c>
      <c r="D37" s="59" t="str">
        <f>IF(職員配置!$E37="常勤","○","")</f>
        <v/>
      </c>
      <c r="E37" s="59" t="str">
        <f>IF(職員配置!I37="","",IF(職員配置!$I37&gt;=3,"○",""))</f>
        <v/>
      </c>
      <c r="F37" s="59" t="str">
        <f>IF(職員配置!$F37="専従","○","")</f>
        <v/>
      </c>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9">
        <f t="shared" si="0"/>
        <v>0</v>
      </c>
      <c r="AJ37" s="53"/>
      <c r="AK37" s="10" t="e">
        <f>ROUNDDOWN(AJ37/AG209,2)</f>
        <v>#DIV/0!</v>
      </c>
    </row>
    <row r="38" spans="1:37" ht="30" hidden="1" customHeight="1" thickBot="1">
      <c r="A38" s="57">
        <f>職員配置!A38</f>
        <v>0</v>
      </c>
      <c r="B38" s="57">
        <f>職員配置!B38</f>
        <v>0</v>
      </c>
      <c r="C38" s="59" t="str">
        <f>IF(OR(職員配置!$D38="社会福祉士",職員配置!$D38="介護福祉士",職員配置!$D38="精神保健福祉士")=TRUE,"○","")</f>
        <v/>
      </c>
      <c r="D38" s="59" t="str">
        <f>IF(職員配置!$E38="常勤","○","")</f>
        <v/>
      </c>
      <c r="E38" s="59" t="str">
        <f>IF(職員配置!I38="","",IF(職員配置!$I38&gt;=3,"○",""))</f>
        <v/>
      </c>
      <c r="F38" s="59" t="str">
        <f>IF(職員配置!$F38="専従","○","")</f>
        <v/>
      </c>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9">
        <f t="shared" si="0"/>
        <v>0</v>
      </c>
      <c r="AJ38" s="53"/>
      <c r="AK38" s="10" t="e">
        <f>ROUNDDOWN(AJ38/AG209,2)</f>
        <v>#DIV/0!</v>
      </c>
    </row>
    <row r="39" spans="1:37" ht="30" hidden="1" customHeight="1" thickBot="1">
      <c r="A39" s="57">
        <f>職員配置!A39</f>
        <v>0</v>
      </c>
      <c r="B39" s="57">
        <f>職員配置!B39</f>
        <v>0</v>
      </c>
      <c r="C39" s="59" t="str">
        <f>IF(OR(職員配置!$D39="社会福祉士",職員配置!$D39="介護福祉士",職員配置!$D39="精神保健福祉士")=TRUE,"○","")</f>
        <v/>
      </c>
      <c r="D39" s="59" t="str">
        <f>IF(職員配置!$E39="常勤","○","")</f>
        <v/>
      </c>
      <c r="E39" s="59" t="str">
        <f>IF(職員配置!I39="","",IF(職員配置!$I39&gt;=3,"○",""))</f>
        <v/>
      </c>
      <c r="F39" s="59" t="str">
        <f>IF(職員配置!$F39="専従","○","")</f>
        <v/>
      </c>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9">
        <f t="shared" si="0"/>
        <v>0</v>
      </c>
      <c r="AJ39" s="53"/>
      <c r="AK39" s="10" t="e">
        <f>ROUNDDOWN(AJ39/AG209,2)</f>
        <v>#DIV/0!</v>
      </c>
    </row>
    <row r="40" spans="1:37" ht="30" hidden="1" customHeight="1" thickBot="1">
      <c r="A40" s="57">
        <f>職員配置!A40</f>
        <v>0</v>
      </c>
      <c r="B40" s="57">
        <f>職員配置!B40</f>
        <v>0</v>
      </c>
      <c r="C40" s="59" t="str">
        <f>IF(OR(職員配置!$D40="社会福祉士",職員配置!$D40="介護福祉士",職員配置!$D40="精神保健福祉士")=TRUE,"○","")</f>
        <v/>
      </c>
      <c r="D40" s="59" t="str">
        <f>IF(職員配置!$E40="常勤","○","")</f>
        <v/>
      </c>
      <c r="E40" s="59" t="str">
        <f>IF(職員配置!I40="","",IF(職員配置!$I40&gt;=3,"○",""))</f>
        <v/>
      </c>
      <c r="F40" s="59" t="str">
        <f>IF(職員配置!$F40="専従","○","")</f>
        <v/>
      </c>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9">
        <f t="shared" si="0"/>
        <v>0</v>
      </c>
      <c r="AJ40" s="53"/>
      <c r="AK40" s="10" t="e">
        <f>ROUNDDOWN(AJ40/AG209,2)</f>
        <v>#DIV/0!</v>
      </c>
    </row>
    <row r="41" spans="1:37" ht="30" hidden="1" customHeight="1" thickBot="1">
      <c r="A41" s="57">
        <f>職員配置!A41</f>
        <v>0</v>
      </c>
      <c r="B41" s="57">
        <f>職員配置!B41</f>
        <v>0</v>
      </c>
      <c r="C41" s="59" t="str">
        <f>IF(OR(職員配置!$D41="社会福祉士",職員配置!$D41="介護福祉士",職員配置!$D41="精神保健福祉士")=TRUE,"○","")</f>
        <v/>
      </c>
      <c r="D41" s="59" t="str">
        <f>IF(職員配置!$E41="常勤","○","")</f>
        <v/>
      </c>
      <c r="E41" s="59" t="str">
        <f>IF(職員配置!I41="","",IF(職員配置!$I41&gt;=3,"○",""))</f>
        <v/>
      </c>
      <c r="F41" s="59" t="str">
        <f>IF(職員配置!$F41="専従","○","")</f>
        <v/>
      </c>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9">
        <f t="shared" si="0"/>
        <v>0</v>
      </c>
      <c r="AJ41" s="53"/>
      <c r="AK41" s="10" t="e">
        <f>ROUNDDOWN(AJ41/AG209,2)</f>
        <v>#DIV/0!</v>
      </c>
    </row>
    <row r="42" spans="1:37" ht="30" hidden="1" customHeight="1" thickBot="1">
      <c r="A42" s="57">
        <f>職員配置!A42</f>
        <v>0</v>
      </c>
      <c r="B42" s="57">
        <f>職員配置!B42</f>
        <v>0</v>
      </c>
      <c r="C42" s="59" t="str">
        <f>IF(OR(職員配置!$D42="社会福祉士",職員配置!$D42="介護福祉士",職員配置!$D42="精神保健福祉士")=TRUE,"○","")</f>
        <v/>
      </c>
      <c r="D42" s="59" t="str">
        <f>IF(職員配置!$E42="常勤","○","")</f>
        <v/>
      </c>
      <c r="E42" s="59" t="str">
        <f>IF(職員配置!I42="","",IF(職員配置!$I42&gt;=3,"○",""))</f>
        <v/>
      </c>
      <c r="F42" s="59" t="str">
        <f>IF(職員配置!$F42="専従","○","")</f>
        <v/>
      </c>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9">
        <f t="shared" si="0"/>
        <v>0</v>
      </c>
      <c r="AJ42" s="53"/>
      <c r="AK42" s="10" t="e">
        <f>ROUNDDOWN(AJ42/AG209,2)</f>
        <v>#DIV/0!</v>
      </c>
    </row>
    <row r="43" spans="1:37" ht="30" hidden="1" customHeight="1" thickBot="1">
      <c r="A43" s="57">
        <f>職員配置!A43</f>
        <v>0</v>
      </c>
      <c r="B43" s="57">
        <f>職員配置!B43</f>
        <v>0</v>
      </c>
      <c r="C43" s="59" t="str">
        <f>IF(OR(職員配置!$D43="社会福祉士",職員配置!$D43="介護福祉士",職員配置!$D43="精神保健福祉士")=TRUE,"○","")</f>
        <v/>
      </c>
      <c r="D43" s="59" t="str">
        <f>IF(職員配置!$E43="常勤","○","")</f>
        <v/>
      </c>
      <c r="E43" s="59" t="str">
        <f>IF(職員配置!I43="","",IF(職員配置!$I43&gt;=3,"○",""))</f>
        <v/>
      </c>
      <c r="F43" s="59" t="str">
        <f>IF(職員配置!$F43="専従","○","")</f>
        <v/>
      </c>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9">
        <f t="shared" si="0"/>
        <v>0</v>
      </c>
      <c r="AJ43" s="53"/>
      <c r="AK43" s="10" t="e">
        <f>ROUNDDOWN(AJ43/AG209,2)</f>
        <v>#DIV/0!</v>
      </c>
    </row>
    <row r="44" spans="1:37" ht="30" hidden="1" customHeight="1" thickBot="1">
      <c r="A44" s="57">
        <f>職員配置!A44</f>
        <v>0</v>
      </c>
      <c r="B44" s="57">
        <f>職員配置!B44</f>
        <v>0</v>
      </c>
      <c r="C44" s="59" t="str">
        <f>IF(OR(職員配置!$D44="社会福祉士",職員配置!$D44="介護福祉士",職員配置!$D44="精神保健福祉士")=TRUE,"○","")</f>
        <v/>
      </c>
      <c r="D44" s="59" t="str">
        <f>IF(職員配置!$E44="常勤","○","")</f>
        <v/>
      </c>
      <c r="E44" s="59" t="str">
        <f>IF(職員配置!I44="","",IF(職員配置!$I44&gt;=3,"○",""))</f>
        <v/>
      </c>
      <c r="F44" s="59" t="str">
        <f>IF(職員配置!$F44="専従","○","")</f>
        <v/>
      </c>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9">
        <f t="shared" si="0"/>
        <v>0</v>
      </c>
      <c r="AJ44" s="53"/>
      <c r="AK44" s="10" t="e">
        <f>ROUNDDOWN(AJ44/AG209,2)</f>
        <v>#DIV/0!</v>
      </c>
    </row>
    <row r="45" spans="1:37" ht="30" hidden="1" customHeight="1" thickBot="1">
      <c r="A45" s="57">
        <f>職員配置!A45</f>
        <v>0</v>
      </c>
      <c r="B45" s="57">
        <f>職員配置!B45</f>
        <v>0</v>
      </c>
      <c r="C45" s="59" t="str">
        <f>IF(OR(職員配置!$D45="社会福祉士",職員配置!$D45="介護福祉士",職員配置!$D45="精神保健福祉士")=TRUE,"○","")</f>
        <v/>
      </c>
      <c r="D45" s="59" t="str">
        <f>IF(職員配置!$E45="常勤","○","")</f>
        <v/>
      </c>
      <c r="E45" s="59" t="str">
        <f>IF(職員配置!I45="","",IF(職員配置!$I45&gt;=3,"○",""))</f>
        <v/>
      </c>
      <c r="F45" s="59" t="str">
        <f>IF(職員配置!$F45="専従","○","")</f>
        <v/>
      </c>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9">
        <f t="shared" si="0"/>
        <v>0</v>
      </c>
      <c r="AJ45" s="53"/>
      <c r="AK45" s="10" t="e">
        <f>ROUNDDOWN(AJ45/AG209,2)</f>
        <v>#DIV/0!</v>
      </c>
    </row>
    <row r="46" spans="1:37" ht="30" hidden="1" customHeight="1" thickBot="1">
      <c r="A46" s="57">
        <f>職員配置!A46</f>
        <v>0</v>
      </c>
      <c r="B46" s="57">
        <f>職員配置!B46</f>
        <v>0</v>
      </c>
      <c r="C46" s="59" t="str">
        <f>IF(OR(職員配置!$D46="社会福祉士",職員配置!$D46="介護福祉士",職員配置!$D46="精神保健福祉士")=TRUE,"○","")</f>
        <v/>
      </c>
      <c r="D46" s="59" t="str">
        <f>IF(職員配置!$E46="常勤","○","")</f>
        <v/>
      </c>
      <c r="E46" s="59" t="str">
        <f>IF(職員配置!I46="","",IF(職員配置!$I46&gt;=3,"○",""))</f>
        <v/>
      </c>
      <c r="F46" s="59" t="str">
        <f>IF(職員配置!$F46="専従","○","")</f>
        <v/>
      </c>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9">
        <f t="shared" si="0"/>
        <v>0</v>
      </c>
      <c r="AJ46" s="53"/>
      <c r="AK46" s="10" t="e">
        <f>ROUNDDOWN(AJ46/AG209,2)</f>
        <v>#DIV/0!</v>
      </c>
    </row>
    <row r="47" spans="1:37" ht="30" hidden="1" customHeight="1" thickBot="1">
      <c r="A47" s="57">
        <f>職員配置!A47</f>
        <v>0</v>
      </c>
      <c r="B47" s="57">
        <f>職員配置!B47</f>
        <v>0</v>
      </c>
      <c r="C47" s="59" t="str">
        <f>IF(OR(職員配置!$D47="社会福祉士",職員配置!$D47="介護福祉士",職員配置!$D47="精神保健福祉士")=TRUE,"○","")</f>
        <v/>
      </c>
      <c r="D47" s="59" t="str">
        <f>IF(職員配置!$E47="常勤","○","")</f>
        <v/>
      </c>
      <c r="E47" s="59" t="str">
        <f>IF(職員配置!I47="","",IF(職員配置!$I47&gt;=3,"○",""))</f>
        <v/>
      </c>
      <c r="F47" s="59" t="str">
        <f>IF(職員配置!$F47="専従","○","")</f>
        <v/>
      </c>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9">
        <f t="shared" si="0"/>
        <v>0</v>
      </c>
      <c r="AJ47" s="53"/>
      <c r="AK47" s="10" t="e">
        <f>ROUNDDOWN(AJ47/AG209,2)</f>
        <v>#DIV/0!</v>
      </c>
    </row>
    <row r="48" spans="1:37" ht="30" hidden="1" customHeight="1" thickBot="1">
      <c r="A48" s="57">
        <f>職員配置!A48</f>
        <v>0</v>
      </c>
      <c r="B48" s="57">
        <f>職員配置!B48</f>
        <v>0</v>
      </c>
      <c r="C48" s="59" t="str">
        <f>IF(OR(職員配置!$D48="社会福祉士",職員配置!$D48="介護福祉士",職員配置!$D48="精神保健福祉士")=TRUE,"○","")</f>
        <v/>
      </c>
      <c r="D48" s="59" t="str">
        <f>IF(職員配置!$E48="常勤","○","")</f>
        <v/>
      </c>
      <c r="E48" s="59" t="str">
        <f>IF(職員配置!I48="","",IF(職員配置!$I48&gt;=3,"○",""))</f>
        <v/>
      </c>
      <c r="F48" s="59" t="str">
        <f>IF(職員配置!$F48="専従","○","")</f>
        <v/>
      </c>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9">
        <f t="shared" si="0"/>
        <v>0</v>
      </c>
      <c r="AJ48" s="53"/>
      <c r="AK48" s="10" t="e">
        <f>ROUNDDOWN(AJ48/AG209,2)</f>
        <v>#DIV/0!</v>
      </c>
    </row>
    <row r="49" spans="1:37" ht="30" hidden="1" customHeight="1" thickBot="1">
      <c r="A49" s="57">
        <f>職員配置!A49</f>
        <v>0</v>
      </c>
      <c r="B49" s="57">
        <f>職員配置!B49</f>
        <v>0</v>
      </c>
      <c r="C49" s="59" t="str">
        <f>IF(OR(職員配置!$D49="社会福祉士",職員配置!$D49="介護福祉士",職員配置!$D49="精神保健福祉士")=TRUE,"○","")</f>
        <v/>
      </c>
      <c r="D49" s="59" t="str">
        <f>IF(職員配置!$E49="常勤","○","")</f>
        <v/>
      </c>
      <c r="E49" s="59" t="str">
        <f>IF(職員配置!I49="","",IF(職員配置!$I49&gt;=3,"○",""))</f>
        <v/>
      </c>
      <c r="F49" s="59" t="str">
        <f>IF(職員配置!$F49="専従","○","")</f>
        <v/>
      </c>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9">
        <f t="shared" si="0"/>
        <v>0</v>
      </c>
      <c r="AJ49" s="53"/>
      <c r="AK49" s="10" t="e">
        <f>ROUNDDOWN(AJ49/AG209,2)</f>
        <v>#DIV/0!</v>
      </c>
    </row>
    <row r="50" spans="1:37" ht="30" hidden="1" customHeight="1" thickBot="1">
      <c r="A50" s="57">
        <f>職員配置!A50</f>
        <v>0</v>
      </c>
      <c r="B50" s="57">
        <f>職員配置!B50</f>
        <v>0</v>
      </c>
      <c r="C50" s="59" t="str">
        <f>IF(OR(職員配置!$D50="社会福祉士",職員配置!$D50="介護福祉士",職員配置!$D50="精神保健福祉士")=TRUE,"○","")</f>
        <v/>
      </c>
      <c r="D50" s="59" t="str">
        <f>IF(職員配置!$E50="常勤","○","")</f>
        <v/>
      </c>
      <c r="E50" s="59" t="str">
        <f>IF(職員配置!I50="","",IF(職員配置!$I50&gt;=3,"○",""))</f>
        <v/>
      </c>
      <c r="F50" s="59" t="str">
        <f>IF(職員配置!$F50="専従","○","")</f>
        <v/>
      </c>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9">
        <f t="shared" si="0"/>
        <v>0</v>
      </c>
      <c r="AJ50" s="53"/>
      <c r="AK50" s="10" t="e">
        <f>ROUNDDOWN(AJ50/AG209,2)</f>
        <v>#DIV/0!</v>
      </c>
    </row>
    <row r="51" spans="1:37" ht="30" hidden="1" customHeight="1" thickBot="1">
      <c r="A51" s="57">
        <f>職員配置!A51</f>
        <v>0</v>
      </c>
      <c r="B51" s="57">
        <f>職員配置!B51</f>
        <v>0</v>
      </c>
      <c r="C51" s="59" t="str">
        <f>IF(OR(職員配置!$D51="社会福祉士",職員配置!$D51="介護福祉士",職員配置!$D51="精神保健福祉士")=TRUE,"○","")</f>
        <v/>
      </c>
      <c r="D51" s="59" t="str">
        <f>IF(職員配置!$E51="常勤","○","")</f>
        <v/>
      </c>
      <c r="E51" s="59" t="str">
        <f>IF(職員配置!I51="","",IF(職員配置!$I51&gt;=3,"○",""))</f>
        <v/>
      </c>
      <c r="F51" s="59" t="str">
        <f>IF(職員配置!$F51="専従","○","")</f>
        <v/>
      </c>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9">
        <f t="shared" si="0"/>
        <v>0</v>
      </c>
      <c r="AJ51" s="53"/>
      <c r="AK51" s="10" t="e">
        <f>ROUNDDOWN(AJ51/AG209,2)</f>
        <v>#DIV/0!</v>
      </c>
    </row>
    <row r="52" spans="1:37" ht="30" hidden="1" customHeight="1" thickBot="1">
      <c r="A52" s="57">
        <f>職員配置!A52</f>
        <v>0</v>
      </c>
      <c r="B52" s="57">
        <f>職員配置!B52</f>
        <v>0</v>
      </c>
      <c r="C52" s="59" t="str">
        <f>IF(OR(職員配置!$D52="社会福祉士",職員配置!$D52="介護福祉士",職員配置!$D52="精神保健福祉士")=TRUE,"○","")</f>
        <v/>
      </c>
      <c r="D52" s="59" t="str">
        <f>IF(職員配置!$E52="常勤","○","")</f>
        <v/>
      </c>
      <c r="E52" s="59" t="str">
        <f>IF(職員配置!I52="","",IF(職員配置!$I52&gt;=3,"○",""))</f>
        <v/>
      </c>
      <c r="F52" s="59" t="str">
        <f>IF(職員配置!$F52="専従","○","")</f>
        <v/>
      </c>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9">
        <f t="shared" si="0"/>
        <v>0</v>
      </c>
      <c r="AJ52" s="53"/>
      <c r="AK52" s="10" t="e">
        <f>ROUNDDOWN(AJ52/AG209,2)</f>
        <v>#DIV/0!</v>
      </c>
    </row>
    <row r="53" spans="1:37" ht="30" hidden="1" customHeight="1" thickBot="1">
      <c r="A53" s="57">
        <f>職員配置!A53</f>
        <v>0</v>
      </c>
      <c r="B53" s="57">
        <f>職員配置!B53</f>
        <v>0</v>
      </c>
      <c r="C53" s="59" t="str">
        <f>IF(OR(職員配置!$D53="社会福祉士",職員配置!$D53="介護福祉士",職員配置!$D53="精神保健福祉士")=TRUE,"○","")</f>
        <v/>
      </c>
      <c r="D53" s="59" t="str">
        <f>IF(職員配置!$E53="常勤","○","")</f>
        <v/>
      </c>
      <c r="E53" s="59" t="str">
        <f>IF(職員配置!I53="","",IF(職員配置!$I53&gt;=3,"○",""))</f>
        <v/>
      </c>
      <c r="F53" s="59" t="str">
        <f>IF(職員配置!$F53="専従","○","")</f>
        <v/>
      </c>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9">
        <f t="shared" si="0"/>
        <v>0</v>
      </c>
      <c r="AJ53" s="53"/>
      <c r="AK53" s="10" t="e">
        <f>ROUNDDOWN(AJ53/AG209,2)</f>
        <v>#DIV/0!</v>
      </c>
    </row>
    <row r="54" spans="1:37" ht="30" hidden="1" customHeight="1" thickBot="1">
      <c r="A54" s="57">
        <f>職員配置!A54</f>
        <v>0</v>
      </c>
      <c r="B54" s="57">
        <f>職員配置!B54</f>
        <v>0</v>
      </c>
      <c r="C54" s="59" t="str">
        <f>IF(OR(職員配置!$D54="社会福祉士",職員配置!$D54="介護福祉士",職員配置!$D54="精神保健福祉士")=TRUE,"○","")</f>
        <v/>
      </c>
      <c r="D54" s="59" t="str">
        <f>IF(職員配置!$E54="常勤","○","")</f>
        <v/>
      </c>
      <c r="E54" s="59" t="str">
        <f>IF(職員配置!I54="","",IF(職員配置!$I54&gt;=3,"○",""))</f>
        <v/>
      </c>
      <c r="F54" s="59" t="str">
        <f>IF(職員配置!$F54="専従","○","")</f>
        <v/>
      </c>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9">
        <f t="shared" si="0"/>
        <v>0</v>
      </c>
      <c r="AJ54" s="53"/>
      <c r="AK54" s="10" t="e">
        <f>ROUNDDOWN(AJ54/AG209,2)</f>
        <v>#DIV/0!</v>
      </c>
    </row>
    <row r="55" spans="1:37" ht="30" hidden="1" customHeight="1" thickBot="1">
      <c r="A55" s="57">
        <f>職員配置!A55</f>
        <v>0</v>
      </c>
      <c r="B55" s="57">
        <f>職員配置!B55</f>
        <v>0</v>
      </c>
      <c r="C55" s="59" t="str">
        <f>IF(OR(職員配置!$D55="社会福祉士",職員配置!$D55="介護福祉士",職員配置!$D55="精神保健福祉士")=TRUE,"○","")</f>
        <v/>
      </c>
      <c r="D55" s="59" t="str">
        <f>IF(職員配置!$E55="常勤","○","")</f>
        <v/>
      </c>
      <c r="E55" s="59" t="str">
        <f>IF(職員配置!I55="","",IF(職員配置!$I55&gt;=3,"○",""))</f>
        <v/>
      </c>
      <c r="F55" s="59" t="str">
        <f>IF(職員配置!$F55="専従","○","")</f>
        <v/>
      </c>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9">
        <f t="shared" si="0"/>
        <v>0</v>
      </c>
      <c r="AJ55" s="53"/>
      <c r="AK55" s="10" t="e">
        <f>ROUNDDOWN(AJ55/AG209,2)</f>
        <v>#DIV/0!</v>
      </c>
    </row>
    <row r="56" spans="1:37" ht="30" hidden="1" customHeight="1" thickBot="1">
      <c r="A56" s="57">
        <f>職員配置!A56</f>
        <v>0</v>
      </c>
      <c r="B56" s="57">
        <f>職員配置!B56</f>
        <v>0</v>
      </c>
      <c r="C56" s="59" t="str">
        <f>IF(OR(職員配置!$D56="社会福祉士",職員配置!$D56="介護福祉士",職員配置!$D56="精神保健福祉士")=TRUE,"○","")</f>
        <v/>
      </c>
      <c r="D56" s="59" t="str">
        <f>IF(職員配置!$E56="常勤","○","")</f>
        <v/>
      </c>
      <c r="E56" s="59" t="str">
        <f>IF(職員配置!I56="","",IF(職員配置!$I56&gt;=3,"○",""))</f>
        <v/>
      </c>
      <c r="F56" s="59" t="str">
        <f>IF(職員配置!$F56="専従","○","")</f>
        <v/>
      </c>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9">
        <f t="shared" si="0"/>
        <v>0</v>
      </c>
      <c r="AJ56" s="53"/>
      <c r="AK56" s="10" t="e">
        <f>ROUNDDOWN(AJ56/AG209,2)</f>
        <v>#DIV/0!</v>
      </c>
    </row>
    <row r="57" spans="1:37" ht="30" hidden="1" customHeight="1" thickBot="1">
      <c r="A57" s="57">
        <f>職員配置!A57</f>
        <v>0</v>
      </c>
      <c r="B57" s="57">
        <f>職員配置!B57</f>
        <v>0</v>
      </c>
      <c r="C57" s="59" t="str">
        <f>IF(OR(職員配置!$D57="社会福祉士",職員配置!$D57="介護福祉士",職員配置!$D57="精神保健福祉士")=TRUE,"○","")</f>
        <v/>
      </c>
      <c r="D57" s="59" t="str">
        <f>IF(職員配置!$E57="常勤","○","")</f>
        <v/>
      </c>
      <c r="E57" s="59" t="str">
        <f>IF(職員配置!I57="","",IF(職員配置!$I57&gt;=3,"○",""))</f>
        <v/>
      </c>
      <c r="F57" s="59" t="str">
        <f>IF(職員配置!$F57="専従","○","")</f>
        <v/>
      </c>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9">
        <f t="shared" si="0"/>
        <v>0</v>
      </c>
      <c r="AJ57" s="53"/>
      <c r="AK57" s="10" t="e">
        <f>ROUNDDOWN(AJ57/AG209,2)</f>
        <v>#DIV/0!</v>
      </c>
    </row>
    <row r="58" spans="1:37" ht="30" hidden="1" customHeight="1" thickBot="1">
      <c r="A58" s="57">
        <f>職員配置!A58</f>
        <v>0</v>
      </c>
      <c r="B58" s="57">
        <f>職員配置!B58</f>
        <v>0</v>
      </c>
      <c r="C58" s="59" t="str">
        <f>IF(OR(職員配置!$D58="社会福祉士",職員配置!$D58="介護福祉士",職員配置!$D58="精神保健福祉士")=TRUE,"○","")</f>
        <v/>
      </c>
      <c r="D58" s="59" t="str">
        <f>IF(職員配置!$E58="常勤","○","")</f>
        <v/>
      </c>
      <c r="E58" s="59" t="str">
        <f>IF(職員配置!I58="","",IF(職員配置!$I58&gt;=3,"○",""))</f>
        <v/>
      </c>
      <c r="F58" s="59" t="str">
        <f>IF(職員配置!$F58="専従","○","")</f>
        <v/>
      </c>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9">
        <f t="shared" si="0"/>
        <v>0</v>
      </c>
      <c r="AJ58" s="53"/>
      <c r="AK58" s="10" t="e">
        <f>ROUNDDOWN(AJ58/AG209,2)</f>
        <v>#DIV/0!</v>
      </c>
    </row>
    <row r="59" spans="1:37" ht="30" hidden="1" customHeight="1" thickBot="1">
      <c r="A59" s="57">
        <f>職員配置!A59</f>
        <v>0</v>
      </c>
      <c r="B59" s="57">
        <f>職員配置!B59</f>
        <v>0</v>
      </c>
      <c r="C59" s="59" t="str">
        <f>IF(OR(職員配置!$D59="社会福祉士",職員配置!$D59="介護福祉士",職員配置!$D59="精神保健福祉士")=TRUE,"○","")</f>
        <v/>
      </c>
      <c r="D59" s="59" t="str">
        <f>IF(職員配置!$E59="常勤","○","")</f>
        <v/>
      </c>
      <c r="E59" s="59" t="str">
        <f>IF(職員配置!I59="","",IF(職員配置!$I59&gt;=3,"○",""))</f>
        <v/>
      </c>
      <c r="F59" s="59" t="str">
        <f>IF(職員配置!$F59="専従","○","")</f>
        <v/>
      </c>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9">
        <f t="shared" si="0"/>
        <v>0</v>
      </c>
      <c r="AJ59" s="53"/>
      <c r="AK59" s="10" t="e">
        <f>ROUNDDOWN(AJ59/AG209,2)</f>
        <v>#DIV/0!</v>
      </c>
    </row>
    <row r="60" spans="1:37" ht="30" hidden="1" customHeight="1" thickBot="1">
      <c r="A60" s="57">
        <f>職員配置!A60</f>
        <v>0</v>
      </c>
      <c r="B60" s="57">
        <f>職員配置!B60</f>
        <v>0</v>
      </c>
      <c r="C60" s="59" t="str">
        <f>IF(OR(職員配置!$D60="社会福祉士",職員配置!$D60="介護福祉士",職員配置!$D60="精神保健福祉士")=TRUE,"○","")</f>
        <v/>
      </c>
      <c r="D60" s="59" t="str">
        <f>IF(職員配置!$E60="常勤","○","")</f>
        <v/>
      </c>
      <c r="E60" s="59" t="str">
        <f>IF(職員配置!I60="","",IF(職員配置!$I60&gt;=3,"○",""))</f>
        <v/>
      </c>
      <c r="F60" s="59" t="str">
        <f>IF(職員配置!$F60="専従","○","")</f>
        <v/>
      </c>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9">
        <f t="shared" si="0"/>
        <v>0</v>
      </c>
      <c r="AJ60" s="53"/>
      <c r="AK60" s="10" t="e">
        <f>ROUNDDOWN(AJ60/AG209,2)</f>
        <v>#DIV/0!</v>
      </c>
    </row>
    <row r="61" spans="1:37" ht="30" hidden="1" customHeight="1" thickBot="1">
      <c r="A61" s="57">
        <f>職員配置!A61</f>
        <v>0</v>
      </c>
      <c r="B61" s="57">
        <f>職員配置!B61</f>
        <v>0</v>
      </c>
      <c r="C61" s="59" t="str">
        <f>IF(OR(職員配置!$D61="社会福祉士",職員配置!$D61="介護福祉士",職員配置!$D61="精神保健福祉士")=TRUE,"○","")</f>
        <v/>
      </c>
      <c r="D61" s="59" t="str">
        <f>IF(職員配置!$E61="常勤","○","")</f>
        <v/>
      </c>
      <c r="E61" s="59" t="str">
        <f>IF(職員配置!I61="","",IF(職員配置!$I61&gt;=3,"○",""))</f>
        <v/>
      </c>
      <c r="F61" s="59" t="str">
        <f>IF(職員配置!$F61="専従","○","")</f>
        <v/>
      </c>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9">
        <f t="shared" si="0"/>
        <v>0</v>
      </c>
      <c r="AJ61" s="53"/>
      <c r="AK61" s="10" t="e">
        <f>ROUNDDOWN(AJ61/AG209,2)</f>
        <v>#DIV/0!</v>
      </c>
    </row>
    <row r="62" spans="1:37" ht="30" hidden="1" customHeight="1" thickBot="1">
      <c r="A62" s="57">
        <f>職員配置!A62</f>
        <v>0</v>
      </c>
      <c r="B62" s="57">
        <f>職員配置!B62</f>
        <v>0</v>
      </c>
      <c r="C62" s="59" t="str">
        <f>IF(OR(職員配置!$D62="社会福祉士",職員配置!$D62="介護福祉士",職員配置!$D62="精神保健福祉士")=TRUE,"○","")</f>
        <v/>
      </c>
      <c r="D62" s="59" t="str">
        <f>IF(職員配置!$E62="常勤","○","")</f>
        <v/>
      </c>
      <c r="E62" s="59" t="str">
        <f>IF(職員配置!I62="","",IF(職員配置!$I62&gt;=3,"○",""))</f>
        <v/>
      </c>
      <c r="F62" s="59" t="str">
        <f>IF(職員配置!$F62="専従","○","")</f>
        <v/>
      </c>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9">
        <f t="shared" si="0"/>
        <v>0</v>
      </c>
      <c r="AJ62" s="53"/>
      <c r="AK62" s="10" t="e">
        <f>ROUNDDOWN(AJ62/AG209,2)</f>
        <v>#DIV/0!</v>
      </c>
    </row>
    <row r="63" spans="1:37" ht="30" hidden="1" customHeight="1" thickBot="1">
      <c r="A63" s="57">
        <f>職員配置!A63</f>
        <v>0</v>
      </c>
      <c r="B63" s="57">
        <f>職員配置!B63</f>
        <v>0</v>
      </c>
      <c r="C63" s="59" t="str">
        <f>IF(OR(職員配置!$D63="社会福祉士",職員配置!$D63="介護福祉士",職員配置!$D63="精神保健福祉士")=TRUE,"○","")</f>
        <v/>
      </c>
      <c r="D63" s="59" t="str">
        <f>IF(職員配置!$E63="常勤","○","")</f>
        <v/>
      </c>
      <c r="E63" s="59" t="str">
        <f>IF(職員配置!I63="","",IF(職員配置!$I63&gt;=3,"○",""))</f>
        <v/>
      </c>
      <c r="F63" s="59" t="str">
        <f>IF(職員配置!$F63="専従","○","")</f>
        <v/>
      </c>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9">
        <f t="shared" si="0"/>
        <v>0</v>
      </c>
      <c r="AJ63" s="53"/>
      <c r="AK63" s="10" t="e">
        <f>ROUNDDOWN(AJ63/AG209,2)</f>
        <v>#DIV/0!</v>
      </c>
    </row>
    <row r="64" spans="1:37" ht="30" hidden="1" customHeight="1" thickBot="1">
      <c r="A64" s="57">
        <f>職員配置!A64</f>
        <v>0</v>
      </c>
      <c r="B64" s="57">
        <f>職員配置!B64</f>
        <v>0</v>
      </c>
      <c r="C64" s="59" t="str">
        <f>IF(OR(職員配置!$D64="社会福祉士",職員配置!$D64="介護福祉士",職員配置!$D64="精神保健福祉士")=TRUE,"○","")</f>
        <v/>
      </c>
      <c r="D64" s="59" t="str">
        <f>IF(職員配置!$E64="常勤","○","")</f>
        <v/>
      </c>
      <c r="E64" s="59" t="str">
        <f>IF(職員配置!I64="","",IF(職員配置!$I64&gt;=3,"○",""))</f>
        <v/>
      </c>
      <c r="F64" s="59" t="str">
        <f>IF(職員配置!$F64="専従","○","")</f>
        <v/>
      </c>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9">
        <f t="shared" si="0"/>
        <v>0</v>
      </c>
      <c r="AJ64" s="53"/>
      <c r="AK64" s="10" t="e">
        <f>ROUNDDOWN(AJ64/AG209,2)</f>
        <v>#DIV/0!</v>
      </c>
    </row>
    <row r="65" spans="1:37" ht="30" hidden="1" customHeight="1" thickBot="1">
      <c r="A65" s="57">
        <f>職員配置!A65</f>
        <v>0</v>
      </c>
      <c r="B65" s="57">
        <f>職員配置!B65</f>
        <v>0</v>
      </c>
      <c r="C65" s="59" t="str">
        <f>IF(OR(職員配置!$D65="社会福祉士",職員配置!$D65="介護福祉士",職員配置!$D65="精神保健福祉士")=TRUE,"○","")</f>
        <v/>
      </c>
      <c r="D65" s="59" t="str">
        <f>IF(職員配置!$E65="常勤","○","")</f>
        <v/>
      </c>
      <c r="E65" s="59" t="str">
        <f>IF(職員配置!I65="","",IF(職員配置!$I65&gt;=3,"○",""))</f>
        <v/>
      </c>
      <c r="F65" s="59" t="str">
        <f>IF(職員配置!$F65="専従","○","")</f>
        <v/>
      </c>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9">
        <f t="shared" si="0"/>
        <v>0</v>
      </c>
      <c r="AJ65" s="53"/>
      <c r="AK65" s="10" t="e">
        <f>ROUNDDOWN(AJ65/AG209,2)</f>
        <v>#DIV/0!</v>
      </c>
    </row>
    <row r="66" spans="1:37" ht="30" hidden="1" customHeight="1" thickBot="1">
      <c r="A66" s="57">
        <f>職員配置!A66</f>
        <v>0</v>
      </c>
      <c r="B66" s="57">
        <f>職員配置!B66</f>
        <v>0</v>
      </c>
      <c r="C66" s="59" t="str">
        <f>IF(OR(職員配置!$D66="社会福祉士",職員配置!$D66="介護福祉士",職員配置!$D66="精神保健福祉士")=TRUE,"○","")</f>
        <v/>
      </c>
      <c r="D66" s="59" t="str">
        <f>IF(職員配置!$E66="常勤","○","")</f>
        <v/>
      </c>
      <c r="E66" s="59" t="str">
        <f>IF(職員配置!I66="","",IF(職員配置!$I66&gt;=3,"○",""))</f>
        <v/>
      </c>
      <c r="F66" s="59" t="str">
        <f>IF(職員配置!$F66="専従","○","")</f>
        <v/>
      </c>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9">
        <f t="shared" si="0"/>
        <v>0</v>
      </c>
      <c r="AJ66" s="53"/>
      <c r="AK66" s="10" t="e">
        <f>ROUNDDOWN(AJ66/AG209,2)</f>
        <v>#DIV/0!</v>
      </c>
    </row>
    <row r="67" spans="1:37" ht="30" hidden="1" customHeight="1" thickBot="1">
      <c r="A67" s="57">
        <f>職員配置!A67</f>
        <v>0</v>
      </c>
      <c r="B67" s="57">
        <f>職員配置!B67</f>
        <v>0</v>
      </c>
      <c r="C67" s="59" t="str">
        <f>IF(OR(職員配置!$D67="社会福祉士",職員配置!$D67="介護福祉士",職員配置!$D67="精神保健福祉士")=TRUE,"○","")</f>
        <v/>
      </c>
      <c r="D67" s="59" t="str">
        <f>IF(職員配置!$E67="常勤","○","")</f>
        <v/>
      </c>
      <c r="E67" s="59" t="str">
        <f>IF(職員配置!I67="","",IF(職員配置!$I67&gt;=3,"○",""))</f>
        <v/>
      </c>
      <c r="F67" s="59" t="str">
        <f>IF(職員配置!$F67="専従","○","")</f>
        <v/>
      </c>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9">
        <f t="shared" si="0"/>
        <v>0</v>
      </c>
      <c r="AJ67" s="53"/>
      <c r="AK67" s="10" t="e">
        <f>ROUNDDOWN(AJ67/AG209,2)</f>
        <v>#DIV/0!</v>
      </c>
    </row>
    <row r="68" spans="1:37" ht="30" hidden="1" customHeight="1" thickBot="1">
      <c r="A68" s="57">
        <f>職員配置!A68</f>
        <v>0</v>
      </c>
      <c r="B68" s="57">
        <f>職員配置!B68</f>
        <v>0</v>
      </c>
      <c r="C68" s="59" t="str">
        <f>IF(OR(職員配置!$D68="社会福祉士",職員配置!$D68="介護福祉士",職員配置!$D68="精神保健福祉士")=TRUE,"○","")</f>
        <v/>
      </c>
      <c r="D68" s="59" t="str">
        <f>IF(職員配置!$E68="常勤","○","")</f>
        <v/>
      </c>
      <c r="E68" s="59" t="str">
        <f>IF(職員配置!I68="","",IF(職員配置!$I68&gt;=3,"○",""))</f>
        <v/>
      </c>
      <c r="F68" s="59" t="str">
        <f>IF(職員配置!$F68="専従","○","")</f>
        <v/>
      </c>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9">
        <f t="shared" si="0"/>
        <v>0</v>
      </c>
      <c r="AJ68" s="53"/>
      <c r="AK68" s="10" t="e">
        <f>ROUNDDOWN(AJ68/AG209,2)</f>
        <v>#DIV/0!</v>
      </c>
    </row>
    <row r="69" spans="1:37" ht="30" hidden="1" customHeight="1" thickBot="1">
      <c r="A69" s="57">
        <f>職員配置!A69</f>
        <v>0</v>
      </c>
      <c r="B69" s="57">
        <f>職員配置!B69</f>
        <v>0</v>
      </c>
      <c r="C69" s="59" t="str">
        <f>IF(OR(職員配置!$D69="社会福祉士",職員配置!$D69="介護福祉士",職員配置!$D69="精神保健福祉士")=TRUE,"○","")</f>
        <v/>
      </c>
      <c r="D69" s="59" t="str">
        <f>IF(職員配置!$E69="常勤","○","")</f>
        <v/>
      </c>
      <c r="E69" s="59" t="str">
        <f>IF(職員配置!I69="","",IF(職員配置!$I69&gt;=3,"○",""))</f>
        <v/>
      </c>
      <c r="F69" s="59" t="str">
        <f>IF(職員配置!$F69="専従","○","")</f>
        <v/>
      </c>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9">
        <f t="shared" si="0"/>
        <v>0</v>
      </c>
      <c r="AJ69" s="53"/>
      <c r="AK69" s="10" t="e">
        <f>ROUNDDOWN(AJ69/AG209,2)</f>
        <v>#DIV/0!</v>
      </c>
    </row>
    <row r="70" spans="1:37" ht="30" hidden="1" customHeight="1" thickBot="1">
      <c r="A70" s="57">
        <f>職員配置!A70</f>
        <v>0</v>
      </c>
      <c r="B70" s="57">
        <f>職員配置!B70</f>
        <v>0</v>
      </c>
      <c r="C70" s="59" t="str">
        <f>IF(OR(職員配置!$D70="社会福祉士",職員配置!$D70="介護福祉士",職員配置!$D70="精神保健福祉士")=TRUE,"○","")</f>
        <v/>
      </c>
      <c r="D70" s="59" t="str">
        <f>IF(職員配置!$E70="常勤","○","")</f>
        <v/>
      </c>
      <c r="E70" s="59" t="str">
        <f>IF(職員配置!I70="","",IF(職員配置!$I70&gt;=3,"○",""))</f>
        <v/>
      </c>
      <c r="F70" s="59" t="str">
        <f>IF(職員配置!$F70="専従","○","")</f>
        <v/>
      </c>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9">
        <f t="shared" si="0"/>
        <v>0</v>
      </c>
      <c r="AJ70" s="53"/>
      <c r="AK70" s="10" t="e">
        <f>ROUNDDOWN(AJ70/AG209,2)</f>
        <v>#DIV/0!</v>
      </c>
    </row>
    <row r="71" spans="1:37" ht="30" hidden="1" customHeight="1" thickBot="1">
      <c r="A71" s="57">
        <f>職員配置!A71</f>
        <v>0</v>
      </c>
      <c r="B71" s="57">
        <f>職員配置!B71</f>
        <v>0</v>
      </c>
      <c r="C71" s="59" t="str">
        <f>IF(OR(職員配置!$D71="社会福祉士",職員配置!$D71="介護福祉士",職員配置!$D71="精神保健福祉士")=TRUE,"○","")</f>
        <v/>
      </c>
      <c r="D71" s="59" t="str">
        <f>IF(職員配置!$E71="常勤","○","")</f>
        <v/>
      </c>
      <c r="E71" s="59" t="str">
        <f>IF(職員配置!I71="","",IF(職員配置!$I71&gt;=3,"○",""))</f>
        <v/>
      </c>
      <c r="F71" s="59" t="str">
        <f>IF(職員配置!$F71="専従","○","")</f>
        <v/>
      </c>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9">
        <f t="shared" si="0"/>
        <v>0</v>
      </c>
      <c r="AJ71" s="53"/>
      <c r="AK71" s="10" t="e">
        <f>ROUNDDOWN(AJ71/AG209,2)</f>
        <v>#DIV/0!</v>
      </c>
    </row>
    <row r="72" spans="1:37" ht="30" hidden="1" customHeight="1" thickBot="1">
      <c r="A72" s="57">
        <f>職員配置!A72</f>
        <v>0</v>
      </c>
      <c r="B72" s="57">
        <f>職員配置!B72</f>
        <v>0</v>
      </c>
      <c r="C72" s="59" t="str">
        <f>IF(OR(職員配置!$D72="社会福祉士",職員配置!$D72="介護福祉士",職員配置!$D72="精神保健福祉士")=TRUE,"○","")</f>
        <v/>
      </c>
      <c r="D72" s="59" t="str">
        <f>IF(職員配置!$E72="常勤","○","")</f>
        <v/>
      </c>
      <c r="E72" s="59" t="str">
        <f>IF(職員配置!I72="","",IF(職員配置!$I72&gt;=3,"○",""))</f>
        <v/>
      </c>
      <c r="F72" s="59" t="str">
        <f>IF(職員配置!$F72="専従","○","")</f>
        <v/>
      </c>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9">
        <f t="shared" si="0"/>
        <v>0</v>
      </c>
      <c r="AJ72" s="53"/>
      <c r="AK72" s="10" t="e">
        <f>ROUNDDOWN(AJ72/AG209,2)</f>
        <v>#DIV/0!</v>
      </c>
    </row>
    <row r="73" spans="1:37" ht="30" hidden="1" customHeight="1" thickBot="1">
      <c r="A73" s="57">
        <f>職員配置!A73</f>
        <v>0</v>
      </c>
      <c r="B73" s="57">
        <f>職員配置!B73</f>
        <v>0</v>
      </c>
      <c r="C73" s="59" t="str">
        <f>IF(OR(職員配置!$D73="社会福祉士",職員配置!$D73="介護福祉士",職員配置!$D73="精神保健福祉士")=TRUE,"○","")</f>
        <v/>
      </c>
      <c r="D73" s="59" t="str">
        <f>IF(職員配置!$E73="常勤","○","")</f>
        <v/>
      </c>
      <c r="E73" s="59" t="str">
        <f>IF(職員配置!I73="","",IF(職員配置!$I73&gt;=3,"○",""))</f>
        <v/>
      </c>
      <c r="F73" s="59" t="str">
        <f>IF(職員配置!$F73="専従","○","")</f>
        <v/>
      </c>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9">
        <f t="shared" si="0"/>
        <v>0</v>
      </c>
      <c r="AJ73" s="53"/>
      <c r="AK73" s="10" t="e">
        <f>ROUNDDOWN(AJ73/AG209,2)</f>
        <v>#DIV/0!</v>
      </c>
    </row>
    <row r="74" spans="1:37" ht="30" hidden="1" customHeight="1" thickBot="1">
      <c r="A74" s="57">
        <f>職員配置!A74</f>
        <v>0</v>
      </c>
      <c r="B74" s="57">
        <f>職員配置!B74</f>
        <v>0</v>
      </c>
      <c r="C74" s="59" t="str">
        <f>IF(OR(職員配置!$D74="社会福祉士",職員配置!$D74="介護福祉士",職員配置!$D74="精神保健福祉士")=TRUE,"○","")</f>
        <v/>
      </c>
      <c r="D74" s="59" t="str">
        <f>IF(職員配置!$E74="常勤","○","")</f>
        <v/>
      </c>
      <c r="E74" s="59" t="str">
        <f>IF(職員配置!I74="","",IF(職員配置!$I74&gt;=3,"○",""))</f>
        <v/>
      </c>
      <c r="F74" s="59" t="str">
        <f>IF(職員配置!$F74="専従","○","")</f>
        <v/>
      </c>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9">
        <f t="shared" si="0"/>
        <v>0</v>
      </c>
      <c r="AJ74" s="53"/>
      <c r="AK74" s="10" t="e">
        <f>ROUNDDOWN(AJ74/AG209,2)</f>
        <v>#DIV/0!</v>
      </c>
    </row>
    <row r="75" spans="1:37" ht="30" hidden="1" customHeight="1" thickBot="1">
      <c r="A75" s="57">
        <f>職員配置!A75</f>
        <v>0</v>
      </c>
      <c r="B75" s="57">
        <f>職員配置!B75</f>
        <v>0</v>
      </c>
      <c r="C75" s="59" t="str">
        <f>IF(OR(職員配置!$D75="社会福祉士",職員配置!$D75="介護福祉士",職員配置!$D75="精神保健福祉士")=TRUE,"○","")</f>
        <v/>
      </c>
      <c r="D75" s="59" t="str">
        <f>IF(職員配置!$E75="常勤","○","")</f>
        <v/>
      </c>
      <c r="E75" s="59" t="str">
        <f>IF(職員配置!I75="","",IF(職員配置!$I75&gt;=3,"○",""))</f>
        <v/>
      </c>
      <c r="F75" s="59" t="str">
        <f>IF(職員配置!$F75="専従","○","")</f>
        <v/>
      </c>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9">
        <f t="shared" si="0"/>
        <v>0</v>
      </c>
      <c r="AJ75" s="53"/>
      <c r="AK75" s="10" t="e">
        <f>ROUNDDOWN(AJ75/AG209,2)</f>
        <v>#DIV/0!</v>
      </c>
    </row>
    <row r="76" spans="1:37" ht="30" hidden="1" customHeight="1" thickBot="1">
      <c r="A76" s="57">
        <f>職員配置!A76</f>
        <v>0</v>
      </c>
      <c r="B76" s="57">
        <f>職員配置!B76</f>
        <v>0</v>
      </c>
      <c r="C76" s="59" t="str">
        <f>IF(OR(職員配置!$D76="社会福祉士",職員配置!$D76="介護福祉士",職員配置!$D76="精神保健福祉士")=TRUE,"○","")</f>
        <v/>
      </c>
      <c r="D76" s="59" t="str">
        <f>IF(職員配置!$E76="常勤","○","")</f>
        <v/>
      </c>
      <c r="E76" s="59" t="str">
        <f>IF(職員配置!I76="","",IF(職員配置!$I76&gt;=3,"○",""))</f>
        <v/>
      </c>
      <c r="F76" s="59" t="str">
        <f>IF(職員配置!$F76="専従","○","")</f>
        <v/>
      </c>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9">
        <f t="shared" si="0"/>
        <v>0</v>
      </c>
      <c r="AJ76" s="53"/>
      <c r="AK76" s="10" t="e">
        <f>ROUNDDOWN(AJ76/AG209,2)</f>
        <v>#DIV/0!</v>
      </c>
    </row>
    <row r="77" spans="1:37" ht="30" hidden="1" customHeight="1" thickBot="1">
      <c r="A77" s="57">
        <f>職員配置!A77</f>
        <v>0</v>
      </c>
      <c r="B77" s="57">
        <f>職員配置!B77</f>
        <v>0</v>
      </c>
      <c r="C77" s="59" t="str">
        <f>IF(OR(職員配置!$D77="社会福祉士",職員配置!$D77="介護福祉士",職員配置!$D77="精神保健福祉士")=TRUE,"○","")</f>
        <v/>
      </c>
      <c r="D77" s="59" t="str">
        <f>IF(職員配置!$E77="常勤","○","")</f>
        <v/>
      </c>
      <c r="E77" s="59" t="str">
        <f>IF(職員配置!I77="","",IF(職員配置!$I77&gt;=3,"○",""))</f>
        <v/>
      </c>
      <c r="F77" s="59" t="str">
        <f>IF(職員配置!$F77="専従","○","")</f>
        <v/>
      </c>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9">
        <f t="shared" si="0"/>
        <v>0</v>
      </c>
      <c r="AJ77" s="53"/>
      <c r="AK77" s="10" t="e">
        <f>ROUNDDOWN(AJ77/AG209,2)</f>
        <v>#DIV/0!</v>
      </c>
    </row>
    <row r="78" spans="1:37" ht="30" hidden="1" customHeight="1" thickBot="1">
      <c r="A78" s="57">
        <f>職員配置!A78</f>
        <v>0</v>
      </c>
      <c r="B78" s="57">
        <f>職員配置!B78</f>
        <v>0</v>
      </c>
      <c r="C78" s="59" t="str">
        <f>IF(OR(職員配置!$D78="社会福祉士",職員配置!$D78="介護福祉士",職員配置!$D78="精神保健福祉士")=TRUE,"○","")</f>
        <v/>
      </c>
      <c r="D78" s="59" t="str">
        <f>IF(職員配置!$E78="常勤","○","")</f>
        <v/>
      </c>
      <c r="E78" s="59" t="str">
        <f>IF(職員配置!I78="","",IF(職員配置!$I78&gt;=3,"○",""))</f>
        <v/>
      </c>
      <c r="F78" s="59" t="str">
        <f>IF(職員配置!$F78="専従","○","")</f>
        <v/>
      </c>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9">
        <f t="shared" si="0"/>
        <v>0</v>
      </c>
      <c r="AJ78" s="53"/>
      <c r="AK78" s="10" t="e">
        <f>ROUNDDOWN(AJ78/AG209,2)</f>
        <v>#DIV/0!</v>
      </c>
    </row>
    <row r="79" spans="1:37" ht="30" hidden="1" customHeight="1" thickBot="1">
      <c r="A79" s="57">
        <f>職員配置!A79</f>
        <v>0</v>
      </c>
      <c r="B79" s="57">
        <f>職員配置!B79</f>
        <v>0</v>
      </c>
      <c r="C79" s="59" t="str">
        <f>IF(OR(職員配置!$D79="社会福祉士",職員配置!$D79="介護福祉士",職員配置!$D79="精神保健福祉士")=TRUE,"○","")</f>
        <v/>
      </c>
      <c r="D79" s="59" t="str">
        <f>IF(職員配置!$E79="常勤","○","")</f>
        <v/>
      </c>
      <c r="E79" s="59" t="str">
        <f>IF(職員配置!I79="","",IF(職員配置!$I79&gt;=3,"○",""))</f>
        <v/>
      </c>
      <c r="F79" s="59" t="str">
        <f>IF(職員配置!$F79="専従","○","")</f>
        <v/>
      </c>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9">
        <f t="shared" si="0"/>
        <v>0</v>
      </c>
      <c r="AJ79" s="53"/>
      <c r="AK79" s="10" t="e">
        <f>ROUNDDOWN(AJ79/AG209,2)</f>
        <v>#DIV/0!</v>
      </c>
    </row>
    <row r="80" spans="1:37" ht="30" hidden="1" customHeight="1" thickBot="1">
      <c r="A80" s="57">
        <f>職員配置!A80</f>
        <v>0</v>
      </c>
      <c r="B80" s="57">
        <f>職員配置!B80</f>
        <v>0</v>
      </c>
      <c r="C80" s="59" t="str">
        <f>IF(OR(職員配置!$D80="社会福祉士",職員配置!$D80="介護福祉士",職員配置!$D80="精神保健福祉士")=TRUE,"○","")</f>
        <v/>
      </c>
      <c r="D80" s="59" t="str">
        <f>IF(職員配置!$E80="常勤","○","")</f>
        <v/>
      </c>
      <c r="E80" s="59" t="str">
        <f>IF(職員配置!I80="","",IF(職員配置!$I80&gt;=3,"○",""))</f>
        <v/>
      </c>
      <c r="F80" s="59" t="str">
        <f>IF(職員配置!$F80="専従","○","")</f>
        <v/>
      </c>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9">
        <f t="shared" si="0"/>
        <v>0</v>
      </c>
      <c r="AJ80" s="53"/>
      <c r="AK80" s="10" t="e">
        <f>ROUNDDOWN(AJ80/AG209,2)</f>
        <v>#DIV/0!</v>
      </c>
    </row>
    <row r="81" spans="1:37" ht="30" hidden="1" customHeight="1" thickBot="1">
      <c r="A81" s="57">
        <f>職員配置!A81</f>
        <v>0</v>
      </c>
      <c r="B81" s="57">
        <f>職員配置!B81</f>
        <v>0</v>
      </c>
      <c r="C81" s="59" t="str">
        <f>IF(OR(職員配置!$D81="社会福祉士",職員配置!$D81="介護福祉士",職員配置!$D81="精神保健福祉士")=TRUE,"○","")</f>
        <v/>
      </c>
      <c r="D81" s="59" t="str">
        <f>IF(職員配置!$E81="常勤","○","")</f>
        <v/>
      </c>
      <c r="E81" s="59" t="str">
        <f>IF(職員配置!I81="","",IF(職員配置!$I81&gt;=3,"○",""))</f>
        <v/>
      </c>
      <c r="F81" s="59" t="str">
        <f>IF(職員配置!$F81="専従","○","")</f>
        <v/>
      </c>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9">
        <f t="shared" si="0"/>
        <v>0</v>
      </c>
      <c r="AJ81" s="53"/>
      <c r="AK81" s="10" t="e">
        <f>ROUNDDOWN(AJ81/AG209,2)</f>
        <v>#DIV/0!</v>
      </c>
    </row>
    <row r="82" spans="1:37" ht="30" hidden="1" customHeight="1" thickBot="1">
      <c r="A82" s="57">
        <f>職員配置!A82</f>
        <v>0</v>
      </c>
      <c r="B82" s="57">
        <f>職員配置!B82</f>
        <v>0</v>
      </c>
      <c r="C82" s="59" t="str">
        <f>IF(OR(職員配置!$D82="社会福祉士",職員配置!$D82="介護福祉士",職員配置!$D82="精神保健福祉士")=TRUE,"○","")</f>
        <v/>
      </c>
      <c r="D82" s="59" t="str">
        <f>IF(職員配置!$E82="常勤","○","")</f>
        <v/>
      </c>
      <c r="E82" s="59" t="str">
        <f>IF(職員配置!I82="","",IF(職員配置!$I82&gt;=3,"○",""))</f>
        <v/>
      </c>
      <c r="F82" s="59" t="str">
        <f>IF(職員配置!$F82="専従","○","")</f>
        <v/>
      </c>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9">
        <f t="shared" si="0"/>
        <v>0</v>
      </c>
      <c r="AJ82" s="53"/>
      <c r="AK82" s="10" t="e">
        <f>ROUNDDOWN(AJ82/AG209,2)</f>
        <v>#DIV/0!</v>
      </c>
    </row>
    <row r="83" spans="1:37" ht="30" hidden="1" customHeight="1" thickBot="1">
      <c r="A83" s="57">
        <f>職員配置!A83</f>
        <v>0</v>
      </c>
      <c r="B83" s="57">
        <f>職員配置!B83</f>
        <v>0</v>
      </c>
      <c r="C83" s="59" t="str">
        <f>IF(OR(職員配置!$D83="社会福祉士",職員配置!$D83="介護福祉士",職員配置!$D83="精神保健福祉士")=TRUE,"○","")</f>
        <v/>
      </c>
      <c r="D83" s="59" t="str">
        <f>IF(職員配置!$E83="常勤","○","")</f>
        <v/>
      </c>
      <c r="E83" s="59" t="str">
        <f>IF(職員配置!I83="","",IF(職員配置!$I83&gt;=3,"○",""))</f>
        <v/>
      </c>
      <c r="F83" s="59" t="str">
        <f>IF(職員配置!$F83="専従","○","")</f>
        <v/>
      </c>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9">
        <f t="shared" si="0"/>
        <v>0</v>
      </c>
      <c r="AJ83" s="53"/>
      <c r="AK83" s="10" t="e">
        <f>ROUNDDOWN(AJ83/AG209,2)</f>
        <v>#DIV/0!</v>
      </c>
    </row>
    <row r="84" spans="1:37" ht="30" hidden="1" customHeight="1" thickBot="1">
      <c r="A84" s="57">
        <f>職員配置!A84</f>
        <v>0</v>
      </c>
      <c r="B84" s="57">
        <f>職員配置!B84</f>
        <v>0</v>
      </c>
      <c r="C84" s="59" t="str">
        <f>IF(OR(職員配置!$D84="社会福祉士",職員配置!$D84="介護福祉士",職員配置!$D84="精神保健福祉士")=TRUE,"○","")</f>
        <v/>
      </c>
      <c r="D84" s="59" t="str">
        <f>IF(職員配置!$E84="常勤","○","")</f>
        <v/>
      </c>
      <c r="E84" s="59" t="str">
        <f>IF(職員配置!I84="","",IF(職員配置!$I84&gt;=3,"○",""))</f>
        <v/>
      </c>
      <c r="F84" s="59" t="str">
        <f>IF(職員配置!$F84="専従","○","")</f>
        <v/>
      </c>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9">
        <f t="shared" si="0"/>
        <v>0</v>
      </c>
      <c r="AJ84" s="53"/>
      <c r="AK84" s="10" t="e">
        <f>ROUNDDOWN(AJ84/AG209,2)</f>
        <v>#DIV/0!</v>
      </c>
    </row>
    <row r="85" spans="1:37" ht="30" hidden="1" customHeight="1" thickBot="1">
      <c r="A85" s="57">
        <f>職員配置!A85</f>
        <v>0</v>
      </c>
      <c r="B85" s="57">
        <f>職員配置!B85</f>
        <v>0</v>
      </c>
      <c r="C85" s="59" t="str">
        <f>IF(OR(職員配置!$D85="社会福祉士",職員配置!$D85="介護福祉士",職員配置!$D85="精神保健福祉士")=TRUE,"○","")</f>
        <v/>
      </c>
      <c r="D85" s="59" t="str">
        <f>IF(職員配置!$E85="常勤","○","")</f>
        <v/>
      </c>
      <c r="E85" s="59" t="str">
        <f>IF(職員配置!I85="","",IF(職員配置!$I85&gt;=3,"○",""))</f>
        <v/>
      </c>
      <c r="F85" s="59" t="str">
        <f>IF(職員配置!$F85="専従","○","")</f>
        <v/>
      </c>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9">
        <f t="shared" si="0"/>
        <v>0</v>
      </c>
      <c r="AJ85" s="53"/>
      <c r="AK85" s="10" t="e">
        <f>ROUNDDOWN(AJ85/AG209,2)</f>
        <v>#DIV/0!</v>
      </c>
    </row>
    <row r="86" spans="1:37" ht="30" hidden="1" customHeight="1" thickBot="1">
      <c r="A86" s="57">
        <f>職員配置!A86</f>
        <v>0</v>
      </c>
      <c r="B86" s="57">
        <f>職員配置!B86</f>
        <v>0</v>
      </c>
      <c r="C86" s="59" t="str">
        <f>IF(OR(職員配置!$D86="社会福祉士",職員配置!$D86="介護福祉士",職員配置!$D86="精神保健福祉士")=TRUE,"○","")</f>
        <v/>
      </c>
      <c r="D86" s="59" t="str">
        <f>IF(職員配置!$E86="常勤","○","")</f>
        <v/>
      </c>
      <c r="E86" s="59" t="str">
        <f>IF(職員配置!I86="","",IF(職員配置!$I86&gt;=3,"○",""))</f>
        <v/>
      </c>
      <c r="F86" s="59" t="str">
        <f>IF(職員配置!$F86="専従","○","")</f>
        <v/>
      </c>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9">
        <f t="shared" si="0"/>
        <v>0</v>
      </c>
      <c r="AJ86" s="53"/>
      <c r="AK86" s="10" t="e">
        <f>ROUNDDOWN(AJ86/AG209,2)</f>
        <v>#DIV/0!</v>
      </c>
    </row>
    <row r="87" spans="1:37" ht="30" hidden="1" customHeight="1" thickBot="1">
      <c r="A87" s="57">
        <f>職員配置!A87</f>
        <v>0</v>
      </c>
      <c r="B87" s="57">
        <f>職員配置!B87</f>
        <v>0</v>
      </c>
      <c r="C87" s="59" t="str">
        <f>IF(OR(職員配置!$D87="社会福祉士",職員配置!$D87="介護福祉士",職員配置!$D87="精神保健福祉士")=TRUE,"○","")</f>
        <v/>
      </c>
      <c r="D87" s="59" t="str">
        <f>IF(職員配置!$E87="常勤","○","")</f>
        <v/>
      </c>
      <c r="E87" s="59" t="str">
        <f>IF(職員配置!I87="","",IF(職員配置!$I87&gt;=3,"○",""))</f>
        <v/>
      </c>
      <c r="F87" s="59" t="str">
        <f>IF(職員配置!$F87="専従","○","")</f>
        <v/>
      </c>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9">
        <f t="shared" si="0"/>
        <v>0</v>
      </c>
      <c r="AJ87" s="53"/>
      <c r="AK87" s="10" t="e">
        <f>ROUNDDOWN(AJ87/AG209,2)</f>
        <v>#DIV/0!</v>
      </c>
    </row>
    <row r="88" spans="1:37" ht="30" hidden="1" customHeight="1" thickBot="1">
      <c r="A88" s="57">
        <f>職員配置!A88</f>
        <v>0</v>
      </c>
      <c r="B88" s="57">
        <f>職員配置!B88</f>
        <v>0</v>
      </c>
      <c r="C88" s="59" t="str">
        <f>IF(OR(職員配置!$D88="社会福祉士",職員配置!$D88="介護福祉士",職員配置!$D88="精神保健福祉士")=TRUE,"○","")</f>
        <v/>
      </c>
      <c r="D88" s="59" t="str">
        <f>IF(職員配置!$E88="常勤","○","")</f>
        <v/>
      </c>
      <c r="E88" s="59" t="str">
        <f>IF(職員配置!I88="","",IF(職員配置!$I88&gt;=3,"○",""))</f>
        <v/>
      </c>
      <c r="F88" s="59" t="str">
        <f>IF(職員配置!$F88="専従","○","")</f>
        <v/>
      </c>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9">
        <f t="shared" si="0"/>
        <v>0</v>
      </c>
      <c r="AJ88" s="53"/>
      <c r="AK88" s="10" t="e">
        <f>ROUNDDOWN(AJ88/AG209,2)</f>
        <v>#DIV/0!</v>
      </c>
    </row>
    <row r="89" spans="1:37" ht="30" hidden="1" customHeight="1" thickBot="1">
      <c r="A89" s="57">
        <f>職員配置!A89</f>
        <v>0</v>
      </c>
      <c r="B89" s="57">
        <f>職員配置!B89</f>
        <v>0</v>
      </c>
      <c r="C89" s="59" t="str">
        <f>IF(OR(職員配置!$D89="社会福祉士",職員配置!$D89="介護福祉士",職員配置!$D89="精神保健福祉士")=TRUE,"○","")</f>
        <v/>
      </c>
      <c r="D89" s="59" t="str">
        <f>IF(職員配置!$E89="常勤","○","")</f>
        <v/>
      </c>
      <c r="E89" s="59" t="str">
        <f>IF(職員配置!I89="","",IF(職員配置!$I89&gt;=3,"○",""))</f>
        <v/>
      </c>
      <c r="F89" s="59" t="str">
        <f>IF(職員配置!$F89="専従","○","")</f>
        <v/>
      </c>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9">
        <f t="shared" si="0"/>
        <v>0</v>
      </c>
      <c r="AJ89" s="53"/>
      <c r="AK89" s="10" t="e">
        <f>ROUNDDOWN(AJ89/AG209,2)</f>
        <v>#DIV/0!</v>
      </c>
    </row>
    <row r="90" spans="1:37" ht="30" hidden="1" customHeight="1" thickBot="1">
      <c r="A90" s="57">
        <f>職員配置!A90</f>
        <v>0</v>
      </c>
      <c r="B90" s="57">
        <f>職員配置!B90</f>
        <v>0</v>
      </c>
      <c r="C90" s="59" t="str">
        <f>IF(OR(職員配置!$D90="社会福祉士",職員配置!$D90="介護福祉士",職員配置!$D90="精神保健福祉士")=TRUE,"○","")</f>
        <v/>
      </c>
      <c r="D90" s="59" t="str">
        <f>IF(職員配置!$E90="常勤","○","")</f>
        <v/>
      </c>
      <c r="E90" s="59" t="str">
        <f>IF(職員配置!I90="","",IF(職員配置!$I90&gt;=3,"○",""))</f>
        <v/>
      </c>
      <c r="F90" s="59" t="str">
        <f>IF(職員配置!$F90="専従","○","")</f>
        <v/>
      </c>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9">
        <f t="shared" si="0"/>
        <v>0</v>
      </c>
      <c r="AJ90" s="53"/>
      <c r="AK90" s="10" t="e">
        <f>ROUNDDOWN(AJ90/AG209,2)</f>
        <v>#DIV/0!</v>
      </c>
    </row>
    <row r="91" spans="1:37" ht="30" hidden="1" customHeight="1" thickBot="1">
      <c r="A91" s="57">
        <f>職員配置!A91</f>
        <v>0</v>
      </c>
      <c r="B91" s="57">
        <f>職員配置!B91</f>
        <v>0</v>
      </c>
      <c r="C91" s="59" t="str">
        <f>IF(OR(職員配置!$D91="社会福祉士",職員配置!$D91="介護福祉士",職員配置!$D91="精神保健福祉士")=TRUE,"○","")</f>
        <v/>
      </c>
      <c r="D91" s="59" t="str">
        <f>IF(職員配置!$E91="常勤","○","")</f>
        <v/>
      </c>
      <c r="E91" s="59" t="str">
        <f>IF(職員配置!I91="","",IF(職員配置!$I91&gt;=3,"○",""))</f>
        <v/>
      </c>
      <c r="F91" s="59" t="str">
        <f>IF(職員配置!$F91="専従","○","")</f>
        <v/>
      </c>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9">
        <f t="shared" si="0"/>
        <v>0</v>
      </c>
      <c r="AJ91" s="53"/>
      <c r="AK91" s="10" t="e">
        <f>ROUNDDOWN(AJ91/AG209,2)</f>
        <v>#DIV/0!</v>
      </c>
    </row>
    <row r="92" spans="1:37" ht="30" hidden="1" customHeight="1" thickBot="1">
      <c r="A92" s="57">
        <f>職員配置!A92</f>
        <v>0</v>
      </c>
      <c r="B92" s="57">
        <f>職員配置!B92</f>
        <v>0</v>
      </c>
      <c r="C92" s="59" t="str">
        <f>IF(OR(職員配置!$D92="社会福祉士",職員配置!$D92="介護福祉士",職員配置!$D92="精神保健福祉士")=TRUE,"○","")</f>
        <v/>
      </c>
      <c r="D92" s="59" t="str">
        <f>IF(職員配置!$E92="常勤","○","")</f>
        <v/>
      </c>
      <c r="E92" s="59" t="str">
        <f>IF(職員配置!I92="","",IF(職員配置!$I92&gt;=3,"○",""))</f>
        <v/>
      </c>
      <c r="F92" s="59" t="str">
        <f>IF(職員配置!$F92="専従","○","")</f>
        <v/>
      </c>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9">
        <f t="shared" si="0"/>
        <v>0</v>
      </c>
      <c r="AJ92" s="53"/>
      <c r="AK92" s="10" t="e">
        <f>ROUNDDOWN(AJ92/AG209,2)</f>
        <v>#DIV/0!</v>
      </c>
    </row>
    <row r="93" spans="1:37" ht="30" hidden="1" customHeight="1" thickBot="1">
      <c r="A93" s="57">
        <f>職員配置!A93</f>
        <v>0</v>
      </c>
      <c r="B93" s="57">
        <f>職員配置!B93</f>
        <v>0</v>
      </c>
      <c r="C93" s="59" t="str">
        <f>IF(OR(職員配置!$D93="社会福祉士",職員配置!$D93="介護福祉士",職員配置!$D93="精神保健福祉士")=TRUE,"○","")</f>
        <v/>
      </c>
      <c r="D93" s="59" t="str">
        <f>IF(職員配置!$E93="常勤","○","")</f>
        <v/>
      </c>
      <c r="E93" s="59" t="str">
        <f>IF(職員配置!I93="","",IF(職員配置!$I93&gt;=3,"○",""))</f>
        <v/>
      </c>
      <c r="F93" s="59" t="str">
        <f>IF(職員配置!$F93="専従","○","")</f>
        <v/>
      </c>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9">
        <f t="shared" si="0"/>
        <v>0</v>
      </c>
      <c r="AJ93" s="53"/>
      <c r="AK93" s="10" t="e">
        <f>ROUNDDOWN(AJ93/AG209,2)</f>
        <v>#DIV/0!</v>
      </c>
    </row>
    <row r="94" spans="1:37" ht="30" hidden="1" customHeight="1" thickBot="1">
      <c r="A94" s="57">
        <f>職員配置!A94</f>
        <v>0</v>
      </c>
      <c r="B94" s="57">
        <f>職員配置!B94</f>
        <v>0</v>
      </c>
      <c r="C94" s="59" t="str">
        <f>IF(OR(職員配置!$D94="社会福祉士",職員配置!$D94="介護福祉士",職員配置!$D94="精神保健福祉士")=TRUE,"○","")</f>
        <v/>
      </c>
      <c r="D94" s="59" t="str">
        <f>IF(職員配置!$E94="常勤","○","")</f>
        <v/>
      </c>
      <c r="E94" s="59" t="str">
        <f>IF(職員配置!I94="","",IF(職員配置!$I94&gt;=3,"○",""))</f>
        <v/>
      </c>
      <c r="F94" s="59" t="str">
        <f>IF(職員配置!$F94="専従","○","")</f>
        <v/>
      </c>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9">
        <f t="shared" si="0"/>
        <v>0</v>
      </c>
      <c r="AJ94" s="53"/>
      <c r="AK94" s="10" t="e">
        <f>ROUNDDOWN(AJ94/AG209,2)</f>
        <v>#DIV/0!</v>
      </c>
    </row>
    <row r="95" spans="1:37" ht="30" hidden="1" customHeight="1" thickBot="1">
      <c r="A95" s="57">
        <f>職員配置!A95</f>
        <v>0</v>
      </c>
      <c r="B95" s="57">
        <f>職員配置!B95</f>
        <v>0</v>
      </c>
      <c r="C95" s="59" t="str">
        <f>IF(OR(職員配置!$D95="社会福祉士",職員配置!$D95="介護福祉士",職員配置!$D95="精神保健福祉士")=TRUE,"○","")</f>
        <v/>
      </c>
      <c r="D95" s="59" t="str">
        <f>IF(職員配置!$E95="常勤","○","")</f>
        <v/>
      </c>
      <c r="E95" s="59" t="str">
        <f>IF(職員配置!I95="","",IF(職員配置!$I95&gt;=3,"○",""))</f>
        <v/>
      </c>
      <c r="F95" s="59" t="str">
        <f>IF(職員配置!$F95="専従","○","")</f>
        <v/>
      </c>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9">
        <f t="shared" si="0"/>
        <v>0</v>
      </c>
      <c r="AJ95" s="53"/>
      <c r="AK95" s="10" t="e">
        <f>ROUNDDOWN(AJ95/AG209,2)</f>
        <v>#DIV/0!</v>
      </c>
    </row>
    <row r="96" spans="1:37" ht="30" hidden="1" customHeight="1" thickBot="1">
      <c r="A96" s="57">
        <f>職員配置!A96</f>
        <v>0</v>
      </c>
      <c r="B96" s="57">
        <f>職員配置!B96</f>
        <v>0</v>
      </c>
      <c r="C96" s="59" t="str">
        <f>IF(OR(職員配置!$D96="社会福祉士",職員配置!$D96="介護福祉士",職員配置!$D96="精神保健福祉士")=TRUE,"○","")</f>
        <v/>
      </c>
      <c r="D96" s="59" t="str">
        <f>IF(職員配置!$E96="常勤","○","")</f>
        <v/>
      </c>
      <c r="E96" s="59" t="str">
        <f>IF(職員配置!I96="","",IF(職員配置!$I96&gt;=3,"○",""))</f>
        <v/>
      </c>
      <c r="F96" s="59" t="str">
        <f>IF(職員配置!$F96="専従","○","")</f>
        <v/>
      </c>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9">
        <f t="shared" si="0"/>
        <v>0</v>
      </c>
      <c r="AJ96" s="53"/>
      <c r="AK96" s="10" t="e">
        <f>ROUNDDOWN(AJ96/AG209,2)</f>
        <v>#DIV/0!</v>
      </c>
    </row>
    <row r="97" spans="1:37" ht="30" hidden="1" customHeight="1" thickBot="1">
      <c r="A97" s="57">
        <f>職員配置!A97</f>
        <v>0</v>
      </c>
      <c r="B97" s="57">
        <f>職員配置!B97</f>
        <v>0</v>
      </c>
      <c r="C97" s="59" t="str">
        <f>IF(OR(職員配置!$D97="社会福祉士",職員配置!$D97="介護福祉士",職員配置!$D97="精神保健福祉士")=TRUE,"○","")</f>
        <v/>
      </c>
      <c r="D97" s="59" t="str">
        <f>IF(職員配置!$E97="常勤","○","")</f>
        <v/>
      </c>
      <c r="E97" s="59" t="str">
        <f>IF(職員配置!I97="","",IF(職員配置!$I97&gt;=3,"○",""))</f>
        <v/>
      </c>
      <c r="F97" s="59" t="str">
        <f>IF(職員配置!$F97="専従","○","")</f>
        <v/>
      </c>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9">
        <f t="shared" si="0"/>
        <v>0</v>
      </c>
      <c r="AJ97" s="53"/>
      <c r="AK97" s="10" t="e">
        <f>ROUNDDOWN(AJ97/AG209,2)</f>
        <v>#DIV/0!</v>
      </c>
    </row>
    <row r="98" spans="1:37" ht="30" hidden="1" customHeight="1" thickBot="1">
      <c r="A98" s="57">
        <f>職員配置!A98</f>
        <v>0</v>
      </c>
      <c r="B98" s="57">
        <f>職員配置!B98</f>
        <v>0</v>
      </c>
      <c r="C98" s="59" t="str">
        <f>IF(OR(職員配置!$D98="社会福祉士",職員配置!$D98="介護福祉士",職員配置!$D98="精神保健福祉士")=TRUE,"○","")</f>
        <v/>
      </c>
      <c r="D98" s="59" t="str">
        <f>IF(職員配置!$E98="常勤","○","")</f>
        <v/>
      </c>
      <c r="E98" s="59" t="str">
        <f>IF(職員配置!I98="","",IF(職員配置!$I98&gt;=3,"○",""))</f>
        <v/>
      </c>
      <c r="F98" s="59" t="str">
        <f>IF(職員配置!$F98="専従","○","")</f>
        <v/>
      </c>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9">
        <f t="shared" si="0"/>
        <v>0</v>
      </c>
      <c r="AJ98" s="53"/>
      <c r="AK98" s="10" t="e">
        <f>ROUNDDOWN(AJ98/AG209,2)</f>
        <v>#DIV/0!</v>
      </c>
    </row>
    <row r="99" spans="1:37" ht="30" hidden="1" customHeight="1" thickBot="1">
      <c r="A99" s="57">
        <f>職員配置!A99</f>
        <v>0</v>
      </c>
      <c r="B99" s="57">
        <f>職員配置!B99</f>
        <v>0</v>
      </c>
      <c r="C99" s="59" t="str">
        <f>IF(OR(職員配置!$D99="社会福祉士",職員配置!$D99="介護福祉士",職員配置!$D99="精神保健福祉士")=TRUE,"○","")</f>
        <v/>
      </c>
      <c r="D99" s="59" t="str">
        <f>IF(職員配置!$E99="常勤","○","")</f>
        <v/>
      </c>
      <c r="E99" s="59" t="str">
        <f>IF(職員配置!I99="","",IF(職員配置!$I99&gt;=3,"○",""))</f>
        <v/>
      </c>
      <c r="F99" s="59" t="str">
        <f>IF(職員配置!$F99="専従","○","")</f>
        <v/>
      </c>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9">
        <f t="shared" si="0"/>
        <v>0</v>
      </c>
      <c r="AJ99" s="53"/>
      <c r="AK99" s="10" t="e">
        <f>ROUNDDOWN(AJ99/AG209,2)</f>
        <v>#DIV/0!</v>
      </c>
    </row>
    <row r="100" spans="1:37" ht="30" hidden="1" customHeight="1" thickBot="1">
      <c r="A100" s="57">
        <f>職員配置!A100</f>
        <v>0</v>
      </c>
      <c r="B100" s="57">
        <f>職員配置!B100</f>
        <v>0</v>
      </c>
      <c r="C100" s="59" t="str">
        <f>IF(OR(職員配置!$D100="社会福祉士",職員配置!$D100="介護福祉士",職員配置!$D100="精神保健福祉士")=TRUE,"○","")</f>
        <v/>
      </c>
      <c r="D100" s="59" t="str">
        <f>IF(職員配置!$E100="常勤","○","")</f>
        <v/>
      </c>
      <c r="E100" s="59" t="str">
        <f>IF(職員配置!I100="","",IF(職員配置!$I100&gt;=3,"○",""))</f>
        <v/>
      </c>
      <c r="F100" s="59" t="str">
        <f>IF(職員配置!$F100="専従","○","")</f>
        <v/>
      </c>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9">
        <f t="shared" si="0"/>
        <v>0</v>
      </c>
      <c r="AJ100" s="53"/>
      <c r="AK100" s="10" t="e">
        <f>ROUNDDOWN(AJ100/AG209,2)</f>
        <v>#DIV/0!</v>
      </c>
    </row>
    <row r="101" spans="1:37" ht="30" hidden="1" customHeight="1" thickBot="1">
      <c r="A101" s="57">
        <f>職員配置!A101</f>
        <v>0</v>
      </c>
      <c r="B101" s="57">
        <f>職員配置!B101</f>
        <v>0</v>
      </c>
      <c r="C101" s="59" t="str">
        <f>IF(OR(職員配置!$D101="社会福祉士",職員配置!$D101="介護福祉士",職員配置!$D101="精神保健福祉士")=TRUE,"○","")</f>
        <v/>
      </c>
      <c r="D101" s="59" t="str">
        <f>IF(職員配置!$E101="常勤","○","")</f>
        <v/>
      </c>
      <c r="E101" s="59" t="str">
        <f>IF(職員配置!I101="","",IF(職員配置!$I101&gt;=3,"○",""))</f>
        <v/>
      </c>
      <c r="F101" s="59" t="str">
        <f>IF(職員配置!$F101="専従","○","")</f>
        <v/>
      </c>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9">
        <f t="shared" si="0"/>
        <v>0</v>
      </c>
      <c r="AJ101" s="53"/>
      <c r="AK101" s="10" t="e">
        <f>ROUNDDOWN(AJ101/AG209,2)</f>
        <v>#DIV/0!</v>
      </c>
    </row>
    <row r="102" spans="1:37" ht="30" hidden="1" customHeight="1" thickBot="1">
      <c r="A102" s="57">
        <f>職員配置!A102</f>
        <v>0</v>
      </c>
      <c r="B102" s="57">
        <f>職員配置!B102</f>
        <v>0</v>
      </c>
      <c r="C102" s="59" t="str">
        <f>IF(OR(職員配置!$D102="社会福祉士",職員配置!$D102="介護福祉士",職員配置!$D102="精神保健福祉士")=TRUE,"○","")</f>
        <v/>
      </c>
      <c r="D102" s="59" t="str">
        <f>IF(職員配置!$E102="常勤","○","")</f>
        <v/>
      </c>
      <c r="E102" s="59" t="str">
        <f>IF(職員配置!I102="","",IF(職員配置!$I102&gt;=3,"○",""))</f>
        <v/>
      </c>
      <c r="F102" s="59" t="str">
        <f>IF(職員配置!$F102="専従","○","")</f>
        <v/>
      </c>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9">
        <f t="shared" si="0"/>
        <v>0</v>
      </c>
      <c r="AJ102" s="53"/>
      <c r="AK102" s="10" t="e">
        <f>ROUNDDOWN(AJ102/AG209,2)</f>
        <v>#DIV/0!</v>
      </c>
    </row>
    <row r="103" spans="1:37" ht="30" hidden="1" customHeight="1" thickBot="1">
      <c r="A103" s="57">
        <f>職員配置!A103</f>
        <v>0</v>
      </c>
      <c r="B103" s="57">
        <f>職員配置!B103</f>
        <v>0</v>
      </c>
      <c r="C103" s="59" t="str">
        <f>IF(OR(職員配置!$D103="社会福祉士",職員配置!$D103="介護福祉士",職員配置!$D103="精神保健福祉士")=TRUE,"○","")</f>
        <v/>
      </c>
      <c r="D103" s="59" t="str">
        <f>IF(職員配置!$E103="常勤","○","")</f>
        <v/>
      </c>
      <c r="E103" s="59" t="str">
        <f>IF(職員配置!I103="","",IF(職員配置!$I103&gt;=3,"○",""))</f>
        <v/>
      </c>
      <c r="F103" s="59" t="str">
        <f>IF(職員配置!$F103="専従","○","")</f>
        <v/>
      </c>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9">
        <f t="shared" si="0"/>
        <v>0</v>
      </c>
      <c r="AJ103" s="53"/>
      <c r="AK103" s="10" t="e">
        <f>ROUNDDOWN(AJ103/AG209,2)</f>
        <v>#DIV/0!</v>
      </c>
    </row>
    <row r="104" spans="1:37" ht="30" hidden="1" customHeight="1" thickBot="1">
      <c r="A104" s="57">
        <f>職員配置!A104</f>
        <v>0</v>
      </c>
      <c r="B104" s="57">
        <f>職員配置!B104</f>
        <v>0</v>
      </c>
      <c r="C104" s="59" t="str">
        <f>IF(OR(職員配置!$D104="社会福祉士",職員配置!$D104="介護福祉士",職員配置!$D104="精神保健福祉士")=TRUE,"○","")</f>
        <v/>
      </c>
      <c r="D104" s="59" t="str">
        <f>IF(職員配置!$E104="常勤","○","")</f>
        <v/>
      </c>
      <c r="E104" s="59" t="str">
        <f>IF(職員配置!I104="","",IF(職員配置!$I104&gt;=3,"○",""))</f>
        <v/>
      </c>
      <c r="F104" s="59" t="str">
        <f>IF(職員配置!$F104="専従","○","")</f>
        <v/>
      </c>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9">
        <f t="shared" si="0"/>
        <v>0</v>
      </c>
      <c r="AJ104" s="53"/>
      <c r="AK104" s="10" t="e">
        <f>ROUNDDOWN(AJ104/AG209,2)</f>
        <v>#DIV/0!</v>
      </c>
    </row>
    <row r="105" spans="1:37" ht="30" hidden="1" customHeight="1" thickBot="1">
      <c r="A105" s="57">
        <f>職員配置!A105</f>
        <v>0</v>
      </c>
      <c r="B105" s="57">
        <f>職員配置!B105</f>
        <v>0</v>
      </c>
      <c r="C105" s="59" t="str">
        <f>IF(OR(職員配置!$D105="社会福祉士",職員配置!$D105="介護福祉士",職員配置!$D105="精神保健福祉士")=TRUE,"○","")</f>
        <v/>
      </c>
      <c r="D105" s="59" t="str">
        <f>IF(職員配置!$E105="常勤","○","")</f>
        <v/>
      </c>
      <c r="E105" s="59" t="str">
        <f>IF(職員配置!I105="","",IF(職員配置!$I105&gt;=3,"○",""))</f>
        <v/>
      </c>
      <c r="F105" s="59" t="str">
        <f>IF(職員配置!$F105="専従","○","")</f>
        <v/>
      </c>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9">
        <f t="shared" si="0"/>
        <v>0</v>
      </c>
      <c r="AJ105" s="53"/>
      <c r="AK105" s="10" t="e">
        <f>ROUNDDOWN(AJ105/AG209,2)</f>
        <v>#DIV/0!</v>
      </c>
    </row>
    <row r="106" spans="1:37" ht="30" hidden="1" customHeight="1" thickBot="1">
      <c r="A106" s="57">
        <f>職員配置!A106</f>
        <v>0</v>
      </c>
      <c r="B106" s="57">
        <f>職員配置!B106</f>
        <v>0</v>
      </c>
      <c r="C106" s="59" t="str">
        <f>IF(OR(職員配置!$D106="社会福祉士",職員配置!$D106="介護福祉士",職員配置!$D106="精神保健福祉士")=TRUE,"○","")</f>
        <v/>
      </c>
      <c r="D106" s="59" t="str">
        <f>IF(職員配置!$E106="常勤","○","")</f>
        <v/>
      </c>
      <c r="E106" s="59" t="str">
        <f>IF(職員配置!I106="","",IF(職員配置!$I106&gt;=3,"○",""))</f>
        <v/>
      </c>
      <c r="F106" s="59" t="str">
        <f>IF(職員配置!$F106="専従","○","")</f>
        <v/>
      </c>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9">
        <f t="shared" si="0"/>
        <v>0</v>
      </c>
      <c r="AJ106" s="53"/>
      <c r="AK106" s="10" t="e">
        <f>ROUNDDOWN(AJ106/AG209,2)</f>
        <v>#DIV/0!</v>
      </c>
    </row>
    <row r="107" spans="1:37" ht="30" hidden="1" customHeight="1" thickBot="1">
      <c r="A107" s="57">
        <f>職員配置!A107</f>
        <v>0</v>
      </c>
      <c r="B107" s="57">
        <f>職員配置!B107</f>
        <v>0</v>
      </c>
      <c r="C107" s="59" t="str">
        <f>IF(OR(職員配置!$D107="社会福祉士",職員配置!$D107="介護福祉士",職員配置!$D107="精神保健福祉士")=TRUE,"○","")</f>
        <v/>
      </c>
      <c r="D107" s="59" t="str">
        <f>IF(職員配置!$E107="常勤","○","")</f>
        <v/>
      </c>
      <c r="E107" s="59" t="str">
        <f>IF(職員配置!I107="","",IF(職員配置!$I107&gt;=3,"○",""))</f>
        <v/>
      </c>
      <c r="F107" s="59" t="str">
        <f>IF(職員配置!$F107="専従","○","")</f>
        <v/>
      </c>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9">
        <f t="shared" si="0"/>
        <v>0</v>
      </c>
      <c r="AJ107" s="53"/>
      <c r="AK107" s="10" t="e">
        <f>ROUNDDOWN(AJ107/AG209,2)</f>
        <v>#DIV/0!</v>
      </c>
    </row>
    <row r="108" spans="1:37" ht="30" hidden="1" customHeight="1" thickBot="1">
      <c r="A108" s="57">
        <f>職員配置!A108</f>
        <v>0</v>
      </c>
      <c r="B108" s="57">
        <f>職員配置!B108</f>
        <v>0</v>
      </c>
      <c r="C108" s="59" t="str">
        <f>IF(OR(職員配置!$D108="社会福祉士",職員配置!$D108="介護福祉士",職員配置!$D108="精神保健福祉士")=TRUE,"○","")</f>
        <v/>
      </c>
      <c r="D108" s="59" t="str">
        <f>IF(職員配置!$E108="常勤","○","")</f>
        <v/>
      </c>
      <c r="E108" s="59" t="str">
        <f>IF(職員配置!I108="","",IF(職員配置!$I108&gt;=3,"○",""))</f>
        <v/>
      </c>
      <c r="F108" s="59" t="str">
        <f>IF(職員配置!$F108="専従","○","")</f>
        <v/>
      </c>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9">
        <f t="shared" si="0"/>
        <v>0</v>
      </c>
      <c r="AJ108" s="53"/>
      <c r="AK108" s="10" t="e">
        <f>ROUNDDOWN(AJ108/AG209,2)</f>
        <v>#DIV/0!</v>
      </c>
    </row>
    <row r="109" spans="1:37" ht="30" hidden="1" customHeight="1" thickBot="1">
      <c r="A109" s="57">
        <f>職員配置!A109</f>
        <v>0</v>
      </c>
      <c r="B109" s="57">
        <f>職員配置!B109</f>
        <v>0</v>
      </c>
      <c r="C109" s="59" t="str">
        <f>IF(OR(職員配置!$D109="社会福祉士",職員配置!$D109="介護福祉士",職員配置!$D109="精神保健福祉士")=TRUE,"○","")</f>
        <v/>
      </c>
      <c r="D109" s="59" t="str">
        <f>IF(職員配置!$E109="常勤","○","")</f>
        <v/>
      </c>
      <c r="E109" s="59" t="str">
        <f>IF(職員配置!I109="","",IF(職員配置!$I109&gt;=3,"○",""))</f>
        <v/>
      </c>
      <c r="F109" s="59" t="str">
        <f>IF(職員配置!$F109="専従","○","")</f>
        <v/>
      </c>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9">
        <f t="shared" si="0"/>
        <v>0</v>
      </c>
      <c r="AJ109" s="53"/>
      <c r="AK109" s="10" t="e">
        <f>ROUNDDOWN(AJ109/AG209,2)</f>
        <v>#DIV/0!</v>
      </c>
    </row>
    <row r="110" spans="1:37" ht="30" hidden="1" customHeight="1" thickBot="1">
      <c r="A110" s="57">
        <f>職員配置!A110</f>
        <v>0</v>
      </c>
      <c r="B110" s="57">
        <f>職員配置!B110</f>
        <v>0</v>
      </c>
      <c r="C110" s="59" t="str">
        <f>IF(OR(職員配置!$D110="社会福祉士",職員配置!$D110="介護福祉士",職員配置!$D110="精神保健福祉士")=TRUE,"○","")</f>
        <v/>
      </c>
      <c r="D110" s="59" t="str">
        <f>IF(職員配置!$E110="常勤","○","")</f>
        <v/>
      </c>
      <c r="E110" s="59" t="str">
        <f>IF(職員配置!I110="","",IF(職員配置!$I110&gt;=3,"○",""))</f>
        <v/>
      </c>
      <c r="F110" s="59" t="str">
        <f>IF(職員配置!$F110="専従","○","")</f>
        <v/>
      </c>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9">
        <f t="shared" si="0"/>
        <v>0</v>
      </c>
      <c r="AJ110" s="53"/>
      <c r="AK110" s="10" t="e">
        <f>ROUNDDOWN(AJ110/AG209,2)</f>
        <v>#DIV/0!</v>
      </c>
    </row>
    <row r="111" spans="1:37" ht="30" hidden="1" customHeight="1" thickBot="1">
      <c r="A111" s="57">
        <f>職員配置!A111</f>
        <v>0</v>
      </c>
      <c r="B111" s="57">
        <f>職員配置!B111</f>
        <v>0</v>
      </c>
      <c r="C111" s="59" t="str">
        <f>IF(OR(職員配置!$D111="社会福祉士",職員配置!$D111="介護福祉士",職員配置!$D111="精神保健福祉士")=TRUE,"○","")</f>
        <v/>
      </c>
      <c r="D111" s="59" t="str">
        <f>IF(職員配置!$E111="常勤","○","")</f>
        <v/>
      </c>
      <c r="E111" s="59" t="str">
        <f>IF(職員配置!I111="","",IF(職員配置!$I111&gt;=3,"○",""))</f>
        <v/>
      </c>
      <c r="F111" s="59" t="str">
        <f>IF(職員配置!$F111="専従","○","")</f>
        <v/>
      </c>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9">
        <f t="shared" si="0"/>
        <v>0</v>
      </c>
      <c r="AJ111" s="53"/>
      <c r="AK111" s="10" t="e">
        <f>ROUNDDOWN(AJ111/AG209,2)</f>
        <v>#DIV/0!</v>
      </c>
    </row>
    <row r="112" spans="1:37" ht="30" hidden="1" customHeight="1" thickBot="1">
      <c r="A112" s="57">
        <f>職員配置!A112</f>
        <v>0</v>
      </c>
      <c r="B112" s="57">
        <f>職員配置!B112</f>
        <v>0</v>
      </c>
      <c r="C112" s="59" t="str">
        <f>IF(OR(職員配置!$D112="社会福祉士",職員配置!$D112="介護福祉士",職員配置!$D112="精神保健福祉士")=TRUE,"○","")</f>
        <v/>
      </c>
      <c r="D112" s="59" t="str">
        <f>IF(職員配置!$E112="常勤","○","")</f>
        <v/>
      </c>
      <c r="E112" s="59" t="str">
        <f>IF(職員配置!I112="","",IF(職員配置!$I112&gt;=3,"○",""))</f>
        <v/>
      </c>
      <c r="F112" s="59" t="str">
        <f>IF(職員配置!$F112="専従","○","")</f>
        <v/>
      </c>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9">
        <f t="shared" si="0"/>
        <v>0</v>
      </c>
      <c r="AJ112" s="53"/>
      <c r="AK112" s="10" t="e">
        <f>ROUNDDOWN(AJ112/AG209,2)</f>
        <v>#DIV/0!</v>
      </c>
    </row>
    <row r="113" spans="1:37" ht="30" hidden="1" customHeight="1" thickBot="1">
      <c r="A113" s="57">
        <f>職員配置!A113</f>
        <v>0</v>
      </c>
      <c r="B113" s="57">
        <f>職員配置!B113</f>
        <v>0</v>
      </c>
      <c r="C113" s="59" t="str">
        <f>IF(OR(職員配置!$D113="社会福祉士",職員配置!$D113="介護福祉士",職員配置!$D113="精神保健福祉士")=TRUE,"○","")</f>
        <v/>
      </c>
      <c r="D113" s="59" t="str">
        <f>IF(職員配置!$E113="常勤","○","")</f>
        <v/>
      </c>
      <c r="E113" s="59" t="str">
        <f>IF(職員配置!I113="","",IF(職員配置!$I113&gt;=3,"○",""))</f>
        <v/>
      </c>
      <c r="F113" s="59" t="str">
        <f>IF(職員配置!$F113="専従","○","")</f>
        <v/>
      </c>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9">
        <f t="shared" si="0"/>
        <v>0</v>
      </c>
      <c r="AJ113" s="53"/>
      <c r="AK113" s="10" t="e">
        <f>ROUNDDOWN(AJ113/AG209,2)</f>
        <v>#DIV/0!</v>
      </c>
    </row>
    <row r="114" spans="1:37" ht="30" hidden="1" customHeight="1" thickBot="1">
      <c r="A114" s="57">
        <f>職員配置!A114</f>
        <v>0</v>
      </c>
      <c r="B114" s="57">
        <f>職員配置!B114</f>
        <v>0</v>
      </c>
      <c r="C114" s="59" t="str">
        <f>IF(OR(職員配置!$D114="社会福祉士",職員配置!$D114="介護福祉士",職員配置!$D114="精神保健福祉士")=TRUE,"○","")</f>
        <v/>
      </c>
      <c r="D114" s="59" t="str">
        <f>IF(職員配置!$E114="常勤","○","")</f>
        <v/>
      </c>
      <c r="E114" s="59" t="str">
        <f>IF(職員配置!I114="","",IF(職員配置!$I114&gt;=3,"○",""))</f>
        <v/>
      </c>
      <c r="F114" s="59" t="str">
        <f>IF(職員配置!$F114="専従","○","")</f>
        <v/>
      </c>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9">
        <f t="shared" si="0"/>
        <v>0</v>
      </c>
      <c r="AJ114" s="53"/>
      <c r="AK114" s="10" t="e">
        <f>ROUNDDOWN(AJ114/AG209,2)</f>
        <v>#DIV/0!</v>
      </c>
    </row>
    <row r="115" spans="1:37" ht="30" hidden="1" customHeight="1" thickBot="1">
      <c r="A115" s="57">
        <f>職員配置!A115</f>
        <v>0</v>
      </c>
      <c r="B115" s="57">
        <f>職員配置!B115</f>
        <v>0</v>
      </c>
      <c r="C115" s="59" t="str">
        <f>IF(OR(職員配置!$D115="社会福祉士",職員配置!$D115="介護福祉士",職員配置!$D115="精神保健福祉士")=TRUE,"○","")</f>
        <v/>
      </c>
      <c r="D115" s="59" t="str">
        <f>IF(職員配置!$E115="常勤","○","")</f>
        <v/>
      </c>
      <c r="E115" s="59" t="str">
        <f>IF(職員配置!I115="","",IF(職員配置!$I115&gt;=3,"○",""))</f>
        <v/>
      </c>
      <c r="F115" s="59" t="str">
        <f>IF(職員配置!$F115="専従","○","")</f>
        <v/>
      </c>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9">
        <f t="shared" si="0"/>
        <v>0</v>
      </c>
      <c r="AJ115" s="53"/>
      <c r="AK115" s="10" t="e">
        <f>ROUNDDOWN(AJ115/AG209,2)</f>
        <v>#DIV/0!</v>
      </c>
    </row>
    <row r="116" spans="1:37" ht="30" hidden="1" customHeight="1" thickBot="1">
      <c r="A116" s="57">
        <f>職員配置!A116</f>
        <v>0</v>
      </c>
      <c r="B116" s="57">
        <f>職員配置!B116</f>
        <v>0</v>
      </c>
      <c r="C116" s="59" t="str">
        <f>IF(OR(職員配置!$D116="社会福祉士",職員配置!$D116="介護福祉士",職員配置!$D116="精神保健福祉士")=TRUE,"○","")</f>
        <v/>
      </c>
      <c r="D116" s="59" t="str">
        <f>IF(職員配置!$E116="常勤","○","")</f>
        <v/>
      </c>
      <c r="E116" s="59" t="str">
        <f>IF(職員配置!I116="","",IF(職員配置!$I116&gt;=3,"○",""))</f>
        <v/>
      </c>
      <c r="F116" s="59" t="str">
        <f>IF(職員配置!$F116="専従","○","")</f>
        <v/>
      </c>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9">
        <f t="shared" si="0"/>
        <v>0</v>
      </c>
      <c r="AJ116" s="53"/>
      <c r="AK116" s="10" t="e">
        <f>ROUNDDOWN(AJ116/AG209,2)</f>
        <v>#DIV/0!</v>
      </c>
    </row>
    <row r="117" spans="1:37" ht="30" hidden="1" customHeight="1" thickBot="1">
      <c r="A117" s="57">
        <f>職員配置!A117</f>
        <v>0</v>
      </c>
      <c r="B117" s="57">
        <f>職員配置!B117</f>
        <v>0</v>
      </c>
      <c r="C117" s="59" t="str">
        <f>IF(OR(職員配置!$D117="社会福祉士",職員配置!$D117="介護福祉士",職員配置!$D117="精神保健福祉士")=TRUE,"○","")</f>
        <v/>
      </c>
      <c r="D117" s="59" t="str">
        <f>IF(職員配置!$E117="常勤","○","")</f>
        <v/>
      </c>
      <c r="E117" s="59" t="str">
        <f>IF(職員配置!I117="","",IF(職員配置!$I117&gt;=3,"○",""))</f>
        <v/>
      </c>
      <c r="F117" s="59" t="str">
        <f>IF(職員配置!$F117="専従","○","")</f>
        <v/>
      </c>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9">
        <f t="shared" si="0"/>
        <v>0</v>
      </c>
      <c r="AJ117" s="53"/>
      <c r="AK117" s="10" t="e">
        <f>ROUNDDOWN(AJ117/AG209,2)</f>
        <v>#DIV/0!</v>
      </c>
    </row>
    <row r="118" spans="1:37" ht="30" hidden="1" customHeight="1" thickBot="1">
      <c r="A118" s="57">
        <f>職員配置!A118</f>
        <v>0</v>
      </c>
      <c r="B118" s="57">
        <f>職員配置!B118</f>
        <v>0</v>
      </c>
      <c r="C118" s="59" t="str">
        <f>IF(OR(職員配置!$D118="社会福祉士",職員配置!$D118="介護福祉士",職員配置!$D118="精神保健福祉士")=TRUE,"○","")</f>
        <v/>
      </c>
      <c r="D118" s="59" t="str">
        <f>IF(職員配置!$E118="常勤","○","")</f>
        <v/>
      </c>
      <c r="E118" s="59" t="str">
        <f>IF(職員配置!I118="","",IF(職員配置!$I118&gt;=3,"○",""))</f>
        <v/>
      </c>
      <c r="F118" s="59" t="str">
        <f>IF(職員配置!$F118="専従","○","")</f>
        <v/>
      </c>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9">
        <f t="shared" si="0"/>
        <v>0</v>
      </c>
      <c r="AJ118" s="53"/>
      <c r="AK118" s="10" t="e">
        <f>ROUNDDOWN(AJ118/AG209,2)</f>
        <v>#DIV/0!</v>
      </c>
    </row>
    <row r="119" spans="1:37" ht="30" hidden="1" customHeight="1" thickBot="1">
      <c r="A119" s="57">
        <f>職員配置!A119</f>
        <v>0</v>
      </c>
      <c r="B119" s="57">
        <f>職員配置!B119</f>
        <v>0</v>
      </c>
      <c r="C119" s="59" t="str">
        <f>IF(OR(職員配置!$D119="社会福祉士",職員配置!$D119="介護福祉士",職員配置!$D119="精神保健福祉士")=TRUE,"○","")</f>
        <v/>
      </c>
      <c r="D119" s="59" t="str">
        <f>IF(職員配置!$E119="常勤","○","")</f>
        <v/>
      </c>
      <c r="E119" s="59" t="str">
        <f>IF(職員配置!I119="","",IF(職員配置!$I119&gt;=3,"○",""))</f>
        <v/>
      </c>
      <c r="F119" s="59" t="str">
        <f>IF(職員配置!$F119="専従","○","")</f>
        <v/>
      </c>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9">
        <f t="shared" si="0"/>
        <v>0</v>
      </c>
      <c r="AJ119" s="53"/>
      <c r="AK119" s="10" t="e">
        <f>ROUNDDOWN(AJ119/AG209,2)</f>
        <v>#DIV/0!</v>
      </c>
    </row>
    <row r="120" spans="1:37" ht="30" hidden="1" customHeight="1" thickBot="1">
      <c r="A120" s="57">
        <f>職員配置!A120</f>
        <v>0</v>
      </c>
      <c r="B120" s="57">
        <f>職員配置!B120</f>
        <v>0</v>
      </c>
      <c r="C120" s="59" t="str">
        <f>IF(OR(職員配置!$D120="社会福祉士",職員配置!$D120="介護福祉士",職員配置!$D120="精神保健福祉士")=TRUE,"○","")</f>
        <v/>
      </c>
      <c r="D120" s="59" t="str">
        <f>IF(職員配置!$E120="常勤","○","")</f>
        <v/>
      </c>
      <c r="E120" s="59" t="str">
        <f>IF(職員配置!I120="","",IF(職員配置!$I120&gt;=3,"○",""))</f>
        <v/>
      </c>
      <c r="F120" s="59" t="str">
        <f>IF(職員配置!$F120="専従","○","")</f>
        <v/>
      </c>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9">
        <f t="shared" si="0"/>
        <v>0</v>
      </c>
      <c r="AJ120" s="53"/>
      <c r="AK120" s="10" t="e">
        <f>ROUNDDOWN(AJ120/AG209,2)</f>
        <v>#DIV/0!</v>
      </c>
    </row>
    <row r="121" spans="1:37" ht="30" hidden="1" customHeight="1" thickBot="1">
      <c r="A121" s="57">
        <f>職員配置!A121</f>
        <v>0</v>
      </c>
      <c r="B121" s="57">
        <f>職員配置!B121</f>
        <v>0</v>
      </c>
      <c r="C121" s="59" t="str">
        <f>IF(OR(職員配置!$D121="社会福祉士",職員配置!$D121="介護福祉士",職員配置!$D121="精神保健福祉士")=TRUE,"○","")</f>
        <v/>
      </c>
      <c r="D121" s="59" t="str">
        <f>IF(職員配置!$E121="常勤","○","")</f>
        <v/>
      </c>
      <c r="E121" s="59" t="str">
        <f>IF(職員配置!I121="","",IF(職員配置!$I121&gt;=3,"○",""))</f>
        <v/>
      </c>
      <c r="F121" s="59" t="str">
        <f>IF(職員配置!$F121="専従","○","")</f>
        <v/>
      </c>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9">
        <f t="shared" si="0"/>
        <v>0</v>
      </c>
      <c r="AJ121" s="53"/>
      <c r="AK121" s="10" t="e">
        <f>ROUNDDOWN(AJ121/AG209,2)</f>
        <v>#DIV/0!</v>
      </c>
    </row>
    <row r="122" spans="1:37" ht="30" hidden="1" customHeight="1" thickBot="1">
      <c r="A122" s="57">
        <f>職員配置!A122</f>
        <v>0</v>
      </c>
      <c r="B122" s="57">
        <f>職員配置!B122</f>
        <v>0</v>
      </c>
      <c r="C122" s="59" t="str">
        <f>IF(OR(職員配置!$D122="社会福祉士",職員配置!$D122="介護福祉士",職員配置!$D122="精神保健福祉士")=TRUE,"○","")</f>
        <v/>
      </c>
      <c r="D122" s="59" t="str">
        <f>IF(職員配置!$E122="常勤","○","")</f>
        <v/>
      </c>
      <c r="E122" s="59" t="str">
        <f>IF(職員配置!I122="","",IF(職員配置!$I122&gt;=3,"○",""))</f>
        <v/>
      </c>
      <c r="F122" s="59" t="str">
        <f>IF(職員配置!$F122="専従","○","")</f>
        <v/>
      </c>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9">
        <f t="shared" si="0"/>
        <v>0</v>
      </c>
      <c r="AJ122" s="53"/>
      <c r="AK122" s="10" t="e">
        <f>ROUNDDOWN(AJ122/AG209,2)</f>
        <v>#DIV/0!</v>
      </c>
    </row>
    <row r="123" spans="1:37" ht="30" hidden="1" customHeight="1" thickBot="1">
      <c r="A123" s="57">
        <f>職員配置!A123</f>
        <v>0</v>
      </c>
      <c r="B123" s="57">
        <f>職員配置!B123</f>
        <v>0</v>
      </c>
      <c r="C123" s="59" t="str">
        <f>IF(OR(職員配置!$D123="社会福祉士",職員配置!$D123="介護福祉士",職員配置!$D123="精神保健福祉士")=TRUE,"○","")</f>
        <v/>
      </c>
      <c r="D123" s="59" t="str">
        <f>IF(職員配置!$E123="常勤","○","")</f>
        <v/>
      </c>
      <c r="E123" s="59" t="str">
        <f>IF(職員配置!I123="","",IF(職員配置!$I123&gt;=3,"○",""))</f>
        <v/>
      </c>
      <c r="F123" s="59" t="str">
        <f>IF(職員配置!$F123="専従","○","")</f>
        <v/>
      </c>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9">
        <f t="shared" si="0"/>
        <v>0</v>
      </c>
      <c r="AJ123" s="53"/>
      <c r="AK123" s="10" t="e">
        <f>ROUNDDOWN(AJ123/AG209,2)</f>
        <v>#DIV/0!</v>
      </c>
    </row>
    <row r="124" spans="1:37" ht="30" hidden="1" customHeight="1" thickBot="1">
      <c r="A124" s="57">
        <f>職員配置!A124</f>
        <v>0</v>
      </c>
      <c r="B124" s="57">
        <f>職員配置!B124</f>
        <v>0</v>
      </c>
      <c r="C124" s="59" t="str">
        <f>IF(OR(職員配置!$D124="社会福祉士",職員配置!$D124="介護福祉士",職員配置!$D124="精神保健福祉士")=TRUE,"○","")</f>
        <v/>
      </c>
      <c r="D124" s="59" t="str">
        <f>IF(職員配置!$E124="常勤","○","")</f>
        <v/>
      </c>
      <c r="E124" s="59" t="str">
        <f>IF(職員配置!I124="","",IF(職員配置!$I124&gt;=3,"○",""))</f>
        <v/>
      </c>
      <c r="F124" s="59" t="str">
        <f>IF(職員配置!$F124="専従","○","")</f>
        <v/>
      </c>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9">
        <f t="shared" si="0"/>
        <v>0</v>
      </c>
      <c r="AJ124" s="53"/>
      <c r="AK124" s="10" t="e">
        <f>ROUNDDOWN(AJ124/AG209,2)</f>
        <v>#DIV/0!</v>
      </c>
    </row>
    <row r="125" spans="1:37" ht="30" hidden="1" customHeight="1" thickBot="1">
      <c r="A125" s="57">
        <f>職員配置!A125</f>
        <v>0</v>
      </c>
      <c r="B125" s="57">
        <f>職員配置!B125</f>
        <v>0</v>
      </c>
      <c r="C125" s="59" t="str">
        <f>IF(OR(職員配置!$D125="社会福祉士",職員配置!$D125="介護福祉士",職員配置!$D125="精神保健福祉士")=TRUE,"○","")</f>
        <v/>
      </c>
      <c r="D125" s="59" t="str">
        <f>IF(職員配置!$E125="常勤","○","")</f>
        <v/>
      </c>
      <c r="E125" s="59" t="str">
        <f>IF(職員配置!I125="","",IF(職員配置!$I125&gt;=3,"○",""))</f>
        <v/>
      </c>
      <c r="F125" s="59" t="str">
        <f>IF(職員配置!$F125="専従","○","")</f>
        <v/>
      </c>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9">
        <f t="shared" si="0"/>
        <v>0</v>
      </c>
      <c r="AJ125" s="53"/>
      <c r="AK125" s="10" t="e">
        <f>ROUNDDOWN(AJ125/AG209,2)</f>
        <v>#DIV/0!</v>
      </c>
    </row>
    <row r="126" spans="1:37" ht="30" hidden="1" customHeight="1" thickBot="1">
      <c r="A126" s="57">
        <f>職員配置!A126</f>
        <v>0</v>
      </c>
      <c r="B126" s="57">
        <f>職員配置!B126</f>
        <v>0</v>
      </c>
      <c r="C126" s="59" t="str">
        <f>IF(OR(職員配置!$D126="社会福祉士",職員配置!$D126="介護福祉士",職員配置!$D126="精神保健福祉士")=TRUE,"○","")</f>
        <v/>
      </c>
      <c r="D126" s="59" t="str">
        <f>IF(職員配置!$E126="常勤","○","")</f>
        <v/>
      </c>
      <c r="E126" s="59" t="str">
        <f>IF(職員配置!I126="","",IF(職員配置!$I126&gt;=3,"○",""))</f>
        <v/>
      </c>
      <c r="F126" s="59" t="str">
        <f>IF(職員配置!$F126="専従","○","")</f>
        <v/>
      </c>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9">
        <f t="shared" si="0"/>
        <v>0</v>
      </c>
      <c r="AJ126" s="53"/>
      <c r="AK126" s="10" t="e">
        <f>ROUNDDOWN(AJ126/AG209,2)</f>
        <v>#DIV/0!</v>
      </c>
    </row>
    <row r="127" spans="1:37" ht="30" hidden="1" customHeight="1" thickBot="1">
      <c r="A127" s="57">
        <f>職員配置!A127</f>
        <v>0</v>
      </c>
      <c r="B127" s="57">
        <f>職員配置!B127</f>
        <v>0</v>
      </c>
      <c r="C127" s="59" t="str">
        <f>IF(OR(職員配置!$D127="社会福祉士",職員配置!$D127="介護福祉士",職員配置!$D127="精神保健福祉士")=TRUE,"○","")</f>
        <v/>
      </c>
      <c r="D127" s="59" t="str">
        <f>IF(職員配置!$E127="常勤","○","")</f>
        <v/>
      </c>
      <c r="E127" s="59" t="str">
        <f>IF(職員配置!I127="","",IF(職員配置!$I127&gt;=3,"○",""))</f>
        <v/>
      </c>
      <c r="F127" s="59" t="str">
        <f>IF(職員配置!$F127="専従","○","")</f>
        <v/>
      </c>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9">
        <f t="shared" si="0"/>
        <v>0</v>
      </c>
      <c r="AJ127" s="53"/>
      <c r="AK127" s="10" t="e">
        <f>ROUNDDOWN(AJ127/AG209,2)</f>
        <v>#DIV/0!</v>
      </c>
    </row>
    <row r="128" spans="1:37" ht="30" hidden="1" customHeight="1" thickBot="1">
      <c r="A128" s="57">
        <f>職員配置!A128</f>
        <v>0</v>
      </c>
      <c r="B128" s="57">
        <f>職員配置!B128</f>
        <v>0</v>
      </c>
      <c r="C128" s="59" t="str">
        <f>IF(OR(職員配置!$D128="社会福祉士",職員配置!$D128="介護福祉士",職員配置!$D128="精神保健福祉士")=TRUE,"○","")</f>
        <v/>
      </c>
      <c r="D128" s="59" t="str">
        <f>IF(職員配置!$E128="常勤","○","")</f>
        <v/>
      </c>
      <c r="E128" s="59" t="str">
        <f>IF(職員配置!I128="","",IF(職員配置!$I128&gt;=3,"○",""))</f>
        <v/>
      </c>
      <c r="F128" s="59" t="str">
        <f>IF(職員配置!$F128="専従","○","")</f>
        <v/>
      </c>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9">
        <f t="shared" si="0"/>
        <v>0</v>
      </c>
      <c r="AJ128" s="53"/>
      <c r="AK128" s="10" t="e">
        <f>ROUNDDOWN(AJ128/AG209,2)</f>
        <v>#DIV/0!</v>
      </c>
    </row>
    <row r="129" spans="1:37" ht="30" hidden="1" customHeight="1" thickBot="1">
      <c r="A129" s="57">
        <f>職員配置!A129</f>
        <v>0</v>
      </c>
      <c r="B129" s="57">
        <f>職員配置!B129</f>
        <v>0</v>
      </c>
      <c r="C129" s="59" t="str">
        <f>IF(OR(職員配置!$D129="社会福祉士",職員配置!$D129="介護福祉士",職員配置!$D129="精神保健福祉士")=TRUE,"○","")</f>
        <v/>
      </c>
      <c r="D129" s="59" t="str">
        <f>IF(職員配置!$E129="常勤","○","")</f>
        <v/>
      </c>
      <c r="E129" s="59" t="str">
        <f>IF(職員配置!I129="","",IF(職員配置!$I129&gt;=3,"○",""))</f>
        <v/>
      </c>
      <c r="F129" s="59" t="str">
        <f>IF(職員配置!$F129="専従","○","")</f>
        <v/>
      </c>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9">
        <f t="shared" si="0"/>
        <v>0</v>
      </c>
      <c r="AJ129" s="53"/>
      <c r="AK129" s="10" t="e">
        <f>ROUNDDOWN(AJ129/AG209,2)</f>
        <v>#DIV/0!</v>
      </c>
    </row>
    <row r="130" spans="1:37" ht="30" hidden="1" customHeight="1" thickBot="1">
      <c r="A130" s="57">
        <f>職員配置!A130</f>
        <v>0</v>
      </c>
      <c r="B130" s="57">
        <f>職員配置!B130</f>
        <v>0</v>
      </c>
      <c r="C130" s="59" t="str">
        <f>IF(OR(職員配置!$D130="社会福祉士",職員配置!$D130="介護福祉士",職員配置!$D130="精神保健福祉士")=TRUE,"○","")</f>
        <v/>
      </c>
      <c r="D130" s="59" t="str">
        <f>IF(職員配置!$E130="常勤","○","")</f>
        <v/>
      </c>
      <c r="E130" s="59" t="str">
        <f>IF(職員配置!I130="","",IF(職員配置!$I130&gt;=3,"○",""))</f>
        <v/>
      </c>
      <c r="F130" s="59" t="str">
        <f>IF(職員配置!$F130="専従","○","")</f>
        <v/>
      </c>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9">
        <f t="shared" si="0"/>
        <v>0</v>
      </c>
      <c r="AJ130" s="53"/>
      <c r="AK130" s="10" t="e">
        <f>ROUNDDOWN(AJ130/AG209,2)</f>
        <v>#DIV/0!</v>
      </c>
    </row>
    <row r="131" spans="1:37" ht="30" hidden="1" customHeight="1" thickBot="1">
      <c r="A131" s="57">
        <f>職員配置!A131</f>
        <v>0</v>
      </c>
      <c r="B131" s="57">
        <f>職員配置!B131</f>
        <v>0</v>
      </c>
      <c r="C131" s="59" t="str">
        <f>IF(OR(職員配置!$D131="社会福祉士",職員配置!$D131="介護福祉士",職員配置!$D131="精神保健福祉士")=TRUE,"○","")</f>
        <v/>
      </c>
      <c r="D131" s="59" t="str">
        <f>IF(職員配置!$E131="常勤","○","")</f>
        <v/>
      </c>
      <c r="E131" s="59" t="str">
        <f>IF(職員配置!I131="","",IF(職員配置!$I131&gt;=3,"○",""))</f>
        <v/>
      </c>
      <c r="F131" s="59" t="str">
        <f>IF(職員配置!$F131="専従","○","")</f>
        <v/>
      </c>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9">
        <f t="shared" si="0"/>
        <v>0</v>
      </c>
      <c r="AJ131" s="53"/>
      <c r="AK131" s="10" t="e">
        <f>ROUNDDOWN(AJ131/AG209,2)</f>
        <v>#DIV/0!</v>
      </c>
    </row>
    <row r="132" spans="1:37" ht="30" hidden="1" customHeight="1" thickBot="1">
      <c r="A132" s="57">
        <f>職員配置!A132</f>
        <v>0</v>
      </c>
      <c r="B132" s="57">
        <f>職員配置!B132</f>
        <v>0</v>
      </c>
      <c r="C132" s="59" t="str">
        <f>IF(OR(職員配置!$D132="社会福祉士",職員配置!$D132="介護福祉士",職員配置!$D132="精神保健福祉士")=TRUE,"○","")</f>
        <v/>
      </c>
      <c r="D132" s="59" t="str">
        <f>IF(職員配置!$E132="常勤","○","")</f>
        <v/>
      </c>
      <c r="E132" s="59" t="str">
        <f>IF(職員配置!I132="","",IF(職員配置!$I132&gt;=3,"○",""))</f>
        <v/>
      </c>
      <c r="F132" s="59" t="str">
        <f>IF(職員配置!$F132="専従","○","")</f>
        <v/>
      </c>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9">
        <f t="shared" si="0"/>
        <v>0</v>
      </c>
      <c r="AJ132" s="53"/>
      <c r="AK132" s="10" t="e">
        <f>ROUNDDOWN(AJ132/AG209,2)</f>
        <v>#DIV/0!</v>
      </c>
    </row>
    <row r="133" spans="1:37" ht="30" hidden="1" customHeight="1" thickBot="1">
      <c r="A133" s="57">
        <f>職員配置!A133</f>
        <v>0</v>
      </c>
      <c r="B133" s="57">
        <f>職員配置!B133</f>
        <v>0</v>
      </c>
      <c r="C133" s="59" t="str">
        <f>IF(OR(職員配置!$D133="社会福祉士",職員配置!$D133="介護福祉士",職員配置!$D133="精神保健福祉士")=TRUE,"○","")</f>
        <v/>
      </c>
      <c r="D133" s="59" t="str">
        <f>IF(職員配置!$E133="常勤","○","")</f>
        <v/>
      </c>
      <c r="E133" s="59" t="str">
        <f>IF(職員配置!I133="","",IF(職員配置!$I133&gt;=3,"○",""))</f>
        <v/>
      </c>
      <c r="F133" s="59" t="str">
        <f>IF(職員配置!$F133="専従","○","")</f>
        <v/>
      </c>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9">
        <f t="shared" si="0"/>
        <v>0</v>
      </c>
      <c r="AJ133" s="53"/>
      <c r="AK133" s="10" t="e">
        <f>ROUNDDOWN(AJ133/AG209,2)</f>
        <v>#DIV/0!</v>
      </c>
    </row>
    <row r="134" spans="1:37" ht="30" hidden="1" customHeight="1" thickBot="1">
      <c r="A134" s="57">
        <f>職員配置!A134</f>
        <v>0</v>
      </c>
      <c r="B134" s="57">
        <f>職員配置!B134</f>
        <v>0</v>
      </c>
      <c r="C134" s="59" t="str">
        <f>IF(OR(職員配置!$D134="社会福祉士",職員配置!$D134="介護福祉士",職員配置!$D134="精神保健福祉士")=TRUE,"○","")</f>
        <v/>
      </c>
      <c r="D134" s="59" t="str">
        <f>IF(職員配置!$E134="常勤","○","")</f>
        <v/>
      </c>
      <c r="E134" s="59" t="str">
        <f>IF(職員配置!I134="","",IF(職員配置!$I134&gt;=3,"○",""))</f>
        <v/>
      </c>
      <c r="F134" s="59" t="str">
        <f>IF(職員配置!$F134="専従","○","")</f>
        <v/>
      </c>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9">
        <f t="shared" si="0"/>
        <v>0</v>
      </c>
      <c r="AJ134" s="53"/>
      <c r="AK134" s="10" t="e">
        <f>ROUNDDOWN(AJ134/AG209,2)</f>
        <v>#DIV/0!</v>
      </c>
    </row>
    <row r="135" spans="1:37" ht="30" hidden="1" customHeight="1" thickBot="1">
      <c r="A135" s="57">
        <f>職員配置!A135</f>
        <v>0</v>
      </c>
      <c r="B135" s="57">
        <f>職員配置!B135</f>
        <v>0</v>
      </c>
      <c r="C135" s="59" t="str">
        <f>IF(OR(職員配置!$D135="社会福祉士",職員配置!$D135="介護福祉士",職員配置!$D135="精神保健福祉士")=TRUE,"○","")</f>
        <v/>
      </c>
      <c r="D135" s="59" t="str">
        <f>IF(職員配置!$E135="常勤","○","")</f>
        <v/>
      </c>
      <c r="E135" s="59" t="str">
        <f>IF(職員配置!I135="","",IF(職員配置!$I135&gt;=3,"○",""))</f>
        <v/>
      </c>
      <c r="F135" s="59" t="str">
        <f>IF(職員配置!$F135="専従","○","")</f>
        <v/>
      </c>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9">
        <f t="shared" si="0"/>
        <v>0</v>
      </c>
      <c r="AJ135" s="53"/>
      <c r="AK135" s="10" t="e">
        <f>ROUNDDOWN(AJ135/AG209,2)</f>
        <v>#DIV/0!</v>
      </c>
    </row>
    <row r="136" spans="1:37" ht="30" hidden="1" customHeight="1" thickBot="1">
      <c r="A136" s="57">
        <f>職員配置!A136</f>
        <v>0</v>
      </c>
      <c r="B136" s="57">
        <f>職員配置!B136</f>
        <v>0</v>
      </c>
      <c r="C136" s="59" t="str">
        <f>IF(OR(職員配置!$D136="社会福祉士",職員配置!$D136="介護福祉士",職員配置!$D136="精神保健福祉士")=TRUE,"○","")</f>
        <v/>
      </c>
      <c r="D136" s="59" t="str">
        <f>IF(職員配置!$E136="常勤","○","")</f>
        <v/>
      </c>
      <c r="E136" s="59" t="str">
        <f>IF(職員配置!I136="","",IF(職員配置!$I136&gt;=3,"○",""))</f>
        <v/>
      </c>
      <c r="F136" s="59" t="str">
        <f>IF(職員配置!$F136="専従","○","")</f>
        <v/>
      </c>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9">
        <f t="shared" si="0"/>
        <v>0</v>
      </c>
      <c r="AJ136" s="53"/>
      <c r="AK136" s="10" t="e">
        <f>ROUNDDOWN(AJ136/AG209,2)</f>
        <v>#DIV/0!</v>
      </c>
    </row>
    <row r="137" spans="1:37" ht="30" hidden="1" customHeight="1" thickBot="1">
      <c r="A137" s="57">
        <f>職員配置!A137</f>
        <v>0</v>
      </c>
      <c r="B137" s="57">
        <f>職員配置!B137</f>
        <v>0</v>
      </c>
      <c r="C137" s="59" t="str">
        <f>IF(OR(職員配置!$D137="社会福祉士",職員配置!$D137="介護福祉士",職員配置!$D137="精神保健福祉士")=TRUE,"○","")</f>
        <v/>
      </c>
      <c r="D137" s="59" t="str">
        <f>IF(職員配置!$E137="常勤","○","")</f>
        <v/>
      </c>
      <c r="E137" s="59" t="str">
        <f>IF(職員配置!I137="","",IF(職員配置!$I137&gt;=3,"○",""))</f>
        <v/>
      </c>
      <c r="F137" s="59" t="str">
        <f>IF(職員配置!$F137="専従","○","")</f>
        <v/>
      </c>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9">
        <f t="shared" si="0"/>
        <v>0</v>
      </c>
      <c r="AJ137" s="53"/>
      <c r="AK137" s="10" t="e">
        <f>ROUNDDOWN(AJ137/AG209,2)</f>
        <v>#DIV/0!</v>
      </c>
    </row>
    <row r="138" spans="1:37" ht="30" hidden="1" customHeight="1" thickBot="1">
      <c r="A138" s="57">
        <f>職員配置!A138</f>
        <v>0</v>
      </c>
      <c r="B138" s="57">
        <f>職員配置!B138</f>
        <v>0</v>
      </c>
      <c r="C138" s="59" t="str">
        <f>IF(OR(職員配置!$D138="社会福祉士",職員配置!$D138="介護福祉士",職員配置!$D138="精神保健福祉士")=TRUE,"○","")</f>
        <v/>
      </c>
      <c r="D138" s="59" t="str">
        <f>IF(職員配置!$E138="常勤","○","")</f>
        <v/>
      </c>
      <c r="E138" s="59" t="str">
        <f>IF(職員配置!I138="","",IF(職員配置!$I138&gt;=3,"○",""))</f>
        <v/>
      </c>
      <c r="F138" s="59" t="str">
        <f>IF(職員配置!$F138="専従","○","")</f>
        <v/>
      </c>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9">
        <f t="shared" si="0"/>
        <v>0</v>
      </c>
      <c r="AJ138" s="53"/>
      <c r="AK138" s="10" t="e">
        <f>ROUNDDOWN(AJ138/AG209,2)</f>
        <v>#DIV/0!</v>
      </c>
    </row>
    <row r="139" spans="1:37" ht="30" hidden="1" customHeight="1" thickBot="1">
      <c r="A139" s="57">
        <f>職員配置!A139</f>
        <v>0</v>
      </c>
      <c r="B139" s="57">
        <f>職員配置!B139</f>
        <v>0</v>
      </c>
      <c r="C139" s="59" t="str">
        <f>IF(OR(職員配置!$D139="社会福祉士",職員配置!$D139="介護福祉士",職員配置!$D139="精神保健福祉士")=TRUE,"○","")</f>
        <v/>
      </c>
      <c r="D139" s="59" t="str">
        <f>IF(職員配置!$E139="常勤","○","")</f>
        <v/>
      </c>
      <c r="E139" s="59" t="str">
        <f>IF(職員配置!I139="","",IF(職員配置!$I139&gt;=3,"○",""))</f>
        <v/>
      </c>
      <c r="F139" s="59" t="str">
        <f>IF(職員配置!$F139="専従","○","")</f>
        <v/>
      </c>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9">
        <f t="shared" si="0"/>
        <v>0</v>
      </c>
      <c r="AJ139" s="53"/>
      <c r="AK139" s="10" t="e">
        <f>ROUNDDOWN(AJ139/AG209,2)</f>
        <v>#DIV/0!</v>
      </c>
    </row>
    <row r="140" spans="1:37" ht="30" hidden="1" customHeight="1" thickBot="1">
      <c r="A140" s="57">
        <f>職員配置!A140</f>
        <v>0</v>
      </c>
      <c r="B140" s="57">
        <f>職員配置!B140</f>
        <v>0</v>
      </c>
      <c r="C140" s="59" t="str">
        <f>IF(OR(職員配置!$D140="社会福祉士",職員配置!$D140="介護福祉士",職員配置!$D140="精神保健福祉士")=TRUE,"○","")</f>
        <v/>
      </c>
      <c r="D140" s="59" t="str">
        <f>IF(職員配置!$E140="常勤","○","")</f>
        <v/>
      </c>
      <c r="E140" s="59" t="str">
        <f>IF(職員配置!I140="","",IF(職員配置!$I140&gt;=3,"○",""))</f>
        <v/>
      </c>
      <c r="F140" s="59" t="str">
        <f>IF(職員配置!$F140="専従","○","")</f>
        <v/>
      </c>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9">
        <f t="shared" si="0"/>
        <v>0</v>
      </c>
      <c r="AJ140" s="53"/>
      <c r="AK140" s="10" t="e">
        <f>ROUNDDOWN(AJ140/AG209,2)</f>
        <v>#DIV/0!</v>
      </c>
    </row>
    <row r="141" spans="1:37" ht="30" hidden="1" customHeight="1" thickBot="1">
      <c r="A141" s="57">
        <f>職員配置!A141</f>
        <v>0</v>
      </c>
      <c r="B141" s="57">
        <f>職員配置!B141</f>
        <v>0</v>
      </c>
      <c r="C141" s="59" t="str">
        <f>IF(OR(職員配置!$D141="社会福祉士",職員配置!$D141="介護福祉士",職員配置!$D141="精神保健福祉士")=TRUE,"○","")</f>
        <v/>
      </c>
      <c r="D141" s="59" t="str">
        <f>IF(職員配置!$E141="常勤","○","")</f>
        <v/>
      </c>
      <c r="E141" s="59" t="str">
        <f>IF(職員配置!I141="","",IF(職員配置!$I141&gt;=3,"○",""))</f>
        <v/>
      </c>
      <c r="F141" s="59" t="str">
        <f>IF(職員配置!$F141="専従","○","")</f>
        <v/>
      </c>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9">
        <f t="shared" si="0"/>
        <v>0</v>
      </c>
      <c r="AJ141" s="53"/>
      <c r="AK141" s="10" t="e">
        <f>ROUNDDOWN(AJ141/AG209,2)</f>
        <v>#DIV/0!</v>
      </c>
    </row>
    <row r="142" spans="1:37" ht="30" hidden="1" customHeight="1" thickBot="1">
      <c r="A142" s="57">
        <f>職員配置!A142</f>
        <v>0</v>
      </c>
      <c r="B142" s="57">
        <f>職員配置!B142</f>
        <v>0</v>
      </c>
      <c r="C142" s="59" t="str">
        <f>IF(OR(職員配置!$D142="社会福祉士",職員配置!$D142="介護福祉士",職員配置!$D142="精神保健福祉士")=TRUE,"○","")</f>
        <v/>
      </c>
      <c r="D142" s="59" t="str">
        <f>IF(職員配置!$E142="常勤","○","")</f>
        <v/>
      </c>
      <c r="E142" s="59" t="str">
        <f>IF(職員配置!I142="","",IF(職員配置!$I142&gt;=3,"○",""))</f>
        <v/>
      </c>
      <c r="F142" s="59" t="str">
        <f>IF(職員配置!$F142="専従","○","")</f>
        <v/>
      </c>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9">
        <f t="shared" si="0"/>
        <v>0</v>
      </c>
      <c r="AJ142" s="53"/>
      <c r="AK142" s="10" t="e">
        <f>ROUNDDOWN(AJ142/AG209,2)</f>
        <v>#DIV/0!</v>
      </c>
    </row>
    <row r="143" spans="1:37" ht="30" hidden="1" customHeight="1" thickBot="1">
      <c r="A143" s="57">
        <f>職員配置!A143</f>
        <v>0</v>
      </c>
      <c r="B143" s="57">
        <f>職員配置!B143</f>
        <v>0</v>
      </c>
      <c r="C143" s="59" t="str">
        <f>IF(OR(職員配置!$D143="社会福祉士",職員配置!$D143="介護福祉士",職員配置!$D143="精神保健福祉士")=TRUE,"○","")</f>
        <v/>
      </c>
      <c r="D143" s="59" t="str">
        <f>IF(職員配置!$E143="常勤","○","")</f>
        <v/>
      </c>
      <c r="E143" s="59" t="str">
        <f>IF(職員配置!I143="","",IF(職員配置!$I143&gt;=3,"○",""))</f>
        <v/>
      </c>
      <c r="F143" s="59" t="str">
        <f>IF(職員配置!$F143="専従","○","")</f>
        <v/>
      </c>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9">
        <f t="shared" si="0"/>
        <v>0</v>
      </c>
      <c r="AJ143" s="53"/>
      <c r="AK143" s="10" t="e">
        <f>ROUNDDOWN(AJ143/AG209,2)</f>
        <v>#DIV/0!</v>
      </c>
    </row>
    <row r="144" spans="1:37" ht="30" hidden="1" customHeight="1" thickBot="1">
      <c r="A144" s="57">
        <f>職員配置!A144</f>
        <v>0</v>
      </c>
      <c r="B144" s="57">
        <f>職員配置!B144</f>
        <v>0</v>
      </c>
      <c r="C144" s="59" t="str">
        <f>IF(OR(職員配置!$D144="社会福祉士",職員配置!$D144="介護福祉士",職員配置!$D144="精神保健福祉士")=TRUE,"○","")</f>
        <v/>
      </c>
      <c r="D144" s="59" t="str">
        <f>IF(職員配置!$E144="常勤","○","")</f>
        <v/>
      </c>
      <c r="E144" s="59" t="str">
        <f>IF(職員配置!I144="","",IF(職員配置!$I144&gt;=3,"○",""))</f>
        <v/>
      </c>
      <c r="F144" s="59" t="str">
        <f>IF(職員配置!$F144="専従","○","")</f>
        <v/>
      </c>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9">
        <f t="shared" si="0"/>
        <v>0</v>
      </c>
      <c r="AJ144" s="53"/>
      <c r="AK144" s="10" t="e">
        <f>ROUNDDOWN(AJ144/AG209,2)</f>
        <v>#DIV/0!</v>
      </c>
    </row>
    <row r="145" spans="1:37" ht="30" hidden="1" customHeight="1" thickBot="1">
      <c r="A145" s="57">
        <f>職員配置!A145</f>
        <v>0</v>
      </c>
      <c r="B145" s="57">
        <f>職員配置!B145</f>
        <v>0</v>
      </c>
      <c r="C145" s="59" t="str">
        <f>IF(OR(職員配置!$D145="社会福祉士",職員配置!$D145="介護福祉士",職員配置!$D145="精神保健福祉士")=TRUE,"○","")</f>
        <v/>
      </c>
      <c r="D145" s="59" t="str">
        <f>IF(職員配置!$E145="常勤","○","")</f>
        <v/>
      </c>
      <c r="E145" s="59" t="str">
        <f>IF(職員配置!I145="","",IF(職員配置!$I145&gt;=3,"○",""))</f>
        <v/>
      </c>
      <c r="F145" s="59" t="str">
        <f>IF(職員配置!$F145="専従","○","")</f>
        <v/>
      </c>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9">
        <f t="shared" si="0"/>
        <v>0</v>
      </c>
      <c r="AJ145" s="53"/>
      <c r="AK145" s="10" t="e">
        <f>ROUNDDOWN(AJ145/AG209,2)</f>
        <v>#DIV/0!</v>
      </c>
    </row>
    <row r="146" spans="1:37" ht="30" hidden="1" customHeight="1" thickBot="1">
      <c r="A146" s="57">
        <f>職員配置!A146</f>
        <v>0</v>
      </c>
      <c r="B146" s="57">
        <f>職員配置!B146</f>
        <v>0</v>
      </c>
      <c r="C146" s="59" t="str">
        <f>IF(OR(職員配置!$D146="社会福祉士",職員配置!$D146="介護福祉士",職員配置!$D146="精神保健福祉士")=TRUE,"○","")</f>
        <v/>
      </c>
      <c r="D146" s="59" t="str">
        <f>IF(職員配置!$E146="常勤","○","")</f>
        <v/>
      </c>
      <c r="E146" s="59" t="str">
        <f>IF(職員配置!I146="","",IF(職員配置!$I146&gt;=3,"○",""))</f>
        <v/>
      </c>
      <c r="F146" s="59" t="str">
        <f>IF(職員配置!$F146="専従","○","")</f>
        <v/>
      </c>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9">
        <f t="shared" si="0"/>
        <v>0</v>
      </c>
      <c r="AJ146" s="53"/>
      <c r="AK146" s="10" t="e">
        <f>ROUNDDOWN(AJ146/AG209,2)</f>
        <v>#DIV/0!</v>
      </c>
    </row>
    <row r="147" spans="1:37" ht="30" hidden="1" customHeight="1" thickBot="1">
      <c r="A147" s="57">
        <f>職員配置!A147</f>
        <v>0</v>
      </c>
      <c r="B147" s="57">
        <f>職員配置!B147</f>
        <v>0</v>
      </c>
      <c r="C147" s="59" t="str">
        <f>IF(OR(職員配置!$D147="社会福祉士",職員配置!$D147="介護福祉士",職員配置!$D147="精神保健福祉士")=TRUE,"○","")</f>
        <v/>
      </c>
      <c r="D147" s="59" t="str">
        <f>IF(職員配置!$E147="常勤","○","")</f>
        <v/>
      </c>
      <c r="E147" s="59" t="str">
        <f>IF(職員配置!I147="","",IF(職員配置!$I147&gt;=3,"○",""))</f>
        <v/>
      </c>
      <c r="F147" s="59" t="str">
        <f>IF(職員配置!$F147="専従","○","")</f>
        <v/>
      </c>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9">
        <f t="shared" si="0"/>
        <v>0</v>
      </c>
      <c r="AJ147" s="53"/>
      <c r="AK147" s="10" t="e">
        <f>ROUNDDOWN(AJ147/AG209,2)</f>
        <v>#DIV/0!</v>
      </c>
    </row>
    <row r="148" spans="1:37" ht="30" hidden="1" customHeight="1" thickBot="1">
      <c r="A148" s="57">
        <f>職員配置!A148</f>
        <v>0</v>
      </c>
      <c r="B148" s="57">
        <f>職員配置!B148</f>
        <v>0</v>
      </c>
      <c r="C148" s="59" t="str">
        <f>IF(OR(職員配置!$D148="社会福祉士",職員配置!$D148="介護福祉士",職員配置!$D148="精神保健福祉士")=TRUE,"○","")</f>
        <v/>
      </c>
      <c r="D148" s="59" t="str">
        <f>IF(職員配置!$E148="常勤","○","")</f>
        <v/>
      </c>
      <c r="E148" s="59" t="str">
        <f>IF(職員配置!I148="","",IF(職員配置!$I148&gt;=3,"○",""))</f>
        <v/>
      </c>
      <c r="F148" s="59" t="str">
        <f>IF(職員配置!$F148="専従","○","")</f>
        <v/>
      </c>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9">
        <f t="shared" si="0"/>
        <v>0</v>
      </c>
      <c r="AJ148" s="53"/>
      <c r="AK148" s="10" t="e">
        <f>ROUNDDOWN(AJ148/AG209,2)</f>
        <v>#DIV/0!</v>
      </c>
    </row>
    <row r="149" spans="1:37" ht="30" hidden="1" customHeight="1" thickBot="1">
      <c r="A149" s="57">
        <f>職員配置!A149</f>
        <v>0</v>
      </c>
      <c r="B149" s="57">
        <f>職員配置!B149</f>
        <v>0</v>
      </c>
      <c r="C149" s="59" t="str">
        <f>IF(OR(職員配置!$D149="社会福祉士",職員配置!$D149="介護福祉士",職員配置!$D149="精神保健福祉士")=TRUE,"○","")</f>
        <v/>
      </c>
      <c r="D149" s="59" t="str">
        <f>IF(職員配置!$E149="常勤","○","")</f>
        <v/>
      </c>
      <c r="E149" s="59" t="str">
        <f>IF(職員配置!I149="","",IF(職員配置!$I149&gt;=3,"○",""))</f>
        <v/>
      </c>
      <c r="F149" s="59" t="str">
        <f>IF(職員配置!$F149="専従","○","")</f>
        <v/>
      </c>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9">
        <f t="shared" si="0"/>
        <v>0</v>
      </c>
      <c r="AJ149" s="53"/>
      <c r="AK149" s="10" t="e">
        <f>ROUNDDOWN(AJ149/AG209,2)</f>
        <v>#DIV/0!</v>
      </c>
    </row>
    <row r="150" spans="1:37" ht="30" hidden="1" customHeight="1" thickBot="1">
      <c r="A150" s="57">
        <f>職員配置!A150</f>
        <v>0</v>
      </c>
      <c r="B150" s="57">
        <f>職員配置!B150</f>
        <v>0</v>
      </c>
      <c r="C150" s="59" t="str">
        <f>IF(OR(職員配置!$D150="社会福祉士",職員配置!$D150="介護福祉士",職員配置!$D150="精神保健福祉士")=TRUE,"○","")</f>
        <v/>
      </c>
      <c r="D150" s="59" t="str">
        <f>IF(職員配置!$E150="常勤","○","")</f>
        <v/>
      </c>
      <c r="E150" s="59" t="str">
        <f>IF(職員配置!I150="","",IF(職員配置!$I150&gt;=3,"○",""))</f>
        <v/>
      </c>
      <c r="F150" s="59" t="str">
        <f>IF(職員配置!$F150="専従","○","")</f>
        <v/>
      </c>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9">
        <f t="shared" si="0"/>
        <v>0</v>
      </c>
      <c r="AJ150" s="53"/>
      <c r="AK150" s="10" t="e">
        <f>ROUNDDOWN(AJ150/AG209,2)</f>
        <v>#DIV/0!</v>
      </c>
    </row>
    <row r="151" spans="1:37" ht="30" hidden="1" customHeight="1" thickBot="1">
      <c r="A151" s="57">
        <f>職員配置!A151</f>
        <v>0</v>
      </c>
      <c r="B151" s="57">
        <f>職員配置!B151</f>
        <v>0</v>
      </c>
      <c r="C151" s="59" t="str">
        <f>IF(OR(職員配置!$D151="社会福祉士",職員配置!$D151="介護福祉士",職員配置!$D151="精神保健福祉士")=TRUE,"○","")</f>
        <v/>
      </c>
      <c r="D151" s="59" t="str">
        <f>IF(職員配置!$E151="常勤","○","")</f>
        <v/>
      </c>
      <c r="E151" s="59" t="str">
        <f>IF(職員配置!I151="","",IF(職員配置!$I151&gt;=3,"○",""))</f>
        <v/>
      </c>
      <c r="F151" s="59" t="str">
        <f>IF(職員配置!$F151="専従","○","")</f>
        <v/>
      </c>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9">
        <f t="shared" si="0"/>
        <v>0</v>
      </c>
      <c r="AJ151" s="53"/>
      <c r="AK151" s="10" t="e">
        <f>ROUNDDOWN(AJ151/AG209,2)</f>
        <v>#DIV/0!</v>
      </c>
    </row>
    <row r="152" spans="1:37" ht="30" hidden="1" customHeight="1" thickBot="1">
      <c r="A152" s="57">
        <f>職員配置!A152</f>
        <v>0</v>
      </c>
      <c r="B152" s="57">
        <f>職員配置!B152</f>
        <v>0</v>
      </c>
      <c r="C152" s="59" t="str">
        <f>IF(OR(職員配置!$D152="社会福祉士",職員配置!$D152="介護福祉士",職員配置!$D152="精神保健福祉士")=TRUE,"○","")</f>
        <v/>
      </c>
      <c r="D152" s="59" t="str">
        <f>IF(職員配置!$E152="常勤","○","")</f>
        <v/>
      </c>
      <c r="E152" s="59" t="str">
        <f>IF(職員配置!I152="","",IF(職員配置!$I152&gt;=3,"○",""))</f>
        <v/>
      </c>
      <c r="F152" s="59" t="str">
        <f>IF(職員配置!$F152="専従","○","")</f>
        <v/>
      </c>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9">
        <f t="shared" si="0"/>
        <v>0</v>
      </c>
      <c r="AJ152" s="53"/>
      <c r="AK152" s="10" t="e">
        <f>ROUNDDOWN(AJ152/AG209,2)</f>
        <v>#DIV/0!</v>
      </c>
    </row>
    <row r="153" spans="1:37" ht="30" hidden="1" customHeight="1" thickBot="1">
      <c r="A153" s="57">
        <f>職員配置!A153</f>
        <v>0</v>
      </c>
      <c r="B153" s="57">
        <f>職員配置!B153</f>
        <v>0</v>
      </c>
      <c r="C153" s="59" t="str">
        <f>IF(OR(職員配置!$D153="社会福祉士",職員配置!$D153="介護福祉士",職員配置!$D153="精神保健福祉士")=TRUE,"○","")</f>
        <v/>
      </c>
      <c r="D153" s="59" t="str">
        <f>IF(職員配置!$E153="常勤","○","")</f>
        <v/>
      </c>
      <c r="E153" s="59" t="str">
        <f>IF(職員配置!I153="","",IF(職員配置!$I153&gt;=3,"○",""))</f>
        <v/>
      </c>
      <c r="F153" s="59" t="str">
        <f>IF(職員配置!$F153="専従","○","")</f>
        <v/>
      </c>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9">
        <f t="shared" si="0"/>
        <v>0</v>
      </c>
      <c r="AJ153" s="53"/>
      <c r="AK153" s="10" t="e">
        <f>ROUNDDOWN(AJ153/AG209,2)</f>
        <v>#DIV/0!</v>
      </c>
    </row>
    <row r="154" spans="1:37" ht="30" hidden="1" customHeight="1" thickBot="1">
      <c r="A154" s="57">
        <f>職員配置!A154</f>
        <v>0</v>
      </c>
      <c r="B154" s="57">
        <f>職員配置!B154</f>
        <v>0</v>
      </c>
      <c r="C154" s="59" t="str">
        <f>IF(OR(職員配置!$D154="社会福祉士",職員配置!$D154="介護福祉士",職員配置!$D154="精神保健福祉士")=TRUE,"○","")</f>
        <v/>
      </c>
      <c r="D154" s="59" t="str">
        <f>IF(職員配置!$E154="常勤","○","")</f>
        <v/>
      </c>
      <c r="E154" s="59" t="str">
        <f>IF(職員配置!I154="","",IF(職員配置!$I154&gt;=3,"○",""))</f>
        <v/>
      </c>
      <c r="F154" s="59" t="str">
        <f>IF(職員配置!$F154="専従","○","")</f>
        <v/>
      </c>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9">
        <f t="shared" si="0"/>
        <v>0</v>
      </c>
      <c r="AJ154" s="53"/>
      <c r="AK154" s="10" t="e">
        <f>ROUNDDOWN(AJ154/AG209,2)</f>
        <v>#DIV/0!</v>
      </c>
    </row>
    <row r="155" spans="1:37" ht="30" hidden="1" customHeight="1" thickBot="1">
      <c r="A155" s="57">
        <f>職員配置!A155</f>
        <v>0</v>
      </c>
      <c r="B155" s="57">
        <f>職員配置!B155</f>
        <v>0</v>
      </c>
      <c r="C155" s="59" t="str">
        <f>IF(OR(職員配置!$D155="社会福祉士",職員配置!$D155="介護福祉士",職員配置!$D155="精神保健福祉士")=TRUE,"○","")</f>
        <v/>
      </c>
      <c r="D155" s="59" t="str">
        <f>IF(職員配置!$E155="常勤","○","")</f>
        <v/>
      </c>
      <c r="E155" s="59" t="str">
        <f>IF(職員配置!I155="","",IF(職員配置!$I155&gt;=3,"○",""))</f>
        <v/>
      </c>
      <c r="F155" s="59" t="str">
        <f>IF(職員配置!$F155="専従","○","")</f>
        <v/>
      </c>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9">
        <f t="shared" si="0"/>
        <v>0</v>
      </c>
      <c r="AJ155" s="53"/>
      <c r="AK155" s="10" t="e">
        <f>ROUNDDOWN(AJ155/AG209,2)</f>
        <v>#DIV/0!</v>
      </c>
    </row>
    <row r="156" spans="1:37" ht="30" hidden="1" customHeight="1" thickBot="1">
      <c r="A156" s="57">
        <f>職員配置!A156</f>
        <v>0</v>
      </c>
      <c r="B156" s="57">
        <f>職員配置!B156</f>
        <v>0</v>
      </c>
      <c r="C156" s="59" t="str">
        <f>IF(OR(職員配置!$D156="社会福祉士",職員配置!$D156="介護福祉士",職員配置!$D156="精神保健福祉士")=TRUE,"○","")</f>
        <v/>
      </c>
      <c r="D156" s="59" t="str">
        <f>IF(職員配置!$E156="常勤","○","")</f>
        <v/>
      </c>
      <c r="E156" s="59" t="str">
        <f>IF(職員配置!I156="","",IF(職員配置!$I156&gt;=3,"○",""))</f>
        <v/>
      </c>
      <c r="F156" s="59" t="str">
        <f>IF(職員配置!$F156="専従","○","")</f>
        <v/>
      </c>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9">
        <f t="shared" si="0"/>
        <v>0</v>
      </c>
      <c r="AJ156" s="53"/>
      <c r="AK156" s="10" t="e">
        <f>ROUNDDOWN(AJ156/AG209,2)</f>
        <v>#DIV/0!</v>
      </c>
    </row>
    <row r="157" spans="1:37" ht="30" hidden="1" customHeight="1" thickBot="1">
      <c r="A157" s="57">
        <f>職員配置!A157</f>
        <v>0</v>
      </c>
      <c r="B157" s="57">
        <f>職員配置!B157</f>
        <v>0</v>
      </c>
      <c r="C157" s="59" t="str">
        <f>IF(OR(職員配置!$D157="社会福祉士",職員配置!$D157="介護福祉士",職員配置!$D157="精神保健福祉士")=TRUE,"○","")</f>
        <v/>
      </c>
      <c r="D157" s="59" t="str">
        <f>IF(職員配置!$E157="常勤","○","")</f>
        <v/>
      </c>
      <c r="E157" s="59" t="str">
        <f>IF(職員配置!I157="","",IF(職員配置!$I157&gt;=3,"○",""))</f>
        <v/>
      </c>
      <c r="F157" s="59" t="str">
        <f>IF(職員配置!$F157="専従","○","")</f>
        <v/>
      </c>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9">
        <f t="shared" si="0"/>
        <v>0</v>
      </c>
      <c r="AJ157" s="53"/>
      <c r="AK157" s="10" t="e">
        <f>ROUNDDOWN(AJ157/AG209,2)</f>
        <v>#DIV/0!</v>
      </c>
    </row>
    <row r="158" spans="1:37" ht="30" hidden="1" customHeight="1" thickBot="1">
      <c r="A158" s="57">
        <f>職員配置!A158</f>
        <v>0</v>
      </c>
      <c r="B158" s="57">
        <f>職員配置!B158</f>
        <v>0</v>
      </c>
      <c r="C158" s="59" t="str">
        <f>IF(OR(職員配置!$D158="社会福祉士",職員配置!$D158="介護福祉士",職員配置!$D158="精神保健福祉士")=TRUE,"○","")</f>
        <v/>
      </c>
      <c r="D158" s="59" t="str">
        <f>IF(職員配置!$E158="常勤","○","")</f>
        <v/>
      </c>
      <c r="E158" s="59" t="str">
        <f>IF(職員配置!I158="","",IF(職員配置!$I158&gt;=3,"○",""))</f>
        <v/>
      </c>
      <c r="F158" s="59" t="str">
        <f>IF(職員配置!$F158="専従","○","")</f>
        <v/>
      </c>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9">
        <f t="shared" si="0"/>
        <v>0</v>
      </c>
      <c r="AJ158" s="53"/>
      <c r="AK158" s="10" t="e">
        <f>ROUNDDOWN(AJ158/AG209,2)</f>
        <v>#DIV/0!</v>
      </c>
    </row>
    <row r="159" spans="1:37" ht="30" hidden="1" customHeight="1" thickBot="1">
      <c r="A159" s="57">
        <f>職員配置!A159</f>
        <v>0</v>
      </c>
      <c r="B159" s="57">
        <f>職員配置!B159</f>
        <v>0</v>
      </c>
      <c r="C159" s="59" t="str">
        <f>IF(OR(職員配置!$D159="社会福祉士",職員配置!$D159="介護福祉士",職員配置!$D159="精神保健福祉士")=TRUE,"○","")</f>
        <v/>
      </c>
      <c r="D159" s="59" t="str">
        <f>IF(職員配置!$E159="常勤","○","")</f>
        <v/>
      </c>
      <c r="E159" s="59" t="str">
        <f>IF(職員配置!I159="","",IF(職員配置!$I159&gt;=3,"○",""))</f>
        <v/>
      </c>
      <c r="F159" s="59" t="str">
        <f>IF(職員配置!$F159="専従","○","")</f>
        <v/>
      </c>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9">
        <f t="shared" si="0"/>
        <v>0</v>
      </c>
      <c r="AJ159" s="53"/>
      <c r="AK159" s="10" t="e">
        <f>ROUNDDOWN(AJ159/AG209,2)</f>
        <v>#DIV/0!</v>
      </c>
    </row>
    <row r="160" spans="1:37" ht="30" hidden="1" customHeight="1" thickBot="1">
      <c r="A160" s="57">
        <f>職員配置!A160</f>
        <v>0</v>
      </c>
      <c r="B160" s="57">
        <f>職員配置!B160</f>
        <v>0</v>
      </c>
      <c r="C160" s="59" t="str">
        <f>IF(OR(職員配置!$D160="社会福祉士",職員配置!$D160="介護福祉士",職員配置!$D160="精神保健福祉士")=TRUE,"○","")</f>
        <v/>
      </c>
      <c r="D160" s="59" t="str">
        <f>IF(職員配置!$E160="常勤","○","")</f>
        <v/>
      </c>
      <c r="E160" s="59" t="str">
        <f>IF(職員配置!I160="","",IF(職員配置!$I160&gt;=3,"○",""))</f>
        <v/>
      </c>
      <c r="F160" s="59" t="str">
        <f>IF(職員配置!$F160="専従","○","")</f>
        <v/>
      </c>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9">
        <f t="shared" si="0"/>
        <v>0</v>
      </c>
      <c r="AJ160" s="53"/>
      <c r="AK160" s="10" t="e">
        <f>ROUNDDOWN(AJ160/AG209,2)</f>
        <v>#DIV/0!</v>
      </c>
    </row>
    <row r="161" spans="1:37" ht="30" hidden="1" customHeight="1" thickBot="1">
      <c r="A161" s="57">
        <f>職員配置!A161</f>
        <v>0</v>
      </c>
      <c r="B161" s="57">
        <f>職員配置!B161</f>
        <v>0</v>
      </c>
      <c r="C161" s="59" t="str">
        <f>IF(OR(職員配置!$D161="社会福祉士",職員配置!$D161="介護福祉士",職員配置!$D161="精神保健福祉士")=TRUE,"○","")</f>
        <v/>
      </c>
      <c r="D161" s="59" t="str">
        <f>IF(職員配置!$E161="常勤","○","")</f>
        <v/>
      </c>
      <c r="E161" s="59" t="str">
        <f>IF(職員配置!I161="","",IF(職員配置!$I161&gt;=3,"○",""))</f>
        <v/>
      </c>
      <c r="F161" s="59" t="str">
        <f>IF(職員配置!$F161="専従","○","")</f>
        <v/>
      </c>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9">
        <f t="shared" si="0"/>
        <v>0</v>
      </c>
      <c r="AJ161" s="53"/>
      <c r="AK161" s="10" t="e">
        <f>ROUNDDOWN(AJ161/AG209,2)</f>
        <v>#DIV/0!</v>
      </c>
    </row>
    <row r="162" spans="1:37" ht="30" hidden="1" customHeight="1" thickBot="1">
      <c r="A162" s="57">
        <f>職員配置!A162</f>
        <v>0</v>
      </c>
      <c r="B162" s="57">
        <f>職員配置!B162</f>
        <v>0</v>
      </c>
      <c r="C162" s="59" t="str">
        <f>IF(OR(職員配置!$D162="社会福祉士",職員配置!$D162="介護福祉士",職員配置!$D162="精神保健福祉士")=TRUE,"○","")</f>
        <v/>
      </c>
      <c r="D162" s="59" t="str">
        <f>IF(職員配置!$E162="常勤","○","")</f>
        <v/>
      </c>
      <c r="E162" s="59" t="str">
        <f>IF(職員配置!I162="","",IF(職員配置!$I162&gt;=3,"○",""))</f>
        <v/>
      </c>
      <c r="F162" s="59" t="str">
        <f>IF(職員配置!$F162="専従","○","")</f>
        <v/>
      </c>
      <c r="G162" s="58"/>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9">
        <f t="shared" si="0"/>
        <v>0</v>
      </c>
      <c r="AJ162" s="53"/>
      <c r="AK162" s="10" t="e">
        <f>ROUNDDOWN(AJ162/AG209,2)</f>
        <v>#DIV/0!</v>
      </c>
    </row>
    <row r="163" spans="1:37" ht="30" hidden="1" customHeight="1" thickBot="1">
      <c r="A163" s="57">
        <f>職員配置!A163</f>
        <v>0</v>
      </c>
      <c r="B163" s="57">
        <f>職員配置!B163</f>
        <v>0</v>
      </c>
      <c r="C163" s="59" t="str">
        <f>IF(OR(職員配置!$D163="社会福祉士",職員配置!$D163="介護福祉士",職員配置!$D163="精神保健福祉士")=TRUE,"○","")</f>
        <v/>
      </c>
      <c r="D163" s="59" t="str">
        <f>IF(職員配置!$E163="常勤","○","")</f>
        <v/>
      </c>
      <c r="E163" s="59" t="str">
        <f>IF(職員配置!I163="","",IF(職員配置!$I163&gt;=3,"○",""))</f>
        <v/>
      </c>
      <c r="F163" s="59" t="str">
        <f>IF(職員配置!$F163="専従","○","")</f>
        <v/>
      </c>
      <c r="G163" s="58"/>
      <c r="H163" s="58"/>
      <c r="I163" s="58"/>
      <c r="J163" s="58"/>
      <c r="K163" s="58"/>
      <c r="L163" s="58"/>
      <c r="M163" s="58"/>
      <c r="N163" s="58"/>
      <c r="O163" s="58"/>
      <c r="P163" s="58"/>
      <c r="Q163" s="58"/>
      <c r="R163" s="58"/>
      <c r="S163" s="58"/>
      <c r="T163" s="58"/>
      <c r="U163" s="58"/>
      <c r="V163" s="58"/>
      <c r="W163" s="58"/>
      <c r="X163" s="58"/>
      <c r="Y163" s="58"/>
      <c r="Z163" s="58"/>
      <c r="AA163" s="58"/>
      <c r="AB163" s="58"/>
      <c r="AC163" s="58"/>
      <c r="AD163" s="58"/>
      <c r="AE163" s="58"/>
      <c r="AF163" s="58"/>
      <c r="AG163" s="58"/>
      <c r="AH163" s="58"/>
      <c r="AI163" s="9">
        <f t="shared" si="0"/>
        <v>0</v>
      </c>
      <c r="AJ163" s="53"/>
      <c r="AK163" s="10" t="e">
        <f>ROUNDDOWN(AJ163/AG209,2)</f>
        <v>#DIV/0!</v>
      </c>
    </row>
    <row r="164" spans="1:37" ht="30" hidden="1" customHeight="1" thickBot="1">
      <c r="A164" s="57">
        <f>職員配置!A164</f>
        <v>0</v>
      </c>
      <c r="B164" s="57">
        <f>職員配置!B164</f>
        <v>0</v>
      </c>
      <c r="C164" s="59" t="str">
        <f>IF(OR(職員配置!$D164="社会福祉士",職員配置!$D164="介護福祉士",職員配置!$D164="精神保健福祉士")=TRUE,"○","")</f>
        <v/>
      </c>
      <c r="D164" s="59" t="str">
        <f>IF(職員配置!$E164="常勤","○","")</f>
        <v/>
      </c>
      <c r="E164" s="59" t="str">
        <f>IF(職員配置!I164="","",IF(職員配置!$I164&gt;=3,"○",""))</f>
        <v/>
      </c>
      <c r="F164" s="59" t="str">
        <f>IF(職員配置!$F164="専従","○","")</f>
        <v/>
      </c>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9">
        <f t="shared" si="0"/>
        <v>0</v>
      </c>
      <c r="AJ164" s="53"/>
      <c r="AK164" s="10" t="e">
        <f>ROUNDDOWN(AJ164/AG209,2)</f>
        <v>#DIV/0!</v>
      </c>
    </row>
    <row r="165" spans="1:37" ht="30" hidden="1" customHeight="1" thickBot="1">
      <c r="A165" s="57">
        <f>職員配置!A165</f>
        <v>0</v>
      </c>
      <c r="B165" s="57">
        <f>職員配置!B165</f>
        <v>0</v>
      </c>
      <c r="C165" s="59" t="str">
        <f>IF(OR(職員配置!$D165="社会福祉士",職員配置!$D165="介護福祉士",職員配置!$D165="精神保健福祉士")=TRUE,"○","")</f>
        <v/>
      </c>
      <c r="D165" s="59" t="str">
        <f>IF(職員配置!$E165="常勤","○","")</f>
        <v/>
      </c>
      <c r="E165" s="59" t="str">
        <f>IF(職員配置!I165="","",IF(職員配置!$I165&gt;=3,"○",""))</f>
        <v/>
      </c>
      <c r="F165" s="59" t="str">
        <f>IF(職員配置!$F165="専従","○","")</f>
        <v/>
      </c>
      <c r="G165" s="58"/>
      <c r="H165" s="58"/>
      <c r="I165" s="58"/>
      <c r="J165" s="58"/>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c r="AI165" s="9">
        <f t="shared" si="0"/>
        <v>0</v>
      </c>
      <c r="AJ165" s="53"/>
      <c r="AK165" s="10" t="e">
        <f>ROUNDDOWN(AJ165/AG209,2)</f>
        <v>#DIV/0!</v>
      </c>
    </row>
    <row r="166" spans="1:37" ht="30" hidden="1" customHeight="1" thickBot="1">
      <c r="A166" s="57">
        <f>職員配置!A166</f>
        <v>0</v>
      </c>
      <c r="B166" s="57">
        <f>職員配置!B166</f>
        <v>0</v>
      </c>
      <c r="C166" s="59" t="str">
        <f>IF(OR(職員配置!$D166="社会福祉士",職員配置!$D166="介護福祉士",職員配置!$D166="精神保健福祉士")=TRUE,"○","")</f>
        <v/>
      </c>
      <c r="D166" s="59" t="str">
        <f>IF(職員配置!$E166="常勤","○","")</f>
        <v/>
      </c>
      <c r="E166" s="59" t="str">
        <f>IF(職員配置!I166="","",IF(職員配置!$I166&gt;=3,"○",""))</f>
        <v/>
      </c>
      <c r="F166" s="59" t="str">
        <f>IF(職員配置!$F166="専従","○","")</f>
        <v/>
      </c>
      <c r="G166" s="58"/>
      <c r="H166" s="58"/>
      <c r="I166" s="58"/>
      <c r="J166" s="58"/>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58"/>
      <c r="AI166" s="9">
        <f t="shared" si="0"/>
        <v>0</v>
      </c>
      <c r="AJ166" s="53"/>
      <c r="AK166" s="10" t="e">
        <f>ROUNDDOWN(AJ166/AG209,2)</f>
        <v>#DIV/0!</v>
      </c>
    </row>
    <row r="167" spans="1:37" ht="30" hidden="1" customHeight="1" thickBot="1">
      <c r="A167" s="57">
        <f>職員配置!A167</f>
        <v>0</v>
      </c>
      <c r="B167" s="57">
        <f>職員配置!B167</f>
        <v>0</v>
      </c>
      <c r="C167" s="59" t="str">
        <f>IF(OR(職員配置!$D167="社会福祉士",職員配置!$D167="介護福祉士",職員配置!$D167="精神保健福祉士")=TRUE,"○","")</f>
        <v/>
      </c>
      <c r="D167" s="59" t="str">
        <f>IF(職員配置!$E167="常勤","○","")</f>
        <v/>
      </c>
      <c r="E167" s="59" t="str">
        <f>IF(職員配置!I167="","",IF(職員配置!$I167&gt;=3,"○",""))</f>
        <v/>
      </c>
      <c r="F167" s="59" t="str">
        <f>IF(職員配置!$F167="専従","○","")</f>
        <v/>
      </c>
      <c r="G167" s="58"/>
      <c r="H167" s="58"/>
      <c r="I167" s="58"/>
      <c r="J167" s="58"/>
      <c r="K167" s="58"/>
      <c r="L167" s="58"/>
      <c r="M167" s="58"/>
      <c r="N167" s="58"/>
      <c r="O167" s="58"/>
      <c r="P167" s="58"/>
      <c r="Q167" s="58"/>
      <c r="R167" s="58"/>
      <c r="S167" s="58"/>
      <c r="T167" s="58"/>
      <c r="U167" s="58"/>
      <c r="V167" s="58"/>
      <c r="W167" s="58"/>
      <c r="X167" s="58"/>
      <c r="Y167" s="58"/>
      <c r="Z167" s="58"/>
      <c r="AA167" s="58"/>
      <c r="AB167" s="58"/>
      <c r="AC167" s="58"/>
      <c r="AD167" s="58"/>
      <c r="AE167" s="58"/>
      <c r="AF167" s="58"/>
      <c r="AG167" s="58"/>
      <c r="AH167" s="58"/>
      <c r="AI167" s="9">
        <f t="shared" si="0"/>
        <v>0</v>
      </c>
      <c r="AJ167" s="53"/>
      <c r="AK167" s="10" t="e">
        <f>ROUNDDOWN(AJ167/AG209,2)</f>
        <v>#DIV/0!</v>
      </c>
    </row>
    <row r="168" spans="1:37" ht="30" hidden="1" customHeight="1" thickBot="1">
      <c r="A168" s="57">
        <f>職員配置!A168</f>
        <v>0</v>
      </c>
      <c r="B168" s="57">
        <f>職員配置!B168</f>
        <v>0</v>
      </c>
      <c r="C168" s="59" t="str">
        <f>IF(OR(職員配置!$D168="社会福祉士",職員配置!$D168="介護福祉士",職員配置!$D168="精神保健福祉士")=TRUE,"○","")</f>
        <v/>
      </c>
      <c r="D168" s="59" t="str">
        <f>IF(職員配置!$E168="常勤","○","")</f>
        <v/>
      </c>
      <c r="E168" s="59" t="str">
        <f>IF(職員配置!I168="","",IF(職員配置!$I168&gt;=3,"○",""))</f>
        <v/>
      </c>
      <c r="F168" s="59" t="str">
        <f>IF(職員配置!$F168="専従","○","")</f>
        <v/>
      </c>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9">
        <f t="shared" si="0"/>
        <v>0</v>
      </c>
      <c r="AJ168" s="53"/>
      <c r="AK168" s="10" t="e">
        <f>ROUNDDOWN(AJ168/AG209,2)</f>
        <v>#DIV/0!</v>
      </c>
    </row>
    <row r="169" spans="1:37" ht="30" hidden="1" customHeight="1" thickBot="1">
      <c r="A169" s="57">
        <f>職員配置!A169</f>
        <v>0</v>
      </c>
      <c r="B169" s="57">
        <f>職員配置!B169</f>
        <v>0</v>
      </c>
      <c r="C169" s="59" t="str">
        <f>IF(OR(職員配置!$D169="社会福祉士",職員配置!$D169="介護福祉士",職員配置!$D169="精神保健福祉士")=TRUE,"○","")</f>
        <v/>
      </c>
      <c r="D169" s="59" t="str">
        <f>IF(職員配置!$E169="常勤","○","")</f>
        <v/>
      </c>
      <c r="E169" s="59" t="str">
        <f>IF(職員配置!I169="","",IF(職員配置!$I169&gt;=3,"○",""))</f>
        <v/>
      </c>
      <c r="F169" s="59" t="str">
        <f>IF(職員配置!$F169="専従","○","")</f>
        <v/>
      </c>
      <c r="G169" s="58"/>
      <c r="H169" s="58"/>
      <c r="I169" s="58"/>
      <c r="J169" s="58"/>
      <c r="K169" s="58"/>
      <c r="L169" s="58"/>
      <c r="M169" s="58"/>
      <c r="N169" s="58"/>
      <c r="O169" s="58"/>
      <c r="P169" s="58"/>
      <c r="Q169" s="58"/>
      <c r="R169" s="58"/>
      <c r="S169" s="58"/>
      <c r="T169" s="58"/>
      <c r="U169" s="58"/>
      <c r="V169" s="58"/>
      <c r="W169" s="58"/>
      <c r="X169" s="58"/>
      <c r="Y169" s="58"/>
      <c r="Z169" s="58"/>
      <c r="AA169" s="58"/>
      <c r="AB169" s="58"/>
      <c r="AC169" s="58"/>
      <c r="AD169" s="58"/>
      <c r="AE169" s="58"/>
      <c r="AF169" s="58"/>
      <c r="AG169" s="58"/>
      <c r="AH169" s="58"/>
      <c r="AI169" s="9">
        <f t="shared" si="0"/>
        <v>0</v>
      </c>
      <c r="AJ169" s="53"/>
      <c r="AK169" s="10" t="e">
        <f>ROUNDDOWN(AJ169/AG209,2)</f>
        <v>#DIV/0!</v>
      </c>
    </row>
    <row r="170" spans="1:37" ht="30" hidden="1" customHeight="1" thickBot="1">
      <c r="A170" s="57">
        <f>職員配置!A170</f>
        <v>0</v>
      </c>
      <c r="B170" s="57">
        <f>職員配置!B170</f>
        <v>0</v>
      </c>
      <c r="C170" s="59" t="str">
        <f>IF(OR(職員配置!$D170="社会福祉士",職員配置!$D170="介護福祉士",職員配置!$D170="精神保健福祉士")=TRUE,"○","")</f>
        <v/>
      </c>
      <c r="D170" s="59" t="str">
        <f>IF(職員配置!$E170="常勤","○","")</f>
        <v/>
      </c>
      <c r="E170" s="59" t="str">
        <f>IF(職員配置!I170="","",IF(職員配置!$I170&gt;=3,"○",""))</f>
        <v/>
      </c>
      <c r="F170" s="59" t="str">
        <f>IF(職員配置!$F170="専従","○","")</f>
        <v/>
      </c>
      <c r="G170" s="58"/>
      <c r="H170" s="58"/>
      <c r="I170" s="58"/>
      <c r="J170" s="58"/>
      <c r="K170" s="58"/>
      <c r="L170" s="58"/>
      <c r="M170" s="58"/>
      <c r="N170" s="58"/>
      <c r="O170" s="58"/>
      <c r="P170" s="58"/>
      <c r="Q170" s="58"/>
      <c r="R170" s="58"/>
      <c r="S170" s="58"/>
      <c r="T170" s="58"/>
      <c r="U170" s="58"/>
      <c r="V170" s="58"/>
      <c r="W170" s="58"/>
      <c r="X170" s="58"/>
      <c r="Y170" s="58"/>
      <c r="Z170" s="58"/>
      <c r="AA170" s="58"/>
      <c r="AB170" s="58"/>
      <c r="AC170" s="58"/>
      <c r="AD170" s="58"/>
      <c r="AE170" s="58"/>
      <c r="AF170" s="58"/>
      <c r="AG170" s="58"/>
      <c r="AH170" s="58"/>
      <c r="AI170" s="9">
        <f t="shared" si="0"/>
        <v>0</v>
      </c>
      <c r="AJ170" s="53"/>
      <c r="AK170" s="10" t="e">
        <f>ROUNDDOWN(AJ170/AG209,2)</f>
        <v>#DIV/0!</v>
      </c>
    </row>
    <row r="171" spans="1:37" ht="30" hidden="1" customHeight="1" thickBot="1">
      <c r="A171" s="57">
        <f>職員配置!A171</f>
        <v>0</v>
      </c>
      <c r="B171" s="57">
        <f>職員配置!B171</f>
        <v>0</v>
      </c>
      <c r="C171" s="59" t="str">
        <f>IF(OR(職員配置!$D171="社会福祉士",職員配置!$D171="介護福祉士",職員配置!$D171="精神保健福祉士")=TRUE,"○","")</f>
        <v/>
      </c>
      <c r="D171" s="59" t="str">
        <f>IF(職員配置!$E171="常勤","○","")</f>
        <v/>
      </c>
      <c r="E171" s="59" t="str">
        <f>IF(職員配置!I171="","",IF(職員配置!$I171&gt;=3,"○",""))</f>
        <v/>
      </c>
      <c r="F171" s="59" t="str">
        <f>IF(職員配置!$F171="専従","○","")</f>
        <v/>
      </c>
      <c r="G171" s="58"/>
      <c r="H171" s="58"/>
      <c r="I171" s="58"/>
      <c r="J171" s="58"/>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c r="AH171" s="58"/>
      <c r="AI171" s="9">
        <f t="shared" si="0"/>
        <v>0</v>
      </c>
      <c r="AJ171" s="53"/>
      <c r="AK171" s="10" t="e">
        <f>ROUNDDOWN(AJ171/AG209,2)</f>
        <v>#DIV/0!</v>
      </c>
    </row>
    <row r="172" spans="1:37" ht="30" hidden="1" customHeight="1" thickBot="1">
      <c r="A172" s="57">
        <f>職員配置!A172</f>
        <v>0</v>
      </c>
      <c r="B172" s="57">
        <f>職員配置!B172</f>
        <v>0</v>
      </c>
      <c r="C172" s="59" t="str">
        <f>IF(OR(職員配置!$D172="社会福祉士",職員配置!$D172="介護福祉士",職員配置!$D172="精神保健福祉士")=TRUE,"○","")</f>
        <v/>
      </c>
      <c r="D172" s="59" t="str">
        <f>IF(職員配置!$E172="常勤","○","")</f>
        <v/>
      </c>
      <c r="E172" s="59" t="str">
        <f>IF(職員配置!I172="","",IF(職員配置!$I172&gt;=3,"○",""))</f>
        <v/>
      </c>
      <c r="F172" s="59" t="str">
        <f>IF(職員配置!$F172="専従","○","")</f>
        <v/>
      </c>
      <c r="G172" s="58"/>
      <c r="H172" s="58"/>
      <c r="I172" s="58"/>
      <c r="J172" s="58"/>
      <c r="K172" s="58"/>
      <c r="L172" s="58"/>
      <c r="M172" s="58"/>
      <c r="N172" s="58"/>
      <c r="O172" s="58"/>
      <c r="P172" s="58"/>
      <c r="Q172" s="58"/>
      <c r="R172" s="58"/>
      <c r="S172" s="58"/>
      <c r="T172" s="58"/>
      <c r="U172" s="58"/>
      <c r="V172" s="58"/>
      <c r="W172" s="58"/>
      <c r="X172" s="58"/>
      <c r="Y172" s="58"/>
      <c r="Z172" s="58"/>
      <c r="AA172" s="58"/>
      <c r="AB172" s="58"/>
      <c r="AC172" s="58"/>
      <c r="AD172" s="58"/>
      <c r="AE172" s="58"/>
      <c r="AF172" s="58"/>
      <c r="AG172" s="58"/>
      <c r="AH172" s="58"/>
      <c r="AI172" s="9">
        <f t="shared" si="0"/>
        <v>0</v>
      </c>
      <c r="AJ172" s="53"/>
      <c r="AK172" s="10" t="e">
        <f>ROUNDDOWN(AJ172/AG209,2)</f>
        <v>#DIV/0!</v>
      </c>
    </row>
    <row r="173" spans="1:37" ht="30" hidden="1" customHeight="1" thickBot="1">
      <c r="A173" s="57">
        <f>職員配置!A173</f>
        <v>0</v>
      </c>
      <c r="B173" s="57">
        <f>職員配置!B173</f>
        <v>0</v>
      </c>
      <c r="C173" s="59" t="str">
        <f>IF(OR(職員配置!$D173="社会福祉士",職員配置!$D173="介護福祉士",職員配置!$D173="精神保健福祉士")=TRUE,"○","")</f>
        <v/>
      </c>
      <c r="D173" s="59" t="str">
        <f>IF(職員配置!$E173="常勤","○","")</f>
        <v/>
      </c>
      <c r="E173" s="59" t="str">
        <f>IF(職員配置!I173="","",IF(職員配置!$I173&gt;=3,"○",""))</f>
        <v/>
      </c>
      <c r="F173" s="59" t="str">
        <f>IF(職員配置!$F173="専従","○","")</f>
        <v/>
      </c>
      <c r="G173" s="58"/>
      <c r="H173" s="58"/>
      <c r="I173" s="58"/>
      <c r="J173" s="58"/>
      <c r="K173" s="58"/>
      <c r="L173" s="58"/>
      <c r="M173" s="58"/>
      <c r="N173" s="58"/>
      <c r="O173" s="58"/>
      <c r="P173" s="58"/>
      <c r="Q173" s="58"/>
      <c r="R173" s="58"/>
      <c r="S173" s="58"/>
      <c r="T173" s="58"/>
      <c r="U173" s="58"/>
      <c r="V173" s="58"/>
      <c r="W173" s="58"/>
      <c r="X173" s="58"/>
      <c r="Y173" s="58"/>
      <c r="Z173" s="58"/>
      <c r="AA173" s="58"/>
      <c r="AB173" s="58"/>
      <c r="AC173" s="58"/>
      <c r="AD173" s="58"/>
      <c r="AE173" s="58"/>
      <c r="AF173" s="58"/>
      <c r="AG173" s="58"/>
      <c r="AH173" s="58"/>
      <c r="AI173" s="9">
        <f t="shared" si="0"/>
        <v>0</v>
      </c>
      <c r="AJ173" s="53"/>
      <c r="AK173" s="10" t="e">
        <f>ROUNDDOWN(AJ173/AG209,2)</f>
        <v>#DIV/0!</v>
      </c>
    </row>
    <row r="174" spans="1:37" ht="30" hidden="1" customHeight="1" thickBot="1">
      <c r="A174" s="57">
        <f>職員配置!A174</f>
        <v>0</v>
      </c>
      <c r="B174" s="57">
        <f>職員配置!B174</f>
        <v>0</v>
      </c>
      <c r="C174" s="59" t="str">
        <f>IF(OR(職員配置!$D174="社会福祉士",職員配置!$D174="介護福祉士",職員配置!$D174="精神保健福祉士")=TRUE,"○","")</f>
        <v/>
      </c>
      <c r="D174" s="59" t="str">
        <f>IF(職員配置!$E174="常勤","○","")</f>
        <v/>
      </c>
      <c r="E174" s="59" t="str">
        <f>IF(職員配置!I174="","",IF(職員配置!$I174&gt;=3,"○",""))</f>
        <v/>
      </c>
      <c r="F174" s="59" t="str">
        <f>IF(職員配置!$F174="専従","○","")</f>
        <v/>
      </c>
      <c r="G174" s="58"/>
      <c r="H174" s="58"/>
      <c r="I174" s="58"/>
      <c r="J174" s="58"/>
      <c r="K174" s="58"/>
      <c r="L174" s="58"/>
      <c r="M174" s="58"/>
      <c r="N174" s="58"/>
      <c r="O174" s="58"/>
      <c r="P174" s="58"/>
      <c r="Q174" s="58"/>
      <c r="R174" s="58"/>
      <c r="S174" s="58"/>
      <c r="T174" s="58"/>
      <c r="U174" s="58"/>
      <c r="V174" s="58"/>
      <c r="W174" s="58"/>
      <c r="X174" s="58"/>
      <c r="Y174" s="58"/>
      <c r="Z174" s="58"/>
      <c r="AA174" s="58"/>
      <c r="AB174" s="58"/>
      <c r="AC174" s="58"/>
      <c r="AD174" s="58"/>
      <c r="AE174" s="58"/>
      <c r="AF174" s="58"/>
      <c r="AG174" s="58"/>
      <c r="AH174" s="58"/>
      <c r="AI174" s="9">
        <f t="shared" si="0"/>
        <v>0</v>
      </c>
      <c r="AJ174" s="53"/>
      <c r="AK174" s="10" t="e">
        <f>ROUNDDOWN(AJ174/AG209,2)</f>
        <v>#DIV/0!</v>
      </c>
    </row>
    <row r="175" spans="1:37" ht="30" hidden="1" customHeight="1" thickBot="1">
      <c r="A175" s="57">
        <f>職員配置!A175</f>
        <v>0</v>
      </c>
      <c r="B175" s="57">
        <f>職員配置!B175</f>
        <v>0</v>
      </c>
      <c r="C175" s="59" t="str">
        <f>IF(OR(職員配置!$D175="社会福祉士",職員配置!$D175="介護福祉士",職員配置!$D175="精神保健福祉士")=TRUE,"○","")</f>
        <v/>
      </c>
      <c r="D175" s="59" t="str">
        <f>IF(職員配置!$E175="常勤","○","")</f>
        <v/>
      </c>
      <c r="E175" s="59" t="str">
        <f>IF(職員配置!I175="","",IF(職員配置!$I175&gt;=3,"○",""))</f>
        <v/>
      </c>
      <c r="F175" s="59" t="str">
        <f>IF(職員配置!$F175="専従","○","")</f>
        <v/>
      </c>
      <c r="G175" s="58"/>
      <c r="H175" s="58"/>
      <c r="I175" s="58"/>
      <c r="J175" s="58"/>
      <c r="K175" s="58"/>
      <c r="L175" s="58"/>
      <c r="M175" s="58"/>
      <c r="N175" s="58"/>
      <c r="O175" s="58"/>
      <c r="P175" s="58"/>
      <c r="Q175" s="58"/>
      <c r="R175" s="58"/>
      <c r="S175" s="58"/>
      <c r="T175" s="58"/>
      <c r="U175" s="58"/>
      <c r="V175" s="58"/>
      <c r="W175" s="58"/>
      <c r="X175" s="58"/>
      <c r="Y175" s="58"/>
      <c r="Z175" s="58"/>
      <c r="AA175" s="58"/>
      <c r="AB175" s="58"/>
      <c r="AC175" s="58"/>
      <c r="AD175" s="58"/>
      <c r="AE175" s="58"/>
      <c r="AF175" s="58"/>
      <c r="AG175" s="58"/>
      <c r="AH175" s="58"/>
      <c r="AI175" s="9">
        <f t="shared" si="0"/>
        <v>0</v>
      </c>
      <c r="AJ175" s="53"/>
      <c r="AK175" s="10" t="e">
        <f>ROUNDDOWN(AJ175/AG209,2)</f>
        <v>#DIV/0!</v>
      </c>
    </row>
    <row r="176" spans="1:37" ht="30" hidden="1" customHeight="1" thickBot="1">
      <c r="A176" s="57">
        <f>職員配置!A176</f>
        <v>0</v>
      </c>
      <c r="B176" s="57">
        <f>職員配置!B176</f>
        <v>0</v>
      </c>
      <c r="C176" s="59" t="str">
        <f>IF(OR(職員配置!$D176="社会福祉士",職員配置!$D176="介護福祉士",職員配置!$D176="精神保健福祉士")=TRUE,"○","")</f>
        <v/>
      </c>
      <c r="D176" s="59" t="str">
        <f>IF(職員配置!$E176="常勤","○","")</f>
        <v/>
      </c>
      <c r="E176" s="59" t="str">
        <f>IF(職員配置!I176="","",IF(職員配置!$I176&gt;=3,"○",""))</f>
        <v/>
      </c>
      <c r="F176" s="59" t="str">
        <f>IF(職員配置!$F176="専従","○","")</f>
        <v/>
      </c>
      <c r="G176" s="58"/>
      <c r="H176" s="58"/>
      <c r="I176" s="58"/>
      <c r="J176" s="58"/>
      <c r="K176" s="58"/>
      <c r="L176" s="58"/>
      <c r="M176" s="58"/>
      <c r="N176" s="58"/>
      <c r="O176" s="58"/>
      <c r="P176" s="58"/>
      <c r="Q176" s="58"/>
      <c r="R176" s="58"/>
      <c r="S176" s="58"/>
      <c r="T176" s="58"/>
      <c r="U176" s="58"/>
      <c r="V176" s="58"/>
      <c r="W176" s="58"/>
      <c r="X176" s="58"/>
      <c r="Y176" s="58"/>
      <c r="Z176" s="58"/>
      <c r="AA176" s="58"/>
      <c r="AB176" s="58"/>
      <c r="AC176" s="58"/>
      <c r="AD176" s="58"/>
      <c r="AE176" s="58"/>
      <c r="AF176" s="58"/>
      <c r="AG176" s="58"/>
      <c r="AH176" s="58"/>
      <c r="AI176" s="9">
        <f t="shared" si="0"/>
        <v>0</v>
      </c>
      <c r="AJ176" s="53"/>
      <c r="AK176" s="10" t="e">
        <f>ROUNDDOWN(AJ176/AG209,2)</f>
        <v>#DIV/0!</v>
      </c>
    </row>
    <row r="177" spans="1:37" ht="30" hidden="1" customHeight="1" thickBot="1">
      <c r="A177" s="57">
        <f>職員配置!A177</f>
        <v>0</v>
      </c>
      <c r="B177" s="57">
        <f>職員配置!B177</f>
        <v>0</v>
      </c>
      <c r="C177" s="59" t="str">
        <f>IF(OR(職員配置!$D177="社会福祉士",職員配置!$D177="介護福祉士",職員配置!$D177="精神保健福祉士")=TRUE,"○","")</f>
        <v/>
      </c>
      <c r="D177" s="59" t="str">
        <f>IF(職員配置!$E177="常勤","○","")</f>
        <v/>
      </c>
      <c r="E177" s="59" t="str">
        <f>IF(職員配置!I177="","",IF(職員配置!$I177&gt;=3,"○",""))</f>
        <v/>
      </c>
      <c r="F177" s="59" t="str">
        <f>IF(職員配置!$F177="専従","○","")</f>
        <v/>
      </c>
      <c r="G177" s="58"/>
      <c r="H177" s="58"/>
      <c r="I177" s="58"/>
      <c r="J177" s="58"/>
      <c r="K177" s="58"/>
      <c r="L177" s="58"/>
      <c r="M177" s="58"/>
      <c r="N177" s="58"/>
      <c r="O177" s="58"/>
      <c r="P177" s="58"/>
      <c r="Q177" s="58"/>
      <c r="R177" s="58"/>
      <c r="S177" s="58"/>
      <c r="T177" s="58"/>
      <c r="U177" s="58"/>
      <c r="V177" s="58"/>
      <c r="W177" s="58"/>
      <c r="X177" s="58"/>
      <c r="Y177" s="58"/>
      <c r="Z177" s="58"/>
      <c r="AA177" s="58"/>
      <c r="AB177" s="58"/>
      <c r="AC177" s="58"/>
      <c r="AD177" s="58"/>
      <c r="AE177" s="58"/>
      <c r="AF177" s="58"/>
      <c r="AG177" s="58"/>
      <c r="AH177" s="58"/>
      <c r="AI177" s="9">
        <f t="shared" si="0"/>
        <v>0</v>
      </c>
      <c r="AJ177" s="53"/>
      <c r="AK177" s="10" t="e">
        <f>ROUNDDOWN(AJ177/AG209,2)</f>
        <v>#DIV/0!</v>
      </c>
    </row>
    <row r="178" spans="1:37" ht="30" hidden="1" customHeight="1" thickBot="1">
      <c r="A178" s="57">
        <f>職員配置!A178</f>
        <v>0</v>
      </c>
      <c r="B178" s="57">
        <f>職員配置!B178</f>
        <v>0</v>
      </c>
      <c r="C178" s="59" t="str">
        <f>IF(OR(職員配置!$D178="社会福祉士",職員配置!$D178="介護福祉士",職員配置!$D178="精神保健福祉士")=TRUE,"○","")</f>
        <v/>
      </c>
      <c r="D178" s="59" t="str">
        <f>IF(職員配置!$E178="常勤","○","")</f>
        <v/>
      </c>
      <c r="E178" s="59" t="str">
        <f>IF(職員配置!I178="","",IF(職員配置!$I178&gt;=3,"○",""))</f>
        <v/>
      </c>
      <c r="F178" s="59" t="str">
        <f>IF(職員配置!$F178="専従","○","")</f>
        <v/>
      </c>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9">
        <f t="shared" si="0"/>
        <v>0</v>
      </c>
      <c r="AJ178" s="53"/>
      <c r="AK178" s="10" t="e">
        <f>ROUNDDOWN(AJ178/AG209,2)</f>
        <v>#DIV/0!</v>
      </c>
    </row>
    <row r="179" spans="1:37" ht="30" hidden="1" customHeight="1" thickBot="1">
      <c r="A179" s="57">
        <f>職員配置!A179</f>
        <v>0</v>
      </c>
      <c r="B179" s="57">
        <f>職員配置!B179</f>
        <v>0</v>
      </c>
      <c r="C179" s="59" t="str">
        <f>IF(OR(職員配置!$D179="社会福祉士",職員配置!$D179="介護福祉士",職員配置!$D179="精神保健福祉士")=TRUE,"○","")</f>
        <v/>
      </c>
      <c r="D179" s="59" t="str">
        <f>IF(職員配置!$E179="常勤","○","")</f>
        <v/>
      </c>
      <c r="E179" s="59" t="str">
        <f>IF(職員配置!I179="","",IF(職員配置!$I179&gt;=3,"○",""))</f>
        <v/>
      </c>
      <c r="F179" s="59" t="str">
        <f>IF(職員配置!$F179="専従","○","")</f>
        <v/>
      </c>
      <c r="G179" s="58"/>
      <c r="H179" s="58"/>
      <c r="I179" s="58"/>
      <c r="J179" s="58"/>
      <c r="K179" s="58"/>
      <c r="L179" s="58"/>
      <c r="M179" s="58"/>
      <c r="N179" s="58"/>
      <c r="O179" s="58"/>
      <c r="P179" s="58"/>
      <c r="Q179" s="58"/>
      <c r="R179" s="58"/>
      <c r="S179" s="58"/>
      <c r="T179" s="58"/>
      <c r="U179" s="58"/>
      <c r="V179" s="58"/>
      <c r="W179" s="58"/>
      <c r="X179" s="58"/>
      <c r="Y179" s="58"/>
      <c r="Z179" s="58"/>
      <c r="AA179" s="58"/>
      <c r="AB179" s="58"/>
      <c r="AC179" s="58"/>
      <c r="AD179" s="58"/>
      <c r="AE179" s="58"/>
      <c r="AF179" s="58"/>
      <c r="AG179" s="58"/>
      <c r="AH179" s="58"/>
      <c r="AI179" s="9">
        <f t="shared" si="0"/>
        <v>0</v>
      </c>
      <c r="AJ179" s="53"/>
      <c r="AK179" s="10" t="e">
        <f>ROUNDDOWN(AJ179/AG209,2)</f>
        <v>#DIV/0!</v>
      </c>
    </row>
    <row r="180" spans="1:37" ht="30" hidden="1" customHeight="1" thickBot="1">
      <c r="A180" s="57">
        <f>職員配置!A180</f>
        <v>0</v>
      </c>
      <c r="B180" s="57">
        <f>職員配置!B180</f>
        <v>0</v>
      </c>
      <c r="C180" s="59" t="str">
        <f>IF(OR(職員配置!$D180="社会福祉士",職員配置!$D180="介護福祉士",職員配置!$D180="精神保健福祉士")=TRUE,"○","")</f>
        <v/>
      </c>
      <c r="D180" s="59" t="str">
        <f>IF(職員配置!$E180="常勤","○","")</f>
        <v/>
      </c>
      <c r="E180" s="59" t="str">
        <f>IF(職員配置!I180="","",IF(職員配置!$I180&gt;=3,"○",""))</f>
        <v/>
      </c>
      <c r="F180" s="59" t="str">
        <f>IF(職員配置!$F180="専従","○","")</f>
        <v/>
      </c>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9">
        <f t="shared" si="0"/>
        <v>0</v>
      </c>
      <c r="AJ180" s="53"/>
      <c r="AK180" s="10" t="e">
        <f>ROUNDDOWN(AJ180/AG209,2)</f>
        <v>#DIV/0!</v>
      </c>
    </row>
    <row r="181" spans="1:37" ht="30" hidden="1" customHeight="1" thickBot="1">
      <c r="A181" s="57">
        <f>職員配置!A181</f>
        <v>0</v>
      </c>
      <c r="B181" s="57">
        <f>職員配置!B181</f>
        <v>0</v>
      </c>
      <c r="C181" s="59" t="str">
        <f>IF(OR(職員配置!$D181="社会福祉士",職員配置!$D181="介護福祉士",職員配置!$D181="精神保健福祉士")=TRUE,"○","")</f>
        <v/>
      </c>
      <c r="D181" s="59" t="str">
        <f>IF(職員配置!$E181="常勤","○","")</f>
        <v/>
      </c>
      <c r="E181" s="59" t="str">
        <f>IF(職員配置!I181="","",IF(職員配置!$I181&gt;=3,"○",""))</f>
        <v/>
      </c>
      <c r="F181" s="59" t="str">
        <f>IF(職員配置!$F181="専従","○","")</f>
        <v/>
      </c>
      <c r="G181" s="58"/>
      <c r="H181" s="58"/>
      <c r="I181" s="58"/>
      <c r="J181" s="58"/>
      <c r="K181" s="58"/>
      <c r="L181" s="58"/>
      <c r="M181" s="58"/>
      <c r="N181" s="58"/>
      <c r="O181" s="58"/>
      <c r="P181" s="58"/>
      <c r="Q181" s="58"/>
      <c r="R181" s="58"/>
      <c r="S181" s="58"/>
      <c r="T181" s="58"/>
      <c r="U181" s="58"/>
      <c r="V181" s="58"/>
      <c r="W181" s="58"/>
      <c r="X181" s="58"/>
      <c r="Y181" s="58"/>
      <c r="Z181" s="58"/>
      <c r="AA181" s="58"/>
      <c r="AB181" s="58"/>
      <c r="AC181" s="58"/>
      <c r="AD181" s="58"/>
      <c r="AE181" s="58"/>
      <c r="AF181" s="58"/>
      <c r="AG181" s="58"/>
      <c r="AH181" s="58"/>
      <c r="AI181" s="9">
        <f t="shared" si="0"/>
        <v>0</v>
      </c>
      <c r="AJ181" s="53"/>
      <c r="AK181" s="10" t="e">
        <f>ROUNDDOWN(AJ181/AG209,2)</f>
        <v>#DIV/0!</v>
      </c>
    </row>
    <row r="182" spans="1:37" ht="30" hidden="1" customHeight="1" thickBot="1">
      <c r="A182" s="57">
        <f>職員配置!A182</f>
        <v>0</v>
      </c>
      <c r="B182" s="57">
        <f>職員配置!B182</f>
        <v>0</v>
      </c>
      <c r="C182" s="59" t="str">
        <f>IF(OR(職員配置!$D182="社会福祉士",職員配置!$D182="介護福祉士",職員配置!$D182="精神保健福祉士")=TRUE,"○","")</f>
        <v/>
      </c>
      <c r="D182" s="59" t="str">
        <f>IF(職員配置!$E182="常勤","○","")</f>
        <v/>
      </c>
      <c r="E182" s="59" t="str">
        <f>IF(職員配置!I182="","",IF(職員配置!$I182&gt;=3,"○",""))</f>
        <v/>
      </c>
      <c r="F182" s="59" t="str">
        <f>IF(職員配置!$F182="専従","○","")</f>
        <v/>
      </c>
      <c r="G182" s="58"/>
      <c r="H182" s="58"/>
      <c r="I182" s="58"/>
      <c r="J182" s="58"/>
      <c r="K182" s="58"/>
      <c r="L182" s="58"/>
      <c r="M182" s="58"/>
      <c r="N182" s="58"/>
      <c r="O182" s="58"/>
      <c r="P182" s="58"/>
      <c r="Q182" s="58"/>
      <c r="R182" s="58"/>
      <c r="S182" s="58"/>
      <c r="T182" s="58"/>
      <c r="U182" s="58"/>
      <c r="V182" s="58"/>
      <c r="W182" s="58"/>
      <c r="X182" s="58"/>
      <c r="Y182" s="58"/>
      <c r="Z182" s="58"/>
      <c r="AA182" s="58"/>
      <c r="AB182" s="58"/>
      <c r="AC182" s="58"/>
      <c r="AD182" s="58"/>
      <c r="AE182" s="58"/>
      <c r="AF182" s="58"/>
      <c r="AG182" s="58"/>
      <c r="AH182" s="58"/>
      <c r="AI182" s="9">
        <f t="shared" si="0"/>
        <v>0</v>
      </c>
      <c r="AJ182" s="53"/>
      <c r="AK182" s="10" t="e">
        <f>ROUNDDOWN(AJ182/AG209,2)</f>
        <v>#DIV/0!</v>
      </c>
    </row>
    <row r="183" spans="1:37" ht="30" hidden="1" customHeight="1" thickBot="1">
      <c r="A183" s="57">
        <f>職員配置!A183</f>
        <v>0</v>
      </c>
      <c r="B183" s="57">
        <f>職員配置!B183</f>
        <v>0</v>
      </c>
      <c r="C183" s="59" t="str">
        <f>IF(OR(職員配置!$D183="社会福祉士",職員配置!$D183="介護福祉士",職員配置!$D183="精神保健福祉士")=TRUE,"○","")</f>
        <v/>
      </c>
      <c r="D183" s="59" t="str">
        <f>IF(職員配置!$E183="常勤","○","")</f>
        <v/>
      </c>
      <c r="E183" s="59" t="str">
        <f>IF(職員配置!I183="","",IF(職員配置!$I183&gt;=3,"○",""))</f>
        <v/>
      </c>
      <c r="F183" s="59" t="str">
        <f>IF(職員配置!$F183="専従","○","")</f>
        <v/>
      </c>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c r="AI183" s="9">
        <f t="shared" si="0"/>
        <v>0</v>
      </c>
      <c r="AJ183" s="53"/>
      <c r="AK183" s="10" t="e">
        <f>ROUNDDOWN(AJ183/AG209,2)</f>
        <v>#DIV/0!</v>
      </c>
    </row>
    <row r="184" spans="1:37" ht="30" hidden="1" customHeight="1" thickBot="1">
      <c r="A184" s="57">
        <f>職員配置!A184</f>
        <v>0</v>
      </c>
      <c r="B184" s="57">
        <f>職員配置!B184</f>
        <v>0</v>
      </c>
      <c r="C184" s="59" t="str">
        <f>IF(OR(職員配置!$D184="社会福祉士",職員配置!$D184="介護福祉士",職員配置!$D184="精神保健福祉士")=TRUE,"○","")</f>
        <v/>
      </c>
      <c r="D184" s="59" t="str">
        <f>IF(職員配置!$E184="常勤","○","")</f>
        <v/>
      </c>
      <c r="E184" s="59" t="str">
        <f>IF(職員配置!I184="","",IF(職員配置!$I184&gt;=3,"○",""))</f>
        <v/>
      </c>
      <c r="F184" s="59" t="str">
        <f>IF(職員配置!$F184="専従","○","")</f>
        <v/>
      </c>
      <c r="G184" s="58"/>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c r="AE184" s="58"/>
      <c r="AF184" s="58"/>
      <c r="AG184" s="58"/>
      <c r="AH184" s="58"/>
      <c r="AI184" s="9">
        <f t="shared" si="0"/>
        <v>0</v>
      </c>
      <c r="AJ184" s="53"/>
      <c r="AK184" s="10" t="e">
        <f>ROUNDDOWN(AJ184/AG209,2)</f>
        <v>#DIV/0!</v>
      </c>
    </row>
    <row r="185" spans="1:37" ht="30" hidden="1" customHeight="1" thickBot="1">
      <c r="A185" s="57">
        <f>職員配置!A185</f>
        <v>0</v>
      </c>
      <c r="B185" s="57">
        <f>職員配置!B185</f>
        <v>0</v>
      </c>
      <c r="C185" s="59" t="str">
        <f>IF(OR(職員配置!$D185="社会福祉士",職員配置!$D185="介護福祉士",職員配置!$D185="精神保健福祉士")=TRUE,"○","")</f>
        <v/>
      </c>
      <c r="D185" s="59" t="str">
        <f>IF(職員配置!$E185="常勤","○","")</f>
        <v/>
      </c>
      <c r="E185" s="59" t="str">
        <f>IF(職員配置!I185="","",IF(職員配置!$I185&gt;=3,"○",""))</f>
        <v/>
      </c>
      <c r="F185" s="59" t="str">
        <f>IF(職員配置!$F185="専従","○","")</f>
        <v/>
      </c>
      <c r="G185" s="58"/>
      <c r="H185" s="58"/>
      <c r="I185" s="58"/>
      <c r="J185" s="58"/>
      <c r="K185" s="58"/>
      <c r="L185" s="58"/>
      <c r="M185" s="58"/>
      <c r="N185" s="58"/>
      <c r="O185" s="58"/>
      <c r="P185" s="58"/>
      <c r="Q185" s="58"/>
      <c r="R185" s="58"/>
      <c r="S185" s="58"/>
      <c r="T185" s="58"/>
      <c r="U185" s="58"/>
      <c r="V185" s="58"/>
      <c r="W185" s="58"/>
      <c r="X185" s="58"/>
      <c r="Y185" s="58"/>
      <c r="Z185" s="58"/>
      <c r="AA185" s="58"/>
      <c r="AB185" s="58"/>
      <c r="AC185" s="58"/>
      <c r="AD185" s="58"/>
      <c r="AE185" s="58"/>
      <c r="AF185" s="58"/>
      <c r="AG185" s="58"/>
      <c r="AH185" s="58"/>
      <c r="AI185" s="9">
        <f t="shared" si="0"/>
        <v>0</v>
      </c>
      <c r="AJ185" s="53"/>
      <c r="AK185" s="10" t="e">
        <f>ROUNDDOWN(AJ185/AG209,2)</f>
        <v>#DIV/0!</v>
      </c>
    </row>
    <row r="186" spans="1:37" ht="30" hidden="1" customHeight="1" thickBot="1">
      <c r="A186" s="57">
        <f>職員配置!A186</f>
        <v>0</v>
      </c>
      <c r="B186" s="57">
        <f>職員配置!B186</f>
        <v>0</v>
      </c>
      <c r="C186" s="59" t="str">
        <f>IF(OR(職員配置!$D186="社会福祉士",職員配置!$D186="介護福祉士",職員配置!$D186="精神保健福祉士")=TRUE,"○","")</f>
        <v/>
      </c>
      <c r="D186" s="59" t="str">
        <f>IF(職員配置!$E186="常勤","○","")</f>
        <v/>
      </c>
      <c r="E186" s="59" t="str">
        <f>IF(職員配置!I186="","",IF(職員配置!$I186&gt;=3,"○",""))</f>
        <v/>
      </c>
      <c r="F186" s="59" t="str">
        <f>IF(職員配置!$F186="専従","○","")</f>
        <v/>
      </c>
      <c r="G186" s="58"/>
      <c r="H186" s="58"/>
      <c r="I186" s="58"/>
      <c r="J186" s="58"/>
      <c r="K186" s="58"/>
      <c r="L186" s="58"/>
      <c r="M186" s="58"/>
      <c r="N186" s="58"/>
      <c r="O186" s="58"/>
      <c r="P186" s="58"/>
      <c r="Q186" s="58"/>
      <c r="R186" s="58"/>
      <c r="S186" s="58"/>
      <c r="T186" s="58"/>
      <c r="U186" s="58"/>
      <c r="V186" s="58"/>
      <c r="W186" s="58"/>
      <c r="X186" s="58"/>
      <c r="Y186" s="58"/>
      <c r="Z186" s="58"/>
      <c r="AA186" s="58"/>
      <c r="AB186" s="58"/>
      <c r="AC186" s="58"/>
      <c r="AD186" s="58"/>
      <c r="AE186" s="58"/>
      <c r="AF186" s="58"/>
      <c r="AG186" s="58"/>
      <c r="AH186" s="58"/>
      <c r="AI186" s="9">
        <f t="shared" si="0"/>
        <v>0</v>
      </c>
      <c r="AJ186" s="53"/>
      <c r="AK186" s="10" t="e">
        <f>ROUNDDOWN(AJ186/AG209,2)</f>
        <v>#DIV/0!</v>
      </c>
    </row>
    <row r="187" spans="1:37" ht="30" hidden="1" customHeight="1" thickBot="1">
      <c r="A187" s="57">
        <f>職員配置!A187</f>
        <v>0</v>
      </c>
      <c r="B187" s="57">
        <f>職員配置!B187</f>
        <v>0</v>
      </c>
      <c r="C187" s="59" t="str">
        <f>IF(OR(職員配置!$D187="社会福祉士",職員配置!$D187="介護福祉士",職員配置!$D187="精神保健福祉士")=TRUE,"○","")</f>
        <v/>
      </c>
      <c r="D187" s="59" t="str">
        <f>IF(職員配置!$E187="常勤","○","")</f>
        <v/>
      </c>
      <c r="E187" s="59" t="str">
        <f>IF(職員配置!I187="","",IF(職員配置!$I187&gt;=3,"○",""))</f>
        <v/>
      </c>
      <c r="F187" s="59" t="str">
        <f>IF(職員配置!$F187="専従","○","")</f>
        <v/>
      </c>
      <c r="G187" s="58"/>
      <c r="H187" s="58"/>
      <c r="I187" s="58"/>
      <c r="J187" s="58"/>
      <c r="K187" s="58"/>
      <c r="L187" s="58"/>
      <c r="M187" s="58"/>
      <c r="N187" s="58"/>
      <c r="O187" s="58"/>
      <c r="P187" s="58"/>
      <c r="Q187" s="58"/>
      <c r="R187" s="58"/>
      <c r="S187" s="58"/>
      <c r="T187" s="58"/>
      <c r="U187" s="58"/>
      <c r="V187" s="58"/>
      <c r="W187" s="58"/>
      <c r="X187" s="58"/>
      <c r="Y187" s="58"/>
      <c r="Z187" s="58"/>
      <c r="AA187" s="58"/>
      <c r="AB187" s="58"/>
      <c r="AC187" s="58"/>
      <c r="AD187" s="58"/>
      <c r="AE187" s="58"/>
      <c r="AF187" s="58"/>
      <c r="AG187" s="58"/>
      <c r="AH187" s="58"/>
      <c r="AI187" s="9">
        <f t="shared" si="0"/>
        <v>0</v>
      </c>
      <c r="AJ187" s="53"/>
      <c r="AK187" s="10" t="e">
        <f>ROUNDDOWN(AJ187/AG209,2)</f>
        <v>#DIV/0!</v>
      </c>
    </row>
    <row r="188" spans="1:37" ht="30" hidden="1" customHeight="1" thickBot="1">
      <c r="A188" s="57">
        <f>職員配置!A188</f>
        <v>0</v>
      </c>
      <c r="B188" s="57">
        <f>職員配置!B188</f>
        <v>0</v>
      </c>
      <c r="C188" s="59" t="str">
        <f>IF(OR(職員配置!$D188="社会福祉士",職員配置!$D188="介護福祉士",職員配置!$D188="精神保健福祉士")=TRUE,"○","")</f>
        <v/>
      </c>
      <c r="D188" s="59" t="str">
        <f>IF(職員配置!$E188="常勤","○","")</f>
        <v/>
      </c>
      <c r="E188" s="59" t="str">
        <f>IF(職員配置!I188="","",IF(職員配置!$I188&gt;=3,"○",""))</f>
        <v/>
      </c>
      <c r="F188" s="59" t="str">
        <f>IF(職員配置!$F188="専従","○","")</f>
        <v/>
      </c>
      <c r="G188" s="58"/>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c r="AE188" s="58"/>
      <c r="AF188" s="58"/>
      <c r="AG188" s="58"/>
      <c r="AH188" s="58"/>
      <c r="AI188" s="9">
        <f t="shared" si="0"/>
        <v>0</v>
      </c>
      <c r="AJ188" s="53"/>
      <c r="AK188" s="10" t="e">
        <f>ROUNDDOWN(AJ188/AG209,2)</f>
        <v>#DIV/0!</v>
      </c>
    </row>
    <row r="189" spans="1:37" ht="30" hidden="1" customHeight="1" thickBot="1">
      <c r="A189" s="57">
        <f>職員配置!A189</f>
        <v>0</v>
      </c>
      <c r="B189" s="57">
        <f>職員配置!B189</f>
        <v>0</v>
      </c>
      <c r="C189" s="59" t="str">
        <f>IF(OR(職員配置!$D189="社会福祉士",職員配置!$D189="介護福祉士",職員配置!$D189="精神保健福祉士")=TRUE,"○","")</f>
        <v/>
      </c>
      <c r="D189" s="59" t="str">
        <f>IF(職員配置!$E189="常勤","○","")</f>
        <v/>
      </c>
      <c r="E189" s="59" t="str">
        <f>IF(職員配置!I189="","",IF(職員配置!$I189&gt;=3,"○",""))</f>
        <v/>
      </c>
      <c r="F189" s="59" t="str">
        <f>IF(職員配置!$F189="専従","○","")</f>
        <v/>
      </c>
      <c r="G189" s="58"/>
      <c r="H189" s="58"/>
      <c r="I189" s="58"/>
      <c r="J189" s="58"/>
      <c r="K189" s="58"/>
      <c r="L189" s="58"/>
      <c r="M189" s="58"/>
      <c r="N189" s="58"/>
      <c r="O189" s="58"/>
      <c r="P189" s="58"/>
      <c r="Q189" s="58"/>
      <c r="R189" s="58"/>
      <c r="S189" s="58"/>
      <c r="T189" s="58"/>
      <c r="U189" s="58"/>
      <c r="V189" s="58"/>
      <c r="W189" s="58"/>
      <c r="X189" s="58"/>
      <c r="Y189" s="58"/>
      <c r="Z189" s="58"/>
      <c r="AA189" s="58"/>
      <c r="AB189" s="58"/>
      <c r="AC189" s="58"/>
      <c r="AD189" s="58"/>
      <c r="AE189" s="58"/>
      <c r="AF189" s="58"/>
      <c r="AG189" s="58"/>
      <c r="AH189" s="58"/>
      <c r="AI189" s="9">
        <f t="shared" si="0"/>
        <v>0</v>
      </c>
      <c r="AJ189" s="53"/>
      <c r="AK189" s="10" t="e">
        <f>ROUNDDOWN(AJ189/AG209,2)</f>
        <v>#DIV/0!</v>
      </c>
    </row>
    <row r="190" spans="1:37" ht="30" hidden="1" customHeight="1" thickBot="1">
      <c r="A190" s="57">
        <f>職員配置!A190</f>
        <v>0</v>
      </c>
      <c r="B190" s="57">
        <f>職員配置!B190</f>
        <v>0</v>
      </c>
      <c r="C190" s="59" t="str">
        <f>IF(OR(職員配置!$D190="社会福祉士",職員配置!$D190="介護福祉士",職員配置!$D190="精神保健福祉士")=TRUE,"○","")</f>
        <v/>
      </c>
      <c r="D190" s="59" t="str">
        <f>IF(職員配置!$E190="常勤","○","")</f>
        <v/>
      </c>
      <c r="E190" s="59" t="str">
        <f>IF(職員配置!I190="","",IF(職員配置!$I190&gt;=3,"○",""))</f>
        <v/>
      </c>
      <c r="F190" s="59" t="str">
        <f>IF(職員配置!$F190="専従","○","")</f>
        <v/>
      </c>
      <c r="G190" s="58"/>
      <c r="H190" s="58"/>
      <c r="I190" s="58"/>
      <c r="J190" s="58"/>
      <c r="K190" s="58"/>
      <c r="L190" s="58"/>
      <c r="M190" s="58"/>
      <c r="N190" s="58"/>
      <c r="O190" s="58"/>
      <c r="P190" s="58"/>
      <c r="Q190" s="58"/>
      <c r="R190" s="58"/>
      <c r="S190" s="58"/>
      <c r="T190" s="58"/>
      <c r="U190" s="58"/>
      <c r="V190" s="58"/>
      <c r="W190" s="58"/>
      <c r="X190" s="58"/>
      <c r="Y190" s="58"/>
      <c r="Z190" s="58"/>
      <c r="AA190" s="58"/>
      <c r="AB190" s="58"/>
      <c r="AC190" s="58"/>
      <c r="AD190" s="58"/>
      <c r="AE190" s="58"/>
      <c r="AF190" s="58"/>
      <c r="AG190" s="58"/>
      <c r="AH190" s="58"/>
      <c r="AI190" s="9">
        <f t="shared" si="0"/>
        <v>0</v>
      </c>
      <c r="AJ190" s="53"/>
      <c r="AK190" s="10" t="e">
        <f>ROUNDDOWN(AJ190/AG209,2)</f>
        <v>#DIV/0!</v>
      </c>
    </row>
    <row r="191" spans="1:37" ht="30" hidden="1" customHeight="1" thickBot="1">
      <c r="A191" s="57">
        <f>職員配置!A191</f>
        <v>0</v>
      </c>
      <c r="B191" s="57">
        <f>職員配置!B191</f>
        <v>0</v>
      </c>
      <c r="C191" s="59" t="str">
        <f>IF(OR(職員配置!$D191="社会福祉士",職員配置!$D191="介護福祉士",職員配置!$D191="精神保健福祉士")=TRUE,"○","")</f>
        <v/>
      </c>
      <c r="D191" s="59" t="str">
        <f>IF(職員配置!$E191="常勤","○","")</f>
        <v/>
      </c>
      <c r="E191" s="59" t="str">
        <f>IF(職員配置!I191="","",IF(職員配置!$I191&gt;=3,"○",""))</f>
        <v/>
      </c>
      <c r="F191" s="59" t="str">
        <f>IF(職員配置!$F191="専従","○","")</f>
        <v/>
      </c>
      <c r="G191" s="58"/>
      <c r="H191" s="58"/>
      <c r="I191" s="58"/>
      <c r="J191" s="58"/>
      <c r="K191" s="58"/>
      <c r="L191" s="58"/>
      <c r="M191" s="58"/>
      <c r="N191" s="58"/>
      <c r="O191" s="58"/>
      <c r="P191" s="58"/>
      <c r="Q191" s="58"/>
      <c r="R191" s="58"/>
      <c r="S191" s="58"/>
      <c r="T191" s="58"/>
      <c r="U191" s="58"/>
      <c r="V191" s="58"/>
      <c r="W191" s="58"/>
      <c r="X191" s="58"/>
      <c r="Y191" s="58"/>
      <c r="Z191" s="58"/>
      <c r="AA191" s="58"/>
      <c r="AB191" s="58"/>
      <c r="AC191" s="58"/>
      <c r="AD191" s="58"/>
      <c r="AE191" s="58"/>
      <c r="AF191" s="58"/>
      <c r="AG191" s="58"/>
      <c r="AH191" s="58"/>
      <c r="AI191" s="9">
        <f t="shared" si="0"/>
        <v>0</v>
      </c>
      <c r="AJ191" s="53"/>
      <c r="AK191" s="10" t="e">
        <f>ROUNDDOWN(AJ191/AG209,2)</f>
        <v>#DIV/0!</v>
      </c>
    </row>
    <row r="192" spans="1:37" ht="30" hidden="1" customHeight="1" thickBot="1">
      <c r="A192" s="57">
        <f>職員配置!A192</f>
        <v>0</v>
      </c>
      <c r="B192" s="57">
        <f>職員配置!B192</f>
        <v>0</v>
      </c>
      <c r="C192" s="59" t="str">
        <f>IF(OR(職員配置!$D192="社会福祉士",職員配置!$D192="介護福祉士",職員配置!$D192="精神保健福祉士")=TRUE,"○","")</f>
        <v/>
      </c>
      <c r="D192" s="59" t="str">
        <f>IF(職員配置!$E192="常勤","○","")</f>
        <v/>
      </c>
      <c r="E192" s="59" t="str">
        <f>IF(職員配置!I192="","",IF(職員配置!$I192&gt;=3,"○",""))</f>
        <v/>
      </c>
      <c r="F192" s="59" t="str">
        <f>IF(職員配置!$F192="専従","○","")</f>
        <v/>
      </c>
      <c r="G192" s="58"/>
      <c r="H192" s="58"/>
      <c r="I192" s="58"/>
      <c r="J192" s="58"/>
      <c r="K192" s="58"/>
      <c r="L192" s="58"/>
      <c r="M192" s="58"/>
      <c r="N192" s="58"/>
      <c r="O192" s="58"/>
      <c r="P192" s="58"/>
      <c r="Q192" s="58"/>
      <c r="R192" s="58"/>
      <c r="S192" s="58"/>
      <c r="T192" s="58"/>
      <c r="U192" s="58"/>
      <c r="V192" s="58"/>
      <c r="W192" s="58"/>
      <c r="X192" s="58"/>
      <c r="Y192" s="58"/>
      <c r="Z192" s="58"/>
      <c r="AA192" s="58"/>
      <c r="AB192" s="58"/>
      <c r="AC192" s="58"/>
      <c r="AD192" s="58"/>
      <c r="AE192" s="58"/>
      <c r="AF192" s="58"/>
      <c r="AG192" s="58"/>
      <c r="AH192" s="58"/>
      <c r="AI192" s="9">
        <f t="shared" si="0"/>
        <v>0</v>
      </c>
      <c r="AJ192" s="53"/>
      <c r="AK192" s="10" t="e">
        <f>ROUNDDOWN(AJ192/AG209,2)</f>
        <v>#DIV/0!</v>
      </c>
    </row>
    <row r="193" spans="1:37" ht="30" hidden="1" customHeight="1" thickBot="1">
      <c r="A193" s="57">
        <f>職員配置!A193</f>
        <v>0</v>
      </c>
      <c r="B193" s="57">
        <f>職員配置!B193</f>
        <v>0</v>
      </c>
      <c r="C193" s="59" t="str">
        <f>IF(OR(職員配置!$D193="社会福祉士",職員配置!$D193="介護福祉士",職員配置!$D193="精神保健福祉士")=TRUE,"○","")</f>
        <v/>
      </c>
      <c r="D193" s="59" t="str">
        <f>IF(職員配置!$E193="常勤","○","")</f>
        <v/>
      </c>
      <c r="E193" s="59" t="str">
        <f>IF(職員配置!I193="","",IF(職員配置!$I193&gt;=3,"○",""))</f>
        <v/>
      </c>
      <c r="F193" s="59" t="str">
        <f>IF(職員配置!$F193="専従","○","")</f>
        <v/>
      </c>
      <c r="G193" s="58"/>
      <c r="H193" s="58"/>
      <c r="I193" s="58"/>
      <c r="J193" s="58"/>
      <c r="K193" s="58"/>
      <c r="L193" s="58"/>
      <c r="M193" s="58"/>
      <c r="N193" s="58"/>
      <c r="O193" s="58"/>
      <c r="P193" s="58"/>
      <c r="Q193" s="58"/>
      <c r="R193" s="58"/>
      <c r="S193" s="58"/>
      <c r="T193" s="58"/>
      <c r="U193" s="58"/>
      <c r="V193" s="58"/>
      <c r="W193" s="58"/>
      <c r="X193" s="58"/>
      <c r="Y193" s="58"/>
      <c r="Z193" s="58"/>
      <c r="AA193" s="58"/>
      <c r="AB193" s="58"/>
      <c r="AC193" s="58"/>
      <c r="AD193" s="58"/>
      <c r="AE193" s="58"/>
      <c r="AF193" s="58"/>
      <c r="AG193" s="58"/>
      <c r="AH193" s="58"/>
      <c r="AI193" s="9">
        <f t="shared" si="0"/>
        <v>0</v>
      </c>
      <c r="AJ193" s="53"/>
      <c r="AK193" s="10" t="e">
        <f>ROUNDDOWN(AJ193/AG209,2)</f>
        <v>#DIV/0!</v>
      </c>
    </row>
    <row r="194" spans="1:37" ht="30" hidden="1" customHeight="1" thickBot="1">
      <c r="A194" s="57">
        <f>職員配置!A194</f>
        <v>0</v>
      </c>
      <c r="B194" s="57">
        <f>職員配置!B194</f>
        <v>0</v>
      </c>
      <c r="C194" s="59" t="str">
        <f>IF(OR(職員配置!$D194="社会福祉士",職員配置!$D194="介護福祉士",職員配置!$D194="精神保健福祉士")=TRUE,"○","")</f>
        <v/>
      </c>
      <c r="D194" s="59" t="str">
        <f>IF(職員配置!$E194="常勤","○","")</f>
        <v/>
      </c>
      <c r="E194" s="59" t="str">
        <f>IF(職員配置!I194="","",IF(職員配置!$I194&gt;=3,"○",""))</f>
        <v/>
      </c>
      <c r="F194" s="59" t="str">
        <f>IF(職員配置!$F194="専従","○","")</f>
        <v/>
      </c>
      <c r="G194" s="58"/>
      <c r="H194" s="58"/>
      <c r="I194" s="58"/>
      <c r="J194" s="58"/>
      <c r="K194" s="58"/>
      <c r="L194" s="58"/>
      <c r="M194" s="58"/>
      <c r="N194" s="58"/>
      <c r="O194" s="58"/>
      <c r="P194" s="58"/>
      <c r="Q194" s="58"/>
      <c r="R194" s="58"/>
      <c r="S194" s="58"/>
      <c r="T194" s="58"/>
      <c r="U194" s="58"/>
      <c r="V194" s="58"/>
      <c r="W194" s="58"/>
      <c r="X194" s="58"/>
      <c r="Y194" s="58"/>
      <c r="Z194" s="58"/>
      <c r="AA194" s="58"/>
      <c r="AB194" s="58"/>
      <c r="AC194" s="58"/>
      <c r="AD194" s="58"/>
      <c r="AE194" s="58"/>
      <c r="AF194" s="58"/>
      <c r="AG194" s="58"/>
      <c r="AH194" s="58"/>
      <c r="AI194" s="9">
        <f t="shared" si="0"/>
        <v>0</v>
      </c>
      <c r="AJ194" s="53"/>
      <c r="AK194" s="10" t="e">
        <f>ROUNDDOWN(AJ194/AG209,2)</f>
        <v>#DIV/0!</v>
      </c>
    </row>
    <row r="195" spans="1:37" ht="30" hidden="1" customHeight="1" thickBot="1">
      <c r="A195" s="57">
        <f>職員配置!A195</f>
        <v>0</v>
      </c>
      <c r="B195" s="57">
        <f>職員配置!B195</f>
        <v>0</v>
      </c>
      <c r="C195" s="59" t="str">
        <f>IF(OR(職員配置!$D195="社会福祉士",職員配置!$D195="介護福祉士",職員配置!$D195="精神保健福祉士")=TRUE,"○","")</f>
        <v/>
      </c>
      <c r="D195" s="59" t="str">
        <f>IF(職員配置!$E195="常勤","○","")</f>
        <v/>
      </c>
      <c r="E195" s="59" t="str">
        <f>IF(職員配置!I195="","",IF(職員配置!$I195&gt;=3,"○",""))</f>
        <v/>
      </c>
      <c r="F195" s="59" t="str">
        <f>IF(職員配置!$F195="専従","○","")</f>
        <v/>
      </c>
      <c r="G195" s="58"/>
      <c r="H195" s="58"/>
      <c r="I195" s="58"/>
      <c r="J195" s="58"/>
      <c r="K195" s="58"/>
      <c r="L195" s="58"/>
      <c r="M195" s="58"/>
      <c r="N195" s="58"/>
      <c r="O195" s="58"/>
      <c r="P195" s="58"/>
      <c r="Q195" s="58"/>
      <c r="R195" s="58"/>
      <c r="S195" s="58"/>
      <c r="T195" s="58"/>
      <c r="U195" s="58"/>
      <c r="V195" s="58"/>
      <c r="W195" s="58"/>
      <c r="X195" s="58"/>
      <c r="Y195" s="58"/>
      <c r="Z195" s="58"/>
      <c r="AA195" s="58"/>
      <c r="AB195" s="58"/>
      <c r="AC195" s="58"/>
      <c r="AD195" s="58"/>
      <c r="AE195" s="58"/>
      <c r="AF195" s="58"/>
      <c r="AG195" s="58"/>
      <c r="AH195" s="58"/>
      <c r="AI195" s="9">
        <f t="shared" si="0"/>
        <v>0</v>
      </c>
      <c r="AJ195" s="53"/>
      <c r="AK195" s="10" t="e">
        <f>ROUNDDOWN(AJ195/AG209,2)</f>
        <v>#DIV/0!</v>
      </c>
    </row>
    <row r="196" spans="1:37" ht="30" hidden="1" customHeight="1" thickBot="1">
      <c r="A196" s="57">
        <f>職員配置!A196</f>
        <v>0</v>
      </c>
      <c r="B196" s="57">
        <f>職員配置!B196</f>
        <v>0</v>
      </c>
      <c r="C196" s="59" t="str">
        <f>IF(OR(職員配置!$D196="社会福祉士",職員配置!$D196="介護福祉士",職員配置!$D196="精神保健福祉士")=TRUE,"○","")</f>
        <v/>
      </c>
      <c r="D196" s="59" t="str">
        <f>IF(職員配置!$E196="常勤","○","")</f>
        <v/>
      </c>
      <c r="E196" s="59" t="str">
        <f>IF(職員配置!I196="","",IF(職員配置!$I196&gt;=3,"○",""))</f>
        <v/>
      </c>
      <c r="F196" s="59" t="str">
        <f>IF(職員配置!$F196="専従","○","")</f>
        <v/>
      </c>
      <c r="G196" s="58"/>
      <c r="H196" s="58"/>
      <c r="I196" s="58"/>
      <c r="J196" s="58"/>
      <c r="K196" s="58"/>
      <c r="L196" s="58"/>
      <c r="M196" s="58"/>
      <c r="N196" s="58"/>
      <c r="O196" s="58"/>
      <c r="P196" s="58"/>
      <c r="Q196" s="58"/>
      <c r="R196" s="58"/>
      <c r="S196" s="58"/>
      <c r="T196" s="58"/>
      <c r="U196" s="58"/>
      <c r="V196" s="58"/>
      <c r="W196" s="58"/>
      <c r="X196" s="58"/>
      <c r="Y196" s="58"/>
      <c r="Z196" s="58"/>
      <c r="AA196" s="58"/>
      <c r="AB196" s="58"/>
      <c r="AC196" s="58"/>
      <c r="AD196" s="58"/>
      <c r="AE196" s="58"/>
      <c r="AF196" s="58"/>
      <c r="AG196" s="58"/>
      <c r="AH196" s="58"/>
      <c r="AI196" s="9">
        <f t="shared" si="0"/>
        <v>0</v>
      </c>
      <c r="AJ196" s="53"/>
      <c r="AK196" s="10" t="e">
        <f>ROUNDDOWN(AJ196/AG209,2)</f>
        <v>#DIV/0!</v>
      </c>
    </row>
    <row r="197" spans="1:37" ht="30" hidden="1" customHeight="1" thickBot="1">
      <c r="A197" s="57">
        <f>職員配置!A197</f>
        <v>0</v>
      </c>
      <c r="B197" s="57">
        <f>職員配置!B197</f>
        <v>0</v>
      </c>
      <c r="C197" s="59" t="str">
        <f>IF(OR(職員配置!$D197="社会福祉士",職員配置!$D197="介護福祉士",職員配置!$D197="精神保健福祉士")=TRUE,"○","")</f>
        <v/>
      </c>
      <c r="D197" s="59" t="str">
        <f>IF(職員配置!$E197="常勤","○","")</f>
        <v/>
      </c>
      <c r="E197" s="59" t="str">
        <f>IF(職員配置!I197="","",IF(職員配置!$I197&gt;=3,"○",""))</f>
        <v/>
      </c>
      <c r="F197" s="59" t="str">
        <f>IF(職員配置!$F197="専従","○","")</f>
        <v/>
      </c>
      <c r="G197" s="58"/>
      <c r="H197" s="58"/>
      <c r="I197" s="58"/>
      <c r="J197" s="58"/>
      <c r="K197" s="58"/>
      <c r="L197" s="58"/>
      <c r="M197" s="58"/>
      <c r="N197" s="58"/>
      <c r="O197" s="58"/>
      <c r="P197" s="58"/>
      <c r="Q197" s="58"/>
      <c r="R197" s="58"/>
      <c r="S197" s="58"/>
      <c r="T197" s="58"/>
      <c r="U197" s="58"/>
      <c r="V197" s="58"/>
      <c r="W197" s="58"/>
      <c r="X197" s="58"/>
      <c r="Y197" s="58"/>
      <c r="Z197" s="58"/>
      <c r="AA197" s="58"/>
      <c r="AB197" s="58"/>
      <c r="AC197" s="58"/>
      <c r="AD197" s="58"/>
      <c r="AE197" s="58"/>
      <c r="AF197" s="58"/>
      <c r="AG197" s="58"/>
      <c r="AH197" s="58"/>
      <c r="AI197" s="9">
        <f t="shared" si="0"/>
        <v>0</v>
      </c>
      <c r="AJ197" s="53"/>
      <c r="AK197" s="10" t="e">
        <f>ROUNDDOWN(AJ197/AG209,2)</f>
        <v>#DIV/0!</v>
      </c>
    </row>
    <row r="198" spans="1:37" ht="30" hidden="1" customHeight="1" thickBot="1">
      <c r="A198" s="57">
        <f>職員配置!A198</f>
        <v>0</v>
      </c>
      <c r="B198" s="57">
        <f>職員配置!B198</f>
        <v>0</v>
      </c>
      <c r="C198" s="59" t="str">
        <f>IF(OR(職員配置!$D198="社会福祉士",職員配置!$D198="介護福祉士",職員配置!$D198="精神保健福祉士")=TRUE,"○","")</f>
        <v/>
      </c>
      <c r="D198" s="59" t="str">
        <f>IF(職員配置!$E198="常勤","○","")</f>
        <v/>
      </c>
      <c r="E198" s="59" t="str">
        <f>IF(職員配置!I198="","",IF(職員配置!$I198&gt;=3,"○",""))</f>
        <v/>
      </c>
      <c r="F198" s="59" t="str">
        <f>IF(職員配置!$F198="専従","○","")</f>
        <v/>
      </c>
      <c r="G198" s="58"/>
      <c r="H198" s="58"/>
      <c r="I198" s="58"/>
      <c r="J198" s="58"/>
      <c r="K198" s="58"/>
      <c r="L198" s="58"/>
      <c r="M198" s="58"/>
      <c r="N198" s="58"/>
      <c r="O198" s="58"/>
      <c r="P198" s="58"/>
      <c r="Q198" s="58"/>
      <c r="R198" s="58"/>
      <c r="S198" s="58"/>
      <c r="T198" s="58"/>
      <c r="U198" s="58"/>
      <c r="V198" s="58"/>
      <c r="W198" s="58"/>
      <c r="X198" s="58"/>
      <c r="Y198" s="58"/>
      <c r="Z198" s="58"/>
      <c r="AA198" s="58"/>
      <c r="AB198" s="58"/>
      <c r="AC198" s="58"/>
      <c r="AD198" s="58"/>
      <c r="AE198" s="58"/>
      <c r="AF198" s="58"/>
      <c r="AG198" s="58"/>
      <c r="AH198" s="58"/>
      <c r="AI198" s="9">
        <f t="shared" si="0"/>
        <v>0</v>
      </c>
      <c r="AJ198" s="53"/>
      <c r="AK198" s="10" t="e">
        <f>ROUNDDOWN(AJ198/AG209,2)</f>
        <v>#DIV/0!</v>
      </c>
    </row>
    <row r="199" spans="1:37" ht="30" hidden="1" customHeight="1" thickBot="1">
      <c r="A199" s="57">
        <f>職員配置!A199</f>
        <v>0</v>
      </c>
      <c r="B199" s="57">
        <f>職員配置!B199</f>
        <v>0</v>
      </c>
      <c r="C199" s="59" t="str">
        <f>IF(OR(職員配置!$D199="社会福祉士",職員配置!$D199="介護福祉士",職員配置!$D199="精神保健福祉士")=TRUE,"○","")</f>
        <v/>
      </c>
      <c r="D199" s="59" t="str">
        <f>IF(職員配置!$E199="常勤","○","")</f>
        <v/>
      </c>
      <c r="E199" s="59" t="str">
        <f>IF(職員配置!I199="","",IF(職員配置!$I199&gt;=3,"○",""))</f>
        <v/>
      </c>
      <c r="F199" s="59" t="str">
        <f>IF(職員配置!$F199="専従","○","")</f>
        <v/>
      </c>
      <c r="G199" s="58"/>
      <c r="H199" s="58"/>
      <c r="I199" s="58"/>
      <c r="J199" s="58"/>
      <c r="K199" s="58"/>
      <c r="L199" s="58"/>
      <c r="M199" s="58"/>
      <c r="N199" s="58"/>
      <c r="O199" s="58"/>
      <c r="P199" s="58"/>
      <c r="Q199" s="58"/>
      <c r="R199" s="58"/>
      <c r="S199" s="58"/>
      <c r="T199" s="58"/>
      <c r="U199" s="58"/>
      <c r="V199" s="58"/>
      <c r="W199" s="58"/>
      <c r="X199" s="58"/>
      <c r="Y199" s="58"/>
      <c r="Z199" s="58"/>
      <c r="AA199" s="58"/>
      <c r="AB199" s="58"/>
      <c r="AC199" s="58"/>
      <c r="AD199" s="58"/>
      <c r="AE199" s="58"/>
      <c r="AF199" s="58"/>
      <c r="AG199" s="58"/>
      <c r="AH199" s="58"/>
      <c r="AI199" s="9">
        <f t="shared" si="0"/>
        <v>0</v>
      </c>
      <c r="AJ199" s="53"/>
      <c r="AK199" s="10" t="e">
        <f>ROUNDDOWN(AJ199/AG209,2)</f>
        <v>#DIV/0!</v>
      </c>
    </row>
    <row r="200" spans="1:37" ht="30" hidden="1" customHeight="1" thickBot="1">
      <c r="A200" s="57">
        <f>職員配置!A200</f>
        <v>0</v>
      </c>
      <c r="B200" s="57">
        <f>職員配置!B200</f>
        <v>0</v>
      </c>
      <c r="C200" s="59" t="str">
        <f>IF(OR(職員配置!$D200="社会福祉士",職員配置!$D200="介護福祉士",職員配置!$D200="精神保健福祉士")=TRUE,"○","")</f>
        <v/>
      </c>
      <c r="D200" s="59" t="str">
        <f>IF(職員配置!$E200="常勤","○","")</f>
        <v/>
      </c>
      <c r="E200" s="59" t="str">
        <f>IF(職員配置!I200="","",IF(職員配置!$I200&gt;=3,"○",""))</f>
        <v/>
      </c>
      <c r="F200" s="59" t="str">
        <f>IF(職員配置!$F200="専従","○","")</f>
        <v/>
      </c>
      <c r="G200" s="58"/>
      <c r="H200" s="58"/>
      <c r="I200" s="58"/>
      <c r="J200" s="58"/>
      <c r="K200" s="58"/>
      <c r="L200" s="58"/>
      <c r="M200" s="58"/>
      <c r="N200" s="58"/>
      <c r="O200" s="58"/>
      <c r="P200" s="58"/>
      <c r="Q200" s="58"/>
      <c r="R200" s="58"/>
      <c r="S200" s="58"/>
      <c r="T200" s="58"/>
      <c r="U200" s="58"/>
      <c r="V200" s="58"/>
      <c r="W200" s="58"/>
      <c r="X200" s="58"/>
      <c r="Y200" s="58"/>
      <c r="Z200" s="58"/>
      <c r="AA200" s="58"/>
      <c r="AB200" s="58"/>
      <c r="AC200" s="58"/>
      <c r="AD200" s="58"/>
      <c r="AE200" s="58"/>
      <c r="AF200" s="58"/>
      <c r="AG200" s="58"/>
      <c r="AH200" s="58"/>
      <c r="AI200" s="9">
        <f t="shared" si="0"/>
        <v>0</v>
      </c>
      <c r="AJ200" s="53"/>
      <c r="AK200" s="10" t="e">
        <f>ROUNDDOWN(AJ200/AG209,2)</f>
        <v>#DIV/0!</v>
      </c>
    </row>
    <row r="201" spans="1:37" ht="30" hidden="1" customHeight="1" thickBot="1">
      <c r="A201" s="57">
        <f>職員配置!A201</f>
        <v>0</v>
      </c>
      <c r="B201" s="57">
        <f>職員配置!B201</f>
        <v>0</v>
      </c>
      <c r="C201" s="59" t="str">
        <f>IF(OR(職員配置!$D201="社会福祉士",職員配置!$D201="介護福祉士",職員配置!$D201="精神保健福祉士")=TRUE,"○","")</f>
        <v/>
      </c>
      <c r="D201" s="59" t="str">
        <f>IF(職員配置!$E201="常勤","○","")</f>
        <v/>
      </c>
      <c r="E201" s="59" t="str">
        <f>IF(職員配置!I201="","",IF(職員配置!$I201&gt;=3,"○",""))</f>
        <v/>
      </c>
      <c r="F201" s="59" t="str">
        <f>IF(職員配置!$F201="専従","○","")</f>
        <v/>
      </c>
      <c r="G201" s="58"/>
      <c r="H201" s="58"/>
      <c r="I201" s="58"/>
      <c r="J201" s="58"/>
      <c r="K201" s="58"/>
      <c r="L201" s="58"/>
      <c r="M201" s="58"/>
      <c r="N201" s="58"/>
      <c r="O201" s="58"/>
      <c r="P201" s="58"/>
      <c r="Q201" s="58"/>
      <c r="R201" s="58"/>
      <c r="S201" s="58"/>
      <c r="T201" s="58"/>
      <c r="U201" s="58"/>
      <c r="V201" s="58"/>
      <c r="W201" s="58"/>
      <c r="X201" s="58"/>
      <c r="Y201" s="58"/>
      <c r="Z201" s="58"/>
      <c r="AA201" s="58"/>
      <c r="AB201" s="58"/>
      <c r="AC201" s="58"/>
      <c r="AD201" s="58"/>
      <c r="AE201" s="58"/>
      <c r="AF201" s="58"/>
      <c r="AG201" s="58"/>
      <c r="AH201" s="58"/>
      <c r="AI201" s="9">
        <f t="shared" si="0"/>
        <v>0</v>
      </c>
      <c r="AJ201" s="53"/>
      <c r="AK201" s="10" t="e">
        <f>ROUNDDOWN(AJ201/AG209,2)</f>
        <v>#DIV/0!</v>
      </c>
    </row>
    <row r="202" spans="1:37" ht="30" hidden="1" customHeight="1" thickBot="1">
      <c r="A202" s="57">
        <f>職員配置!A202</f>
        <v>0</v>
      </c>
      <c r="B202" s="57">
        <f>職員配置!B202</f>
        <v>0</v>
      </c>
      <c r="C202" s="59" t="str">
        <f>IF(OR(職員配置!$D202="社会福祉士",職員配置!$D202="介護福祉士",職員配置!$D202="精神保健福祉士")=TRUE,"○","")</f>
        <v/>
      </c>
      <c r="D202" s="59" t="str">
        <f>IF(職員配置!$E202="常勤","○","")</f>
        <v/>
      </c>
      <c r="E202" s="59" t="str">
        <f>IF(職員配置!I202="","",IF(職員配置!$I202&gt;=3,"○",""))</f>
        <v/>
      </c>
      <c r="F202" s="59" t="str">
        <f>IF(職員配置!$F202="専従","○","")</f>
        <v/>
      </c>
      <c r="G202" s="58"/>
      <c r="H202" s="58"/>
      <c r="I202" s="58"/>
      <c r="J202" s="58"/>
      <c r="K202" s="58"/>
      <c r="L202" s="58"/>
      <c r="M202" s="58"/>
      <c r="N202" s="58"/>
      <c r="O202" s="58"/>
      <c r="P202" s="58"/>
      <c r="Q202" s="58"/>
      <c r="R202" s="58"/>
      <c r="S202" s="58"/>
      <c r="T202" s="58"/>
      <c r="U202" s="58"/>
      <c r="V202" s="58"/>
      <c r="W202" s="58"/>
      <c r="X202" s="58"/>
      <c r="Y202" s="58"/>
      <c r="Z202" s="58"/>
      <c r="AA202" s="58"/>
      <c r="AB202" s="58"/>
      <c r="AC202" s="58"/>
      <c r="AD202" s="58"/>
      <c r="AE202" s="58"/>
      <c r="AF202" s="58"/>
      <c r="AG202" s="58"/>
      <c r="AH202" s="58"/>
      <c r="AI202" s="9">
        <f t="shared" si="0"/>
        <v>0</v>
      </c>
      <c r="AJ202" s="53"/>
      <c r="AK202" s="10" t="e">
        <f>ROUNDDOWN(AJ202/AG209,2)</f>
        <v>#DIV/0!</v>
      </c>
    </row>
    <row r="203" spans="1:37" ht="30" hidden="1" customHeight="1" thickBot="1">
      <c r="A203" s="57">
        <f>職員配置!A203</f>
        <v>0</v>
      </c>
      <c r="B203" s="57">
        <f>職員配置!B203</f>
        <v>0</v>
      </c>
      <c r="C203" s="59" t="str">
        <f>IF(OR(職員配置!$D203="社会福祉士",職員配置!$D203="介護福祉士",職員配置!$D203="精神保健福祉士")=TRUE,"○","")</f>
        <v/>
      </c>
      <c r="D203" s="59" t="str">
        <f>IF(職員配置!$E203="常勤","○","")</f>
        <v/>
      </c>
      <c r="E203" s="59" t="str">
        <f>IF(職員配置!I203="","",IF(職員配置!$I203&gt;=3,"○",""))</f>
        <v/>
      </c>
      <c r="F203" s="59" t="str">
        <f>IF(職員配置!$F203="専従","○","")</f>
        <v/>
      </c>
      <c r="G203" s="58"/>
      <c r="H203" s="58"/>
      <c r="I203" s="58"/>
      <c r="J203" s="58"/>
      <c r="K203" s="58"/>
      <c r="L203" s="58"/>
      <c r="M203" s="58"/>
      <c r="N203" s="58"/>
      <c r="O203" s="58"/>
      <c r="P203" s="58"/>
      <c r="Q203" s="58"/>
      <c r="R203" s="58"/>
      <c r="S203" s="58"/>
      <c r="T203" s="58"/>
      <c r="U203" s="58"/>
      <c r="V203" s="58"/>
      <c r="W203" s="58"/>
      <c r="X203" s="58"/>
      <c r="Y203" s="58"/>
      <c r="Z203" s="58"/>
      <c r="AA203" s="58"/>
      <c r="AB203" s="58"/>
      <c r="AC203" s="58"/>
      <c r="AD203" s="58"/>
      <c r="AE203" s="58"/>
      <c r="AF203" s="58"/>
      <c r="AG203" s="58"/>
      <c r="AH203" s="58"/>
      <c r="AI203" s="9">
        <f t="shared" si="0"/>
        <v>0</v>
      </c>
      <c r="AJ203" s="53"/>
      <c r="AK203" s="10" t="e">
        <f>ROUNDDOWN(AJ203/AG209,2)</f>
        <v>#DIV/0!</v>
      </c>
    </row>
    <row r="204" spans="1:37" ht="30" hidden="1" customHeight="1" thickBot="1">
      <c r="A204" s="57">
        <f>職員配置!A204</f>
        <v>0</v>
      </c>
      <c r="B204" s="57">
        <f>職員配置!B204</f>
        <v>0</v>
      </c>
      <c r="C204" s="59" t="str">
        <f>IF(OR(職員配置!$D204="社会福祉士",職員配置!$D204="介護福祉士",職員配置!$D204="精神保健福祉士")=TRUE,"○","")</f>
        <v/>
      </c>
      <c r="D204" s="59" t="str">
        <f>IF(職員配置!$E204="常勤","○","")</f>
        <v/>
      </c>
      <c r="E204" s="59" t="str">
        <f>IF(職員配置!I204="","",IF(職員配置!$I204&gt;=3,"○",""))</f>
        <v/>
      </c>
      <c r="F204" s="59" t="str">
        <f>IF(職員配置!$F204="専従","○","")</f>
        <v/>
      </c>
      <c r="G204" s="58"/>
      <c r="H204" s="58"/>
      <c r="I204" s="58"/>
      <c r="J204" s="58"/>
      <c r="K204" s="58"/>
      <c r="L204" s="58"/>
      <c r="M204" s="58"/>
      <c r="N204" s="58"/>
      <c r="O204" s="58"/>
      <c r="P204" s="58"/>
      <c r="Q204" s="58"/>
      <c r="R204" s="58"/>
      <c r="S204" s="58"/>
      <c r="T204" s="58"/>
      <c r="U204" s="58"/>
      <c r="V204" s="58"/>
      <c r="W204" s="58"/>
      <c r="X204" s="58"/>
      <c r="Y204" s="58"/>
      <c r="Z204" s="58"/>
      <c r="AA204" s="58"/>
      <c r="AB204" s="58"/>
      <c r="AC204" s="58"/>
      <c r="AD204" s="58"/>
      <c r="AE204" s="58"/>
      <c r="AF204" s="58"/>
      <c r="AG204" s="58"/>
      <c r="AH204" s="58"/>
      <c r="AI204" s="9">
        <f t="shared" si="0"/>
        <v>0</v>
      </c>
      <c r="AJ204" s="53"/>
      <c r="AK204" s="10" t="e">
        <f>ROUNDDOWN(AJ204/AG209,2)</f>
        <v>#DIV/0!</v>
      </c>
    </row>
    <row r="205" spans="1:37" ht="30" hidden="1" customHeight="1" thickBot="1">
      <c r="A205" s="57">
        <f>職員配置!A205</f>
        <v>0</v>
      </c>
      <c r="B205" s="57">
        <f>職員配置!B205</f>
        <v>0</v>
      </c>
      <c r="C205" s="59" t="str">
        <f>IF(OR(職員配置!$D205="社会福祉士",職員配置!$D205="介護福祉士",職員配置!$D205="精神保健福祉士")=TRUE,"○","")</f>
        <v/>
      </c>
      <c r="D205" s="59" t="str">
        <f>IF(職員配置!$E205="常勤","○","")</f>
        <v/>
      </c>
      <c r="E205" s="59" t="str">
        <f>IF(職員配置!I205="","",IF(職員配置!$I205&gt;=3,"○",""))</f>
        <v/>
      </c>
      <c r="F205" s="59" t="str">
        <f>IF(職員配置!$F205="専従","○","")</f>
        <v/>
      </c>
      <c r="G205" s="58"/>
      <c r="H205" s="58"/>
      <c r="I205" s="58"/>
      <c r="J205" s="58"/>
      <c r="K205" s="58"/>
      <c r="L205" s="58"/>
      <c r="M205" s="58"/>
      <c r="N205" s="58"/>
      <c r="O205" s="58"/>
      <c r="P205" s="58"/>
      <c r="Q205" s="58"/>
      <c r="R205" s="58"/>
      <c r="S205" s="58"/>
      <c r="T205" s="58"/>
      <c r="U205" s="58"/>
      <c r="V205" s="58"/>
      <c r="W205" s="58"/>
      <c r="X205" s="58"/>
      <c r="Y205" s="58"/>
      <c r="Z205" s="58"/>
      <c r="AA205" s="58"/>
      <c r="AB205" s="58"/>
      <c r="AC205" s="58"/>
      <c r="AD205" s="58"/>
      <c r="AE205" s="58"/>
      <c r="AF205" s="58"/>
      <c r="AG205" s="58"/>
      <c r="AH205" s="58"/>
      <c r="AI205" s="9">
        <f t="shared" si="0"/>
        <v>0</v>
      </c>
      <c r="AJ205" s="53"/>
      <c r="AK205" s="10" t="e">
        <f>ROUNDDOWN(AJ205/AG209,2)</f>
        <v>#DIV/0!</v>
      </c>
    </row>
    <row r="206" spans="1:37" ht="30" hidden="1" customHeight="1" thickBot="1">
      <c r="A206" s="57">
        <f>職員配置!A206</f>
        <v>0</v>
      </c>
      <c r="B206" s="57">
        <f>職員配置!B206</f>
        <v>0</v>
      </c>
      <c r="C206" s="59" t="str">
        <f>IF(OR(職員配置!$D206="社会福祉士",職員配置!$D206="介護福祉士",職員配置!$D206="精神保健福祉士")=TRUE,"○","")</f>
        <v/>
      </c>
      <c r="D206" s="59" t="str">
        <f>IF(職員配置!$E206="常勤","○","")</f>
        <v/>
      </c>
      <c r="E206" s="59" t="str">
        <f>IF(職員配置!I206="","",IF(職員配置!$I206&gt;=3,"○",""))</f>
        <v/>
      </c>
      <c r="F206" s="59" t="str">
        <f>IF(職員配置!$F206="専従","○","")</f>
        <v/>
      </c>
      <c r="G206" s="58"/>
      <c r="H206" s="58"/>
      <c r="I206" s="58"/>
      <c r="J206" s="58"/>
      <c r="K206" s="58"/>
      <c r="L206" s="58"/>
      <c r="M206" s="58"/>
      <c r="N206" s="58"/>
      <c r="O206" s="58"/>
      <c r="P206" s="58"/>
      <c r="Q206" s="58"/>
      <c r="R206" s="58"/>
      <c r="S206" s="58"/>
      <c r="T206" s="58"/>
      <c r="U206" s="58"/>
      <c r="V206" s="58"/>
      <c r="W206" s="58"/>
      <c r="X206" s="58"/>
      <c r="Y206" s="58"/>
      <c r="Z206" s="58"/>
      <c r="AA206" s="58"/>
      <c r="AB206" s="58"/>
      <c r="AC206" s="58"/>
      <c r="AD206" s="58"/>
      <c r="AE206" s="58"/>
      <c r="AF206" s="58"/>
      <c r="AG206" s="58"/>
      <c r="AH206" s="58"/>
      <c r="AI206" s="9">
        <f t="shared" si="0"/>
        <v>0</v>
      </c>
      <c r="AJ206" s="53"/>
      <c r="AK206" s="10" t="e">
        <f>ROUNDDOWN(AJ206/AG209,2)</f>
        <v>#DIV/0!</v>
      </c>
    </row>
    <row r="207" spans="1:37" ht="30" hidden="1" customHeight="1" thickBot="1">
      <c r="A207" s="57">
        <f>職員配置!A207</f>
        <v>0</v>
      </c>
      <c r="B207" s="57">
        <f>職員配置!B207</f>
        <v>0</v>
      </c>
      <c r="C207" s="59" t="str">
        <f>IF(OR(職員配置!$D207="社会福祉士",職員配置!$D207="介護福祉士",職員配置!$D207="精神保健福祉士")=TRUE,"○","")</f>
        <v/>
      </c>
      <c r="D207" s="59" t="str">
        <f>IF(職員配置!$E207="常勤","○","")</f>
        <v/>
      </c>
      <c r="E207" s="59" t="str">
        <f>IF(職員配置!I207="","",IF(職員配置!$I207&gt;=3,"○",""))</f>
        <v/>
      </c>
      <c r="F207" s="59" t="str">
        <f>IF(職員配置!$F207="専従","○","")</f>
        <v/>
      </c>
      <c r="G207" s="58"/>
      <c r="H207" s="58"/>
      <c r="I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c r="AI207" s="9">
        <f t="shared" si="0"/>
        <v>0</v>
      </c>
      <c r="AJ207" s="53"/>
      <c r="AK207" s="10" t="e">
        <f>ROUNDDOWN(AJ207/AG209,2)</f>
        <v>#DIV/0!</v>
      </c>
    </row>
    <row r="208" spans="1:37" s="16" customFormat="1" ht="9.9499999999999993" customHeight="1" thickBot="1">
      <c r="A208" s="11"/>
      <c r="B208" s="12"/>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4"/>
      <c r="AJ208" s="14"/>
      <c r="AK208" s="15"/>
    </row>
    <row r="209" spans="1:37" s="16" customFormat="1" ht="24.95" customHeight="1" thickBot="1">
      <c r="A209" s="17"/>
      <c r="B209" s="18" t="s">
        <v>26</v>
      </c>
      <c r="C209" s="19"/>
      <c r="D209" s="19"/>
      <c r="E209" s="20" t="s">
        <v>27</v>
      </c>
      <c r="F209" s="274">
        <f>SUMIF($A$8:$A$207,B209,$AK$8:$AK$207)</f>
        <v>0</v>
      </c>
      <c r="G209" s="274"/>
      <c r="H209" s="16" t="s">
        <v>28</v>
      </c>
      <c r="I209" s="19"/>
      <c r="J209" s="317" t="s">
        <v>29</v>
      </c>
      <c r="K209" s="317"/>
      <c r="L209" s="317"/>
      <c r="M209" s="317"/>
      <c r="N209" s="318"/>
      <c r="O209" s="319"/>
      <c r="P209" s="320"/>
      <c r="Q209" s="16" t="s">
        <v>30</v>
      </c>
      <c r="S209" s="317" t="s">
        <v>31</v>
      </c>
      <c r="T209" s="317"/>
      <c r="U209" s="317"/>
      <c r="V209" s="317"/>
      <c r="W209" s="318"/>
      <c r="X209" s="319"/>
      <c r="Y209" s="320"/>
      <c r="Z209" s="16" t="s">
        <v>32</v>
      </c>
      <c r="AB209" s="317" t="s">
        <v>33</v>
      </c>
      <c r="AC209" s="317"/>
      <c r="AD209" s="317"/>
      <c r="AE209" s="317"/>
      <c r="AF209" s="318"/>
      <c r="AG209" s="319"/>
      <c r="AH209" s="320"/>
      <c r="AI209" s="16" t="s">
        <v>30</v>
      </c>
      <c r="AK209" s="21"/>
    </row>
    <row r="210" spans="1:37" s="16" customFormat="1" ht="24.95" customHeight="1">
      <c r="A210" s="17"/>
      <c r="B210" s="18" t="s">
        <v>174</v>
      </c>
      <c r="C210" s="19"/>
      <c r="D210" s="19"/>
      <c r="E210" s="20" t="s">
        <v>27</v>
      </c>
      <c r="F210" s="274">
        <f t="shared" ref="F210:F226" si="1">SUMIF($A$8:$A$207,B210,$AK$8:$AK$207)</f>
        <v>0</v>
      </c>
      <c r="G210" s="274"/>
      <c r="H210" s="16" t="s">
        <v>28</v>
      </c>
      <c r="I210" s="19"/>
      <c r="AK210" s="21"/>
    </row>
    <row r="211" spans="1:37" s="16" customFormat="1" ht="24.95" customHeight="1">
      <c r="A211" s="17"/>
      <c r="B211" s="18" t="s">
        <v>80</v>
      </c>
      <c r="C211" s="19"/>
      <c r="D211" s="19"/>
      <c r="E211" s="20" t="s">
        <v>27</v>
      </c>
      <c r="F211" s="274">
        <f>SUMIF($A$8:$A$207,B211,$AK$8:$AK$207)</f>
        <v>0</v>
      </c>
      <c r="G211" s="274"/>
      <c r="H211" s="16" t="s">
        <v>28</v>
      </c>
      <c r="I211" s="19"/>
      <c r="AK211" s="21"/>
    </row>
    <row r="212" spans="1:37" ht="24.95" customHeight="1" thickBot="1">
      <c r="A212" s="22"/>
      <c r="B212" s="16" t="s">
        <v>34</v>
      </c>
      <c r="C212" s="16"/>
      <c r="D212" s="16"/>
      <c r="E212" s="20" t="s">
        <v>27</v>
      </c>
      <c r="F212" s="274">
        <f t="shared" si="1"/>
        <v>0</v>
      </c>
      <c r="G212" s="274"/>
      <c r="H212" s="16" t="s">
        <v>28</v>
      </c>
      <c r="I212" s="16"/>
      <c r="J212" s="16"/>
      <c r="K212" s="16"/>
      <c r="L212" s="16"/>
      <c r="M212" s="16"/>
      <c r="N212" s="16"/>
      <c r="O212" s="16"/>
      <c r="P212" s="16"/>
      <c r="Q212" s="16"/>
      <c r="R212" s="277">
        <f>SUM(F212:G217)</f>
        <v>0</v>
      </c>
      <c r="S212" s="277"/>
      <c r="T212" s="23"/>
      <c r="AJ212" s="16"/>
      <c r="AK212" s="24"/>
    </row>
    <row r="213" spans="1:37" ht="24.95" customHeight="1" thickBot="1">
      <c r="A213" s="22"/>
      <c r="B213" s="25" t="s">
        <v>35</v>
      </c>
      <c r="C213" s="16"/>
      <c r="D213" s="16"/>
      <c r="E213" s="20" t="s">
        <v>27</v>
      </c>
      <c r="F213" s="274">
        <f t="shared" si="1"/>
        <v>0</v>
      </c>
      <c r="G213" s="274"/>
      <c r="H213" s="16" t="s">
        <v>28</v>
      </c>
      <c r="I213" s="16"/>
      <c r="J213" s="16" t="s">
        <v>179</v>
      </c>
      <c r="K213" s="16"/>
      <c r="L213" s="16"/>
      <c r="M213" s="16"/>
      <c r="N213" s="16"/>
      <c r="O213" s="16"/>
      <c r="P213" s="16"/>
      <c r="W213" s="270">
        <f>SUM(F212:G217)</f>
        <v>0</v>
      </c>
      <c r="X213" s="271"/>
      <c r="Y213" s="2" t="s">
        <v>28</v>
      </c>
      <c r="AF213" s="16"/>
      <c r="AG213" s="16"/>
      <c r="AH213" s="16"/>
      <c r="AI213" s="16"/>
      <c r="AJ213" s="16"/>
      <c r="AK213" s="24"/>
    </row>
    <row r="214" spans="1:37" ht="24.95" customHeight="1" thickBot="1">
      <c r="A214" s="22"/>
      <c r="B214" s="25" t="s">
        <v>36</v>
      </c>
      <c r="C214" s="16"/>
      <c r="D214" s="16"/>
      <c r="E214" s="20" t="s">
        <v>27</v>
      </c>
      <c r="F214" s="274">
        <f t="shared" si="1"/>
        <v>0</v>
      </c>
      <c r="G214" s="274"/>
      <c r="H214" s="16" t="s">
        <v>28</v>
      </c>
      <c r="I214" s="16"/>
      <c r="Z214" s="268"/>
      <c r="AA214" s="268"/>
      <c r="AB214" s="23"/>
      <c r="AC214" s="16"/>
      <c r="AE214" s="16"/>
      <c r="AF214" s="16"/>
      <c r="AG214" s="16"/>
      <c r="AH214" s="16"/>
      <c r="AI214" s="16"/>
      <c r="AJ214" s="16"/>
      <c r="AK214" s="24"/>
    </row>
    <row r="215" spans="1:37" ht="24.95" customHeight="1" thickBot="1">
      <c r="A215" s="22"/>
      <c r="B215" s="25" t="s">
        <v>37</v>
      </c>
      <c r="C215" s="16"/>
      <c r="D215" s="16"/>
      <c r="E215" s="20" t="s">
        <v>27</v>
      </c>
      <c r="F215" s="274">
        <f t="shared" si="1"/>
        <v>0</v>
      </c>
      <c r="G215" s="274"/>
      <c r="H215" s="16" t="s">
        <v>28</v>
      </c>
      <c r="I215" s="16"/>
      <c r="J215" s="16" t="s">
        <v>180</v>
      </c>
      <c r="K215" s="16"/>
      <c r="L215" s="16"/>
      <c r="M215" s="16"/>
      <c r="N215" s="16"/>
      <c r="O215" s="16"/>
      <c r="P215" s="16"/>
      <c r="R215" s="16"/>
      <c r="S215" s="26"/>
      <c r="T215" s="188"/>
      <c r="W215" s="272">
        <f>F215+F216+F217+F219</f>
        <v>0</v>
      </c>
      <c r="X215" s="273"/>
      <c r="Y215" s="2" t="s">
        <v>28</v>
      </c>
      <c r="Z215" s="267"/>
      <c r="AA215" s="267"/>
      <c r="AB215" s="23"/>
      <c r="AC215" s="16"/>
      <c r="AE215" s="16"/>
      <c r="AF215" s="16"/>
      <c r="AG215" s="16"/>
      <c r="AH215" s="16"/>
      <c r="AI215" s="16"/>
      <c r="AJ215" s="16"/>
      <c r="AK215" s="24"/>
    </row>
    <row r="216" spans="1:37" ht="24.95" customHeight="1">
      <c r="A216" s="22"/>
      <c r="B216" s="16" t="s">
        <v>38</v>
      </c>
      <c r="C216" s="16"/>
      <c r="D216" s="16"/>
      <c r="E216" s="20" t="s">
        <v>27</v>
      </c>
      <c r="F216" s="274">
        <f t="shared" si="1"/>
        <v>0</v>
      </c>
      <c r="G216" s="274"/>
      <c r="H216" s="16" t="s">
        <v>28</v>
      </c>
      <c r="I216" s="16"/>
      <c r="J216" s="16"/>
      <c r="K216" s="16" t="s">
        <v>181</v>
      </c>
      <c r="L216" s="16"/>
      <c r="M216" s="16"/>
      <c r="N216" s="16"/>
      <c r="O216" s="16"/>
      <c r="P216" s="16"/>
      <c r="Q216" s="16"/>
      <c r="R216" s="16"/>
      <c r="S216" s="16"/>
      <c r="T216" s="16"/>
      <c r="U216" s="16"/>
      <c r="V216" s="16"/>
      <c r="W216" s="16"/>
      <c r="X216" s="16"/>
      <c r="Y216" s="16"/>
      <c r="Z216" s="267"/>
      <c r="AA216" s="267"/>
      <c r="AB216" s="23"/>
      <c r="AC216" s="16"/>
      <c r="AE216" s="16"/>
      <c r="AF216" s="16"/>
      <c r="AG216" s="16"/>
      <c r="AH216" s="16"/>
      <c r="AI216" s="16"/>
      <c r="AJ216" s="16"/>
      <c r="AK216" s="24"/>
    </row>
    <row r="217" spans="1:37" ht="24.95" customHeight="1">
      <c r="A217" s="22"/>
      <c r="B217" s="16" t="s">
        <v>39</v>
      </c>
      <c r="C217" s="16"/>
      <c r="D217" s="16"/>
      <c r="E217" s="20" t="s">
        <v>27</v>
      </c>
      <c r="F217" s="274">
        <f t="shared" si="1"/>
        <v>0</v>
      </c>
      <c r="G217" s="274"/>
      <c r="H217" s="16" t="s">
        <v>28</v>
      </c>
      <c r="I217" s="16"/>
      <c r="K217" s="16"/>
      <c r="S217" s="16"/>
      <c r="T217" s="16"/>
      <c r="U217" s="16"/>
      <c r="V217" s="16"/>
      <c r="W217" s="16"/>
      <c r="X217" s="16"/>
      <c r="Y217" s="16"/>
      <c r="Z217" s="20"/>
      <c r="AA217" s="20"/>
      <c r="AE217" s="16"/>
      <c r="AF217" s="27"/>
      <c r="AG217" s="16"/>
      <c r="AH217" s="16"/>
      <c r="AI217" s="16"/>
      <c r="AJ217" s="16"/>
      <c r="AK217" s="24"/>
    </row>
    <row r="218" spans="1:37" ht="24.95" customHeight="1">
      <c r="A218" s="22"/>
      <c r="B218" s="25" t="s">
        <v>40</v>
      </c>
      <c r="C218" s="16"/>
      <c r="D218" s="16"/>
      <c r="E218" s="20" t="s">
        <v>27</v>
      </c>
      <c r="F218" s="274">
        <f t="shared" si="1"/>
        <v>0</v>
      </c>
      <c r="G218" s="274"/>
      <c r="H218" s="16" t="s">
        <v>28</v>
      </c>
      <c r="I218" s="16"/>
      <c r="K218" s="16"/>
      <c r="L218" s="16"/>
      <c r="M218" s="16"/>
      <c r="N218" s="16"/>
      <c r="O218" s="16"/>
      <c r="P218" s="16"/>
      <c r="Q218" s="16"/>
      <c r="R218" s="23"/>
      <c r="S218" s="26"/>
      <c r="T218" s="26"/>
      <c r="U218" s="16"/>
      <c r="V218" s="16"/>
      <c r="W218" s="16"/>
      <c r="X218" s="16"/>
      <c r="Y218" s="16"/>
      <c r="Z218" s="20"/>
      <c r="AA218" s="20"/>
      <c r="AB218" s="16"/>
      <c r="AC218" s="16"/>
      <c r="AE218" s="16"/>
      <c r="AF218" s="27"/>
      <c r="AG218" s="16"/>
      <c r="AH218" s="16"/>
      <c r="AI218" s="16"/>
      <c r="AJ218" s="16"/>
      <c r="AK218" s="24"/>
    </row>
    <row r="219" spans="1:37" ht="24.95" customHeight="1">
      <c r="A219" s="22"/>
      <c r="B219" s="16" t="s">
        <v>41</v>
      </c>
      <c r="C219" s="16"/>
      <c r="D219" s="16"/>
      <c r="E219" s="20" t="s">
        <v>27</v>
      </c>
      <c r="F219" s="274">
        <f t="shared" si="1"/>
        <v>0</v>
      </c>
      <c r="G219" s="274"/>
      <c r="H219" s="16" t="s">
        <v>28</v>
      </c>
      <c r="I219" s="16"/>
      <c r="K219" s="16"/>
      <c r="L219" s="16"/>
      <c r="M219" s="16"/>
      <c r="N219" s="16"/>
      <c r="O219" s="16"/>
      <c r="P219" s="16"/>
      <c r="Q219" s="16"/>
      <c r="R219" s="23"/>
      <c r="S219" s="267"/>
      <c r="T219" s="267"/>
      <c r="U219" s="23"/>
      <c r="V219" s="16"/>
      <c r="W219" s="28"/>
      <c r="X219" s="28"/>
      <c r="Y219" s="28"/>
      <c r="Z219" s="269"/>
      <c r="AA219" s="269"/>
      <c r="AB219" s="16"/>
      <c r="AC219" s="187"/>
      <c r="AE219" s="16"/>
      <c r="AF219" s="27"/>
      <c r="AG219" s="16"/>
      <c r="AH219" s="16"/>
      <c r="AI219" s="16"/>
      <c r="AJ219" s="16"/>
      <c r="AK219" s="24"/>
    </row>
    <row r="220" spans="1:37" ht="24.95" customHeight="1">
      <c r="A220" s="22"/>
      <c r="B220" s="25" t="s">
        <v>42</v>
      </c>
      <c r="C220" s="16"/>
      <c r="D220" s="16"/>
      <c r="E220" s="20" t="s">
        <v>27</v>
      </c>
      <c r="F220" s="274">
        <f t="shared" si="1"/>
        <v>0</v>
      </c>
      <c r="G220" s="274"/>
      <c r="H220" s="16" t="s">
        <v>28</v>
      </c>
      <c r="I220" s="16"/>
      <c r="K220" s="16"/>
      <c r="S220" s="20"/>
      <c r="T220" s="20"/>
      <c r="U220" s="16"/>
      <c r="V220" s="16"/>
      <c r="W220" s="16"/>
      <c r="X220" s="16"/>
      <c r="Y220" s="16"/>
      <c r="Z220" s="20"/>
      <c r="AA220" s="20"/>
      <c r="AE220" s="16"/>
      <c r="AF220" s="27"/>
      <c r="AG220" s="16"/>
      <c r="AH220" s="16"/>
      <c r="AI220" s="16"/>
      <c r="AJ220" s="16"/>
      <c r="AK220" s="24"/>
    </row>
    <row r="221" spans="1:37" ht="24.95" customHeight="1">
      <c r="A221" s="22"/>
      <c r="B221" s="25" t="s">
        <v>126</v>
      </c>
      <c r="C221" s="16"/>
      <c r="D221" s="16"/>
      <c r="E221" s="20" t="s">
        <v>27</v>
      </c>
      <c r="F221" s="274">
        <f>SUMIF($A$8:$A$207,B221,$AK$8:$AK$207)</f>
        <v>0</v>
      </c>
      <c r="G221" s="274"/>
      <c r="H221" s="16" t="s">
        <v>28</v>
      </c>
      <c r="I221" s="16"/>
      <c r="K221" s="16"/>
      <c r="L221" s="16"/>
      <c r="S221" s="20"/>
      <c r="T221" s="20"/>
      <c r="U221" s="16"/>
      <c r="V221" s="16"/>
      <c r="W221" s="16"/>
      <c r="X221" s="16"/>
      <c r="Y221" s="16"/>
      <c r="Z221" s="20"/>
      <c r="AA221" s="20"/>
      <c r="AE221" s="16"/>
      <c r="AF221" s="27"/>
      <c r="AG221" s="16"/>
      <c r="AH221" s="16"/>
      <c r="AI221" s="16"/>
      <c r="AJ221" s="16"/>
      <c r="AK221" s="24"/>
    </row>
    <row r="222" spans="1:37" ht="24.95" customHeight="1">
      <c r="A222" s="22"/>
      <c r="B222" s="25" t="s">
        <v>127</v>
      </c>
      <c r="C222" s="16"/>
      <c r="D222" s="16"/>
      <c r="E222" s="20" t="s">
        <v>27</v>
      </c>
      <c r="F222" s="274">
        <f>SUMIF($A$8:$A$207,B222,$AK$8:$AK$207)</f>
        <v>0</v>
      </c>
      <c r="G222" s="274"/>
      <c r="H222" s="16" t="s">
        <v>28</v>
      </c>
      <c r="I222" s="16"/>
      <c r="K222" s="16"/>
      <c r="L222" s="16"/>
      <c r="M222" s="16"/>
      <c r="N222" s="16"/>
      <c r="O222" s="16"/>
      <c r="P222" s="16"/>
      <c r="Q222" s="16"/>
      <c r="R222" s="23"/>
      <c r="S222" s="268"/>
      <c r="T222" s="268"/>
      <c r="U222" s="23"/>
      <c r="V222" s="16"/>
      <c r="W222" s="28"/>
      <c r="X222" s="28"/>
      <c r="Y222" s="28"/>
      <c r="Z222" s="269"/>
      <c r="AA222" s="269"/>
      <c r="AB222" s="16"/>
      <c r="AC222" s="29"/>
      <c r="AE222" s="16"/>
      <c r="AF222" s="27"/>
      <c r="AG222" s="16"/>
      <c r="AH222" s="16"/>
      <c r="AI222" s="16"/>
      <c r="AJ222" s="16"/>
      <c r="AK222" s="24"/>
    </row>
    <row r="223" spans="1:37" ht="24.95" customHeight="1">
      <c r="A223" s="22"/>
      <c r="B223" s="16" t="s">
        <v>43</v>
      </c>
      <c r="C223" s="16"/>
      <c r="D223" s="16"/>
      <c r="E223" s="20" t="s">
        <v>27</v>
      </c>
      <c r="F223" s="274">
        <f t="shared" si="1"/>
        <v>0</v>
      </c>
      <c r="G223" s="274"/>
      <c r="H223" s="16" t="s">
        <v>28</v>
      </c>
      <c r="I223" s="16"/>
      <c r="K223" s="16"/>
      <c r="L223" s="16"/>
      <c r="M223" s="16"/>
      <c r="N223" s="16"/>
      <c r="O223" s="16"/>
      <c r="P223" s="16"/>
      <c r="Q223" s="16"/>
      <c r="R223" s="23"/>
      <c r="S223" s="267"/>
      <c r="T223" s="267"/>
      <c r="U223" s="23"/>
      <c r="V223" s="16"/>
      <c r="W223" s="28"/>
      <c r="X223" s="28"/>
      <c r="Y223" s="28"/>
      <c r="Z223" s="269"/>
      <c r="AA223" s="269"/>
      <c r="AB223" s="16"/>
      <c r="AC223" s="29"/>
      <c r="AE223" s="16"/>
      <c r="AF223" s="27"/>
      <c r="AG223" s="16"/>
      <c r="AH223" s="16"/>
      <c r="AI223" s="16"/>
      <c r="AJ223" s="16"/>
      <c r="AK223" s="24"/>
    </row>
    <row r="224" spans="1:37" ht="24.95" customHeight="1">
      <c r="A224" s="22"/>
      <c r="B224" s="16" t="s">
        <v>111</v>
      </c>
      <c r="C224" s="16"/>
      <c r="D224" s="16"/>
      <c r="E224" s="20" t="s">
        <v>27</v>
      </c>
      <c r="F224" s="274">
        <f>SUMIF($A$8:$A$207,B224,$AK$8:$AK$207)</f>
        <v>0</v>
      </c>
      <c r="G224" s="274"/>
      <c r="H224" s="16" t="s">
        <v>28</v>
      </c>
      <c r="I224" s="16"/>
      <c r="J224" s="16"/>
      <c r="K224" s="16"/>
      <c r="AE224" s="16"/>
      <c r="AF224" s="27"/>
      <c r="AG224" s="16"/>
      <c r="AH224" s="16"/>
      <c r="AI224" s="16"/>
      <c r="AJ224" s="16"/>
      <c r="AK224" s="24"/>
    </row>
    <row r="225" spans="1:37" ht="24.95" customHeight="1">
      <c r="A225" s="22"/>
      <c r="B225" s="16" t="s">
        <v>114</v>
      </c>
      <c r="C225" s="16"/>
      <c r="D225" s="16"/>
      <c r="E225" s="20" t="s">
        <v>27</v>
      </c>
      <c r="F225" s="274">
        <f>SUMIF($A$8:$A$207,B225,$AK$8:$AK$207)</f>
        <v>0</v>
      </c>
      <c r="G225" s="274"/>
      <c r="H225" s="16" t="s">
        <v>28</v>
      </c>
      <c r="I225" s="16"/>
      <c r="J225" s="16"/>
      <c r="AD225" s="16"/>
      <c r="AE225" s="27"/>
      <c r="AF225" s="27"/>
      <c r="AG225" s="16"/>
      <c r="AH225" s="16"/>
      <c r="AI225" s="16"/>
      <c r="AJ225" s="16"/>
      <c r="AK225" s="24"/>
    </row>
    <row r="226" spans="1:37" ht="24.95" customHeight="1">
      <c r="A226" s="22"/>
      <c r="B226" s="16" t="s">
        <v>44</v>
      </c>
      <c r="C226" s="16"/>
      <c r="D226" s="16"/>
      <c r="E226" s="20" t="s">
        <v>27</v>
      </c>
      <c r="F226" s="274">
        <f t="shared" si="1"/>
        <v>0</v>
      </c>
      <c r="G226" s="274"/>
      <c r="H226" s="16" t="s">
        <v>28</v>
      </c>
      <c r="I226" s="16"/>
      <c r="J226" s="16"/>
      <c r="K226" s="16"/>
      <c r="L226" s="16"/>
      <c r="M226" s="16"/>
      <c r="N226" s="16"/>
      <c r="O226" s="16"/>
      <c r="P226" s="16"/>
      <c r="Q226" s="23"/>
      <c r="R226" s="26"/>
      <c r="S226" s="26"/>
      <c r="T226" s="23"/>
      <c r="U226" s="16"/>
      <c r="V226" s="28"/>
      <c r="W226" s="28"/>
      <c r="X226" s="30"/>
      <c r="Y226" s="30"/>
      <c r="Z226" s="16"/>
      <c r="AA226" s="16"/>
      <c r="AB226" s="16"/>
      <c r="AC226" s="16"/>
      <c r="AD226" s="16"/>
      <c r="AE226" s="27"/>
      <c r="AF226" s="27"/>
      <c r="AG226" s="16"/>
      <c r="AH226" s="16"/>
      <c r="AI226" s="16"/>
      <c r="AJ226" s="16"/>
      <c r="AK226" s="24"/>
    </row>
    <row r="227" spans="1:37" ht="9.9499999999999993" customHeight="1" thickBot="1">
      <c r="A227" s="31"/>
      <c r="B227" s="32"/>
      <c r="C227" s="32"/>
      <c r="D227" s="32"/>
      <c r="E227" s="33"/>
      <c r="F227" s="34"/>
      <c r="G227" s="34"/>
      <c r="H227" s="32"/>
      <c r="I227" s="32"/>
      <c r="J227" s="32"/>
      <c r="K227" s="32"/>
      <c r="L227" s="32"/>
      <c r="M227" s="32"/>
      <c r="N227" s="32"/>
      <c r="O227" s="32"/>
      <c r="P227" s="32"/>
      <c r="Q227" s="35"/>
      <c r="R227" s="34"/>
      <c r="S227" s="34"/>
      <c r="T227" s="35"/>
      <c r="U227" s="32"/>
      <c r="V227" s="32"/>
      <c r="W227" s="32"/>
      <c r="X227" s="36"/>
      <c r="Y227" s="36"/>
      <c r="Z227" s="32"/>
      <c r="AA227" s="32"/>
      <c r="AB227" s="32"/>
      <c r="AC227" s="32"/>
      <c r="AD227" s="32"/>
      <c r="AE227" s="37"/>
      <c r="AF227" s="37"/>
      <c r="AG227" s="32"/>
      <c r="AH227" s="32"/>
      <c r="AI227" s="32"/>
      <c r="AJ227" s="32"/>
      <c r="AK227" s="38"/>
    </row>
    <row r="228" spans="1:37" ht="20.100000000000001" customHeight="1">
      <c r="A228" s="2" t="s">
        <v>45</v>
      </c>
    </row>
    <row r="229" spans="1:37" ht="20.100000000000001" customHeight="1">
      <c r="A229" s="2" t="s">
        <v>193</v>
      </c>
    </row>
    <row r="230" spans="1:37" ht="20.100000000000001" customHeight="1">
      <c r="A230" s="2" t="s">
        <v>46</v>
      </c>
    </row>
    <row r="231" spans="1:37" ht="20.100000000000001" customHeight="1">
      <c r="A231" s="2" t="s">
        <v>175</v>
      </c>
    </row>
    <row r="232" spans="1:37" ht="20.100000000000001" customHeight="1">
      <c r="A232" s="2" t="s">
        <v>176</v>
      </c>
    </row>
    <row r="233" spans="1:37" ht="20.100000000000001" customHeight="1">
      <c r="A233" s="2" t="s">
        <v>47</v>
      </c>
    </row>
    <row r="234" spans="1:37" ht="20.100000000000001" customHeight="1">
      <c r="A234" s="2" t="s">
        <v>177</v>
      </c>
    </row>
    <row r="235" spans="1:37" ht="20.100000000000001" customHeight="1">
      <c r="A235" s="2" t="s">
        <v>178</v>
      </c>
    </row>
    <row r="236" spans="1:37" ht="20.100000000000001" customHeight="1">
      <c r="C236" s="39"/>
      <c r="D236" s="39"/>
      <c r="E236" s="39"/>
      <c r="F236" s="39"/>
    </row>
    <row r="237" spans="1:37" ht="20.100000000000001" customHeight="1"/>
    <row r="238" spans="1:37" ht="20.100000000000001" customHeight="1"/>
    <row r="239" spans="1:37" ht="20.100000000000001" customHeight="1"/>
    <row r="240" spans="1:37" ht="20.100000000000001" customHeight="1"/>
    <row r="241" ht="20.100000000000001" customHeight="1"/>
    <row r="242" ht="20.100000000000001" customHeight="1"/>
  </sheetData>
  <mergeCells count="71">
    <mergeCell ref="F218:G218"/>
    <mergeCell ref="F219:G219"/>
    <mergeCell ref="F226:G226"/>
    <mergeCell ref="F223:G223"/>
    <mergeCell ref="Z223:AA223"/>
    <mergeCell ref="F220:G220"/>
    <mergeCell ref="S219:T219"/>
    <mergeCell ref="S222:T222"/>
    <mergeCell ref="S223:T223"/>
    <mergeCell ref="F225:G225"/>
    <mergeCell ref="F221:G221"/>
    <mergeCell ref="F222:G222"/>
    <mergeCell ref="F224:G224"/>
    <mergeCell ref="Z219:AA219"/>
    <mergeCell ref="F216:G216"/>
    <mergeCell ref="F217:G217"/>
    <mergeCell ref="F211:G211"/>
    <mergeCell ref="F214:G214"/>
    <mergeCell ref="F213:G213"/>
    <mergeCell ref="AK5:AK7"/>
    <mergeCell ref="F209:G209"/>
    <mergeCell ref="J209:N209"/>
    <mergeCell ref="O209:P209"/>
    <mergeCell ref="S209:W209"/>
    <mergeCell ref="X209:Y209"/>
    <mergeCell ref="AB209:AF209"/>
    <mergeCell ref="AG209:AH209"/>
    <mergeCell ref="U5:AA5"/>
    <mergeCell ref="AB5:AH5"/>
    <mergeCell ref="AI5:AI7"/>
    <mergeCell ref="AJ5:AJ7"/>
    <mergeCell ref="T3:V3"/>
    <mergeCell ref="O3:S3"/>
    <mergeCell ref="O4:S4"/>
    <mergeCell ref="C3:E3"/>
    <mergeCell ref="I3:K3"/>
    <mergeCell ref="T4:V4"/>
    <mergeCell ref="A5:A7"/>
    <mergeCell ref="B5:B7"/>
    <mergeCell ref="C5:C7"/>
    <mergeCell ref="D5:D7"/>
    <mergeCell ref="L4:N4"/>
    <mergeCell ref="C4:E4"/>
    <mergeCell ref="F4:H4"/>
    <mergeCell ref="E5:E7"/>
    <mergeCell ref="F5:F7"/>
    <mergeCell ref="G5:M5"/>
    <mergeCell ref="N5:T5"/>
    <mergeCell ref="AH4:AI4"/>
    <mergeCell ref="W3:AB3"/>
    <mergeCell ref="AC3:AG3"/>
    <mergeCell ref="AH3:AI3"/>
    <mergeCell ref="W4:AB4"/>
    <mergeCell ref="AC4:AG4"/>
    <mergeCell ref="AJ1:AK1"/>
    <mergeCell ref="B2:O2"/>
    <mergeCell ref="P2:U2"/>
    <mergeCell ref="V2:AB2"/>
    <mergeCell ref="AC2:AG2"/>
    <mergeCell ref="AH2:AI2"/>
    <mergeCell ref="F210:G210"/>
    <mergeCell ref="F212:G212"/>
    <mergeCell ref="I4:K4"/>
    <mergeCell ref="R212:S212"/>
    <mergeCell ref="Z215:AA215"/>
    <mergeCell ref="F215:G215"/>
    <mergeCell ref="Z216:AA216"/>
    <mergeCell ref="Z214:AA214"/>
    <mergeCell ref="Z222:AA222"/>
    <mergeCell ref="W213:X213"/>
    <mergeCell ref="W215:X215"/>
  </mergeCells>
  <phoneticPr fontId="2"/>
  <dataValidations count="2">
    <dataValidation type="list" allowBlank="1" showInputMessage="1" showErrorMessage="1" sqref="C208:D211 E208:F208" xr:uid="{00000000-0002-0000-0100-000000000000}">
      <formula1>"○"</formula1>
    </dataValidation>
    <dataValidation type="list" allowBlank="1" showInputMessage="1" showErrorMessage="1" sqref="S219:T219 S223:T223" xr:uid="{00000000-0002-0000-0100-000001000000}">
      <formula1>"0,1,2,3,4,5,6,7,8,9,10,11,12,13,14,15,16,17,18,19,20,21,22,23,24,25,26,27,27,29,30,31,32,33,34,35,36,37,38,39,40,41,42,43,44,45,46,47,48,49,50"</formula1>
    </dataValidation>
  </dataValidations>
  <pageMargins left="0.6692913385826772" right="0.39370078740157483" top="0.55118110236220474" bottom="0.19685039370078741" header="0.35433070866141736" footer="0.51181102362204722"/>
  <pageSetup paperSize="9" scale="48" orientation="landscape" cellComments="asDisplayed" r:id="rId1"/>
  <headerFooter alignWithMargins="0">
    <oddHeader>&amp;R&amp;F&amp;A</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227"/>
  <sheetViews>
    <sheetView showZeros="0" zoomScale="85" zoomScaleNormal="85" workbookViewId="0">
      <selection activeCell="AL9" sqref="AL9"/>
    </sheetView>
  </sheetViews>
  <sheetFormatPr defaultRowHeight="12"/>
  <cols>
    <col min="1" max="1" width="30.1640625" style="66" customWidth="1"/>
    <col min="2" max="32" width="7.5" style="102" customWidth="1"/>
    <col min="33" max="33" width="13.33203125" style="66" customWidth="1"/>
    <col min="34" max="34" width="7.83203125" style="66" bestFit="1" customWidth="1"/>
    <col min="35" max="35" width="12.83203125" style="66" customWidth="1"/>
    <col min="36" max="36" width="5.5" style="66" customWidth="1"/>
    <col min="37" max="37" width="23" style="66" bestFit="1" customWidth="1"/>
    <col min="38" max="38" width="12.83203125" style="66" customWidth="1"/>
    <col min="39" max="39" width="5.6640625" style="66" customWidth="1"/>
    <col min="40" max="40" width="3" style="66" customWidth="1"/>
    <col min="41" max="16384" width="9.33203125" style="66"/>
  </cols>
  <sheetData>
    <row r="1" spans="1:53" s="64" customFormat="1" ht="26.25" thickBot="1">
      <c r="A1" s="60" t="s">
        <v>186</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2"/>
      <c r="AL1" s="62"/>
      <c r="AM1" s="62"/>
      <c r="AN1" s="62"/>
      <c r="AO1" s="63"/>
      <c r="AP1" s="63"/>
      <c r="AQ1" s="63"/>
      <c r="AR1" s="63"/>
      <c r="AS1" s="63"/>
      <c r="AT1" s="63"/>
      <c r="AU1" s="63"/>
      <c r="AV1" s="63"/>
    </row>
    <row r="2" spans="1:53" ht="30" customHeight="1" thickBot="1">
      <c r="A2" s="324" t="s">
        <v>1</v>
      </c>
      <c r="B2" s="325"/>
      <c r="C2" s="326"/>
      <c r="D2" s="327">
        <f>職員配置!B6</f>
        <v>0</v>
      </c>
      <c r="E2" s="328"/>
      <c r="F2" s="328"/>
      <c r="G2" s="328"/>
      <c r="H2" s="328"/>
      <c r="I2" s="328"/>
      <c r="J2" s="328"/>
      <c r="K2" s="328"/>
      <c r="L2" s="328"/>
      <c r="M2" s="328"/>
      <c r="N2" s="329"/>
      <c r="O2" s="324" t="s">
        <v>124</v>
      </c>
      <c r="P2" s="325"/>
      <c r="Q2" s="325"/>
      <c r="R2" s="326"/>
      <c r="S2" s="334">
        <f>職員配置!E6</f>
        <v>0</v>
      </c>
      <c r="T2" s="335"/>
      <c r="U2" s="335"/>
      <c r="V2" s="335"/>
      <c r="W2" s="335"/>
      <c r="X2" s="335"/>
      <c r="Y2" s="335"/>
      <c r="Z2" s="336"/>
      <c r="AA2" s="324" t="s">
        <v>128</v>
      </c>
      <c r="AB2" s="325"/>
      <c r="AC2" s="325"/>
      <c r="AD2" s="326"/>
      <c r="AE2" s="337">
        <f>勤務体制!B3</f>
        <v>0</v>
      </c>
      <c r="AF2" s="338"/>
      <c r="AG2" s="339"/>
      <c r="AH2" s="65"/>
      <c r="AI2" s="65"/>
      <c r="AL2" s="67"/>
      <c r="AM2" s="67"/>
      <c r="AN2" s="67"/>
    </row>
    <row r="3" spans="1:53" s="64" customFormat="1" ht="26.25" thickBot="1">
      <c r="A3" s="60"/>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2"/>
      <c r="AL3" s="62"/>
      <c r="AM3" s="62"/>
      <c r="AN3" s="62"/>
      <c r="AO3" s="63"/>
      <c r="AP3" s="63"/>
      <c r="AQ3" s="63"/>
      <c r="AR3" s="63"/>
      <c r="AS3" s="63"/>
      <c r="AT3" s="63"/>
      <c r="AU3" s="63"/>
      <c r="AV3" s="63"/>
    </row>
    <row r="4" spans="1:53" ht="26.25" customHeight="1" thickBot="1">
      <c r="A4" s="68" t="s">
        <v>194</v>
      </c>
      <c r="B4" s="321">
        <v>6</v>
      </c>
      <c r="C4" s="322"/>
      <c r="D4" s="69" t="s">
        <v>129</v>
      </c>
      <c r="E4" s="323">
        <v>3</v>
      </c>
      <c r="F4" s="323"/>
      <c r="G4" s="70" t="s">
        <v>130</v>
      </c>
      <c r="H4" s="71" t="s">
        <v>131</v>
      </c>
      <c r="I4" s="72"/>
      <c r="J4" s="72"/>
      <c r="K4" s="72"/>
      <c r="L4" s="72"/>
      <c r="M4" s="66"/>
      <c r="N4" s="66"/>
      <c r="O4" s="66"/>
      <c r="P4" s="66"/>
      <c r="Q4" s="72"/>
      <c r="R4" s="72"/>
      <c r="S4" s="66"/>
      <c r="T4" s="66"/>
      <c r="U4" s="66"/>
      <c r="V4" s="66"/>
      <c r="W4" s="66"/>
      <c r="X4" s="66"/>
      <c r="Y4" s="66"/>
      <c r="Z4" s="66"/>
      <c r="AA4" s="72"/>
      <c r="AB4" s="72"/>
      <c r="AC4" s="72"/>
      <c r="AD4" s="72"/>
      <c r="AE4" s="72"/>
      <c r="AF4" s="72"/>
      <c r="AG4" s="67"/>
      <c r="AH4" s="67"/>
      <c r="AI4" s="67"/>
      <c r="AL4" s="67"/>
      <c r="AM4" s="67"/>
      <c r="AN4" s="67"/>
    </row>
    <row r="5" spans="1:53" ht="20.100000000000001" customHeight="1" thickBot="1">
      <c r="A5" s="23"/>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23"/>
      <c r="AJ5" s="67">
        <f>E4</f>
        <v>3</v>
      </c>
      <c r="AK5" s="67" t="s">
        <v>132</v>
      </c>
    </row>
    <row r="6" spans="1:53" ht="24.95" customHeight="1" thickBot="1">
      <c r="A6" s="73" t="s">
        <v>133</v>
      </c>
      <c r="B6" s="74">
        <v>1</v>
      </c>
      <c r="C6" s="75">
        <v>2</v>
      </c>
      <c r="D6" s="75">
        <v>3</v>
      </c>
      <c r="E6" s="75">
        <v>4</v>
      </c>
      <c r="F6" s="75">
        <v>5</v>
      </c>
      <c r="G6" s="75">
        <v>6</v>
      </c>
      <c r="H6" s="75">
        <v>7</v>
      </c>
      <c r="I6" s="75">
        <v>8</v>
      </c>
      <c r="J6" s="75">
        <v>9</v>
      </c>
      <c r="K6" s="76">
        <v>10</v>
      </c>
      <c r="L6" s="74">
        <v>11</v>
      </c>
      <c r="M6" s="75">
        <v>12</v>
      </c>
      <c r="N6" s="75">
        <v>13</v>
      </c>
      <c r="O6" s="75">
        <v>14</v>
      </c>
      <c r="P6" s="75">
        <v>15</v>
      </c>
      <c r="Q6" s="75">
        <v>16</v>
      </c>
      <c r="R6" s="75">
        <v>17</v>
      </c>
      <c r="S6" s="75">
        <v>18</v>
      </c>
      <c r="T6" s="75">
        <v>19</v>
      </c>
      <c r="U6" s="76">
        <v>20</v>
      </c>
      <c r="V6" s="74">
        <v>21</v>
      </c>
      <c r="W6" s="75">
        <v>22</v>
      </c>
      <c r="X6" s="75">
        <v>23</v>
      </c>
      <c r="Y6" s="75">
        <v>24</v>
      </c>
      <c r="Z6" s="75">
        <v>25</v>
      </c>
      <c r="AA6" s="75">
        <v>26</v>
      </c>
      <c r="AB6" s="75">
        <v>27</v>
      </c>
      <c r="AC6" s="75">
        <v>28</v>
      </c>
      <c r="AD6" s="75">
        <v>29</v>
      </c>
      <c r="AE6" s="75">
        <v>30</v>
      </c>
      <c r="AF6" s="76"/>
      <c r="AG6" s="346" t="s">
        <v>134</v>
      </c>
      <c r="AH6" s="77"/>
      <c r="AJ6" s="67"/>
      <c r="AK6" s="78" t="s">
        <v>135</v>
      </c>
      <c r="AL6" s="146" t="e">
        <f>ROUNDUP(AG9/AG8,1)</f>
        <v>#DIV/0!</v>
      </c>
      <c r="AM6" s="67"/>
      <c r="AN6" s="67"/>
      <c r="AS6" s="40"/>
      <c r="AT6" s="40"/>
      <c r="BA6" s="40"/>
    </row>
    <row r="7" spans="1:53" ht="24.95" customHeight="1" thickBot="1">
      <c r="A7" s="79" t="s">
        <v>136</v>
      </c>
      <c r="B7" s="173" t="s">
        <v>116</v>
      </c>
      <c r="C7" s="92" t="s">
        <v>117</v>
      </c>
      <c r="D7" s="173" t="s">
        <v>118</v>
      </c>
      <c r="E7" s="92" t="s">
        <v>119</v>
      </c>
      <c r="F7" s="173" t="s">
        <v>120</v>
      </c>
      <c r="G7" s="92" t="s">
        <v>121</v>
      </c>
      <c r="H7" s="173" t="s">
        <v>115</v>
      </c>
      <c r="I7" s="92" t="s">
        <v>116</v>
      </c>
      <c r="J7" s="173" t="s">
        <v>117</v>
      </c>
      <c r="K7" s="92" t="s">
        <v>118</v>
      </c>
      <c r="L7" s="173" t="s">
        <v>119</v>
      </c>
      <c r="M7" s="92" t="s">
        <v>120</v>
      </c>
      <c r="N7" s="173" t="s">
        <v>121</v>
      </c>
      <c r="O7" s="92" t="s">
        <v>115</v>
      </c>
      <c r="P7" s="173" t="s">
        <v>116</v>
      </c>
      <c r="Q7" s="92" t="s">
        <v>117</v>
      </c>
      <c r="R7" s="173" t="s">
        <v>118</v>
      </c>
      <c r="S7" s="92" t="s">
        <v>119</v>
      </c>
      <c r="T7" s="173" t="s">
        <v>120</v>
      </c>
      <c r="U7" s="92" t="s">
        <v>121</v>
      </c>
      <c r="V7" s="173" t="s">
        <v>115</v>
      </c>
      <c r="W7" s="92" t="s">
        <v>116</v>
      </c>
      <c r="X7" s="173" t="s">
        <v>117</v>
      </c>
      <c r="Y7" s="92" t="s">
        <v>118</v>
      </c>
      <c r="Z7" s="173" t="s">
        <v>119</v>
      </c>
      <c r="AA7" s="92" t="s">
        <v>120</v>
      </c>
      <c r="AB7" s="173" t="s">
        <v>121</v>
      </c>
      <c r="AC7" s="92" t="s">
        <v>115</v>
      </c>
      <c r="AD7" s="174" t="s">
        <v>199</v>
      </c>
      <c r="AE7" s="92" t="s">
        <v>200</v>
      </c>
      <c r="AF7" s="174"/>
      <c r="AG7" s="347"/>
      <c r="AH7" s="77"/>
      <c r="AI7" s="77"/>
      <c r="AJ7" s="67"/>
      <c r="AK7" s="344" t="s">
        <v>182</v>
      </c>
      <c r="AL7" s="330" t="e">
        <f>ROUND((AG11+AG13+AG15+AG17+AG18)/AG20*100,0) &amp;"％"</f>
        <v>#DIV/0!</v>
      </c>
      <c r="AM7" s="67"/>
      <c r="AN7" s="67"/>
    </row>
    <row r="8" spans="1:53" ht="24.95" customHeight="1" thickBot="1">
      <c r="A8" s="80" t="s">
        <v>137</v>
      </c>
      <c r="B8" s="119"/>
      <c r="C8" s="120"/>
      <c r="D8" s="120"/>
      <c r="E8" s="120"/>
      <c r="F8" s="120"/>
      <c r="G8" s="120"/>
      <c r="H8" s="120"/>
      <c r="I8" s="120"/>
      <c r="J8" s="120"/>
      <c r="K8" s="121"/>
      <c r="L8" s="119"/>
      <c r="M8" s="120"/>
      <c r="N8" s="120"/>
      <c r="O8" s="120"/>
      <c r="P8" s="120"/>
      <c r="Q8" s="120"/>
      <c r="R8" s="120"/>
      <c r="S8" s="120"/>
      <c r="T8" s="120"/>
      <c r="U8" s="121"/>
      <c r="V8" s="122"/>
      <c r="W8" s="120"/>
      <c r="X8" s="120"/>
      <c r="Y8" s="120"/>
      <c r="Z8" s="120"/>
      <c r="AA8" s="120"/>
      <c r="AB8" s="120"/>
      <c r="AC8" s="120"/>
      <c r="AD8" s="120"/>
      <c r="AE8" s="120"/>
      <c r="AF8" s="123"/>
      <c r="AG8" s="109">
        <f>COUNTIF(B8:AF8,"○")</f>
        <v>0</v>
      </c>
      <c r="AH8" s="81"/>
      <c r="AJ8" s="67"/>
      <c r="AK8" s="345"/>
      <c r="AL8" s="331" t="e">
        <f>ROUND((AG20+#REF!)/AG21*100,0) &amp;"％"</f>
        <v>#REF!</v>
      </c>
      <c r="AM8" s="67"/>
      <c r="AN8" s="67"/>
    </row>
    <row r="9" spans="1:53" ht="24.95" customHeight="1" thickBot="1">
      <c r="A9" s="80" t="s">
        <v>138</v>
      </c>
      <c r="B9" s="104">
        <f t="shared" ref="B9:AF9" si="0">SUM(B10:B18)</f>
        <v>0</v>
      </c>
      <c r="C9" s="105">
        <f t="shared" si="0"/>
        <v>0</v>
      </c>
      <c r="D9" s="105">
        <f t="shared" si="0"/>
        <v>0</v>
      </c>
      <c r="E9" s="105">
        <f t="shared" si="0"/>
        <v>0</v>
      </c>
      <c r="F9" s="105">
        <f t="shared" si="0"/>
        <v>0</v>
      </c>
      <c r="G9" s="105">
        <f t="shared" si="0"/>
        <v>0</v>
      </c>
      <c r="H9" s="105">
        <f t="shared" si="0"/>
        <v>0</v>
      </c>
      <c r="I9" s="105">
        <f t="shared" si="0"/>
        <v>0</v>
      </c>
      <c r="J9" s="105">
        <f t="shared" si="0"/>
        <v>0</v>
      </c>
      <c r="K9" s="106">
        <f t="shared" si="0"/>
        <v>0</v>
      </c>
      <c r="L9" s="104">
        <f t="shared" si="0"/>
        <v>0</v>
      </c>
      <c r="M9" s="105">
        <f t="shared" si="0"/>
        <v>0</v>
      </c>
      <c r="N9" s="105">
        <f t="shared" si="0"/>
        <v>0</v>
      </c>
      <c r="O9" s="105">
        <f t="shared" si="0"/>
        <v>0</v>
      </c>
      <c r="P9" s="105">
        <f t="shared" si="0"/>
        <v>0</v>
      </c>
      <c r="Q9" s="105">
        <f t="shared" si="0"/>
        <v>0</v>
      </c>
      <c r="R9" s="105">
        <f t="shared" si="0"/>
        <v>0</v>
      </c>
      <c r="S9" s="105">
        <f t="shared" si="0"/>
        <v>0</v>
      </c>
      <c r="T9" s="105">
        <f t="shared" si="0"/>
        <v>0</v>
      </c>
      <c r="U9" s="106">
        <f t="shared" si="0"/>
        <v>0</v>
      </c>
      <c r="V9" s="107">
        <f t="shared" si="0"/>
        <v>0</v>
      </c>
      <c r="W9" s="105">
        <f t="shared" si="0"/>
        <v>0</v>
      </c>
      <c r="X9" s="105">
        <f t="shared" si="0"/>
        <v>0</v>
      </c>
      <c r="Y9" s="105">
        <f t="shared" si="0"/>
        <v>0</v>
      </c>
      <c r="Z9" s="105">
        <f t="shared" si="0"/>
        <v>0</v>
      </c>
      <c r="AA9" s="105">
        <f t="shared" si="0"/>
        <v>0</v>
      </c>
      <c r="AB9" s="105">
        <f t="shared" si="0"/>
        <v>0</v>
      </c>
      <c r="AC9" s="105">
        <f t="shared" si="0"/>
        <v>0</v>
      </c>
      <c r="AD9" s="105">
        <f t="shared" si="0"/>
        <v>0</v>
      </c>
      <c r="AE9" s="105">
        <f t="shared" si="0"/>
        <v>0</v>
      </c>
      <c r="AF9" s="105">
        <f t="shared" si="0"/>
        <v>0</v>
      </c>
      <c r="AG9" s="108">
        <f t="shared" ref="AG9:AG18" si="1">SUM(B9:AF9)</f>
        <v>0</v>
      </c>
      <c r="AH9" s="82"/>
      <c r="AI9" s="332" t="s">
        <v>187</v>
      </c>
      <c r="AJ9" s="67"/>
      <c r="AK9" s="78" t="s">
        <v>188</v>
      </c>
      <c r="AL9" s="147" t="e">
        <f>ROUND(SUM(AI11:AI18)/AG20,1)</f>
        <v>#DIV/0!</v>
      </c>
      <c r="AM9" s="67"/>
      <c r="AN9" s="67"/>
    </row>
    <row r="10" spans="1:53" ht="24.95" customHeight="1" thickBot="1">
      <c r="A10" s="80" t="s">
        <v>139</v>
      </c>
      <c r="B10" s="124"/>
      <c r="C10" s="123"/>
      <c r="D10" s="123"/>
      <c r="E10" s="123"/>
      <c r="F10" s="123"/>
      <c r="G10" s="123"/>
      <c r="H10" s="123"/>
      <c r="I10" s="123"/>
      <c r="J10" s="123"/>
      <c r="K10" s="121"/>
      <c r="L10" s="124"/>
      <c r="M10" s="123"/>
      <c r="N10" s="123"/>
      <c r="O10" s="123"/>
      <c r="P10" s="123"/>
      <c r="Q10" s="123"/>
      <c r="R10" s="123"/>
      <c r="S10" s="123"/>
      <c r="T10" s="123"/>
      <c r="U10" s="121"/>
      <c r="V10" s="125"/>
      <c r="W10" s="123"/>
      <c r="X10" s="123"/>
      <c r="Y10" s="123"/>
      <c r="Z10" s="123"/>
      <c r="AA10" s="123"/>
      <c r="AB10" s="123"/>
      <c r="AC10" s="123"/>
      <c r="AD10" s="123"/>
      <c r="AE10" s="123"/>
      <c r="AF10" s="123"/>
      <c r="AG10" s="108">
        <f>SUM(B10:AF10)</f>
        <v>0</v>
      </c>
      <c r="AI10" s="333"/>
      <c r="AJ10" s="67"/>
      <c r="AK10" s="83" t="s">
        <v>122</v>
      </c>
      <c r="AL10" s="181"/>
      <c r="AM10" s="67"/>
      <c r="AN10" s="67"/>
    </row>
    <row r="11" spans="1:53" ht="24.95" customHeight="1" thickBot="1">
      <c r="A11" s="84" t="s">
        <v>183</v>
      </c>
      <c r="B11" s="126"/>
      <c r="C11" s="127"/>
      <c r="D11" s="127"/>
      <c r="E11" s="127"/>
      <c r="F11" s="127"/>
      <c r="G11" s="127"/>
      <c r="H11" s="127"/>
      <c r="I11" s="127"/>
      <c r="J11" s="127"/>
      <c r="K11" s="128"/>
      <c r="L11" s="126"/>
      <c r="M11" s="127"/>
      <c r="N11" s="127"/>
      <c r="O11" s="127"/>
      <c r="P11" s="127"/>
      <c r="Q11" s="127"/>
      <c r="R11" s="127"/>
      <c r="S11" s="127"/>
      <c r="T11" s="127"/>
      <c r="U11" s="128"/>
      <c r="V11" s="129"/>
      <c r="W11" s="127"/>
      <c r="X11" s="127"/>
      <c r="Y11" s="127"/>
      <c r="Z11" s="127"/>
      <c r="AA11" s="127"/>
      <c r="AB11" s="127"/>
      <c r="AC11" s="127"/>
      <c r="AD11" s="127"/>
      <c r="AE11" s="127"/>
      <c r="AF11" s="127"/>
      <c r="AG11" s="110">
        <f t="shared" si="1"/>
        <v>0</v>
      </c>
      <c r="AH11" s="85" t="s">
        <v>140</v>
      </c>
      <c r="AI11" s="149">
        <f>AG11*2</f>
        <v>0</v>
      </c>
      <c r="AJ11" s="67"/>
      <c r="AK11" s="83" t="s">
        <v>123</v>
      </c>
      <c r="AL11" s="148" t="e">
        <f>AL6/AE2</f>
        <v>#DIV/0!</v>
      </c>
      <c r="AM11" s="67"/>
      <c r="AN11" s="67"/>
    </row>
    <row r="12" spans="1:53" ht="24.95" customHeight="1" thickBot="1">
      <c r="A12" s="84" t="s">
        <v>141</v>
      </c>
      <c r="B12" s="130"/>
      <c r="C12" s="131"/>
      <c r="D12" s="131"/>
      <c r="E12" s="131"/>
      <c r="F12" s="131"/>
      <c r="G12" s="131"/>
      <c r="H12" s="131"/>
      <c r="I12" s="131"/>
      <c r="J12" s="131"/>
      <c r="K12" s="132"/>
      <c r="L12" s="130"/>
      <c r="M12" s="131"/>
      <c r="N12" s="131"/>
      <c r="O12" s="131"/>
      <c r="P12" s="131"/>
      <c r="Q12" s="131"/>
      <c r="R12" s="131"/>
      <c r="S12" s="131"/>
      <c r="T12" s="131"/>
      <c r="U12" s="132"/>
      <c r="V12" s="133"/>
      <c r="W12" s="131"/>
      <c r="X12" s="131"/>
      <c r="Y12" s="131"/>
      <c r="Z12" s="131"/>
      <c r="AA12" s="131"/>
      <c r="AB12" s="131"/>
      <c r="AC12" s="131"/>
      <c r="AD12" s="131"/>
      <c r="AE12" s="131"/>
      <c r="AF12" s="134"/>
      <c r="AG12" s="110">
        <f>SUM(B12:AF12)</f>
        <v>0</v>
      </c>
      <c r="AH12" s="85" t="s">
        <v>142</v>
      </c>
      <c r="AI12" s="149">
        <f>AG12*2</f>
        <v>0</v>
      </c>
      <c r="AK12" s="169" t="s">
        <v>168</v>
      </c>
      <c r="AL12" s="172" t="e">
        <f>ROUND((AG21)/AG9*100,0) &amp;"％"</f>
        <v>#DIV/0!</v>
      </c>
      <c r="AM12" s="67"/>
      <c r="AN12" s="67"/>
    </row>
    <row r="13" spans="1:53" ht="24.95" customHeight="1" thickBot="1">
      <c r="A13" s="86" t="s">
        <v>184</v>
      </c>
      <c r="B13" s="130"/>
      <c r="C13" s="131"/>
      <c r="D13" s="131"/>
      <c r="E13" s="131"/>
      <c r="F13" s="131"/>
      <c r="G13" s="131"/>
      <c r="H13" s="131"/>
      <c r="I13" s="131"/>
      <c r="J13" s="131"/>
      <c r="K13" s="132"/>
      <c r="L13" s="130"/>
      <c r="M13" s="131"/>
      <c r="N13" s="131"/>
      <c r="O13" s="131"/>
      <c r="P13" s="131"/>
      <c r="Q13" s="131"/>
      <c r="R13" s="131"/>
      <c r="S13" s="131"/>
      <c r="T13" s="131"/>
      <c r="U13" s="132"/>
      <c r="V13" s="133"/>
      <c r="W13" s="131"/>
      <c r="X13" s="131"/>
      <c r="Y13" s="131"/>
      <c r="Z13" s="131"/>
      <c r="AA13" s="131"/>
      <c r="AB13" s="131"/>
      <c r="AC13" s="131"/>
      <c r="AD13" s="131"/>
      <c r="AE13" s="131"/>
      <c r="AF13" s="134"/>
      <c r="AG13" s="110">
        <f>SUM(B13:AF13)</f>
        <v>0</v>
      </c>
      <c r="AH13" s="85" t="s">
        <v>143</v>
      </c>
      <c r="AI13" s="149">
        <f>AG13*3</f>
        <v>0</v>
      </c>
      <c r="AM13" s="67"/>
      <c r="AN13" s="67"/>
    </row>
    <row r="14" spans="1:53" ht="24.95" customHeight="1" thickBot="1">
      <c r="A14" s="84" t="s">
        <v>144</v>
      </c>
      <c r="B14" s="130"/>
      <c r="C14" s="131"/>
      <c r="D14" s="131"/>
      <c r="E14" s="131"/>
      <c r="F14" s="131"/>
      <c r="G14" s="131"/>
      <c r="H14" s="131"/>
      <c r="I14" s="131"/>
      <c r="J14" s="131"/>
      <c r="K14" s="132"/>
      <c r="L14" s="130"/>
      <c r="M14" s="131"/>
      <c r="N14" s="131"/>
      <c r="O14" s="131"/>
      <c r="P14" s="131"/>
      <c r="Q14" s="131"/>
      <c r="R14" s="131"/>
      <c r="S14" s="131"/>
      <c r="T14" s="131"/>
      <c r="U14" s="132"/>
      <c r="V14" s="133"/>
      <c r="W14" s="131"/>
      <c r="X14" s="131"/>
      <c r="Y14" s="131"/>
      <c r="Z14" s="131"/>
      <c r="AA14" s="131"/>
      <c r="AB14" s="131"/>
      <c r="AC14" s="131"/>
      <c r="AD14" s="131"/>
      <c r="AE14" s="131"/>
      <c r="AF14" s="134"/>
      <c r="AG14" s="110">
        <f t="shared" si="1"/>
        <v>0</v>
      </c>
      <c r="AH14" s="85" t="s">
        <v>143</v>
      </c>
      <c r="AI14" s="149">
        <f>AG14*3</f>
        <v>0</v>
      </c>
      <c r="AJ14" s="67"/>
      <c r="AK14" s="87"/>
      <c r="AL14" s="88"/>
      <c r="AM14" s="67"/>
      <c r="AN14" s="67"/>
    </row>
    <row r="15" spans="1:53" ht="24.95" customHeight="1" thickBot="1">
      <c r="A15" s="89" t="s">
        <v>185</v>
      </c>
      <c r="B15" s="130"/>
      <c r="C15" s="131"/>
      <c r="D15" s="131"/>
      <c r="E15" s="131"/>
      <c r="F15" s="131"/>
      <c r="G15" s="131"/>
      <c r="H15" s="131"/>
      <c r="I15" s="131"/>
      <c r="J15" s="131"/>
      <c r="K15" s="132"/>
      <c r="L15" s="130"/>
      <c r="M15" s="131"/>
      <c r="N15" s="131"/>
      <c r="O15" s="131"/>
      <c r="P15" s="131"/>
      <c r="Q15" s="131"/>
      <c r="R15" s="131"/>
      <c r="S15" s="131"/>
      <c r="T15" s="131"/>
      <c r="U15" s="132"/>
      <c r="V15" s="133"/>
      <c r="W15" s="131"/>
      <c r="X15" s="131"/>
      <c r="Y15" s="131"/>
      <c r="Z15" s="131"/>
      <c r="AA15" s="131"/>
      <c r="AB15" s="131"/>
      <c r="AC15" s="131"/>
      <c r="AD15" s="131"/>
      <c r="AE15" s="131"/>
      <c r="AF15" s="134"/>
      <c r="AG15" s="111">
        <f t="shared" si="1"/>
        <v>0</v>
      </c>
      <c r="AH15" s="85" t="s">
        <v>145</v>
      </c>
      <c r="AI15" s="150">
        <f>AG15*4</f>
        <v>0</v>
      </c>
      <c r="AM15" s="67"/>
      <c r="AN15" s="67"/>
    </row>
    <row r="16" spans="1:53" ht="24.95" customHeight="1" thickBot="1">
      <c r="A16" s="90" t="s">
        <v>146</v>
      </c>
      <c r="B16" s="135"/>
      <c r="C16" s="136"/>
      <c r="D16" s="136"/>
      <c r="E16" s="136"/>
      <c r="F16" s="136"/>
      <c r="G16" s="136"/>
      <c r="H16" s="136"/>
      <c r="I16" s="136"/>
      <c r="J16" s="136"/>
      <c r="K16" s="137"/>
      <c r="L16" s="135"/>
      <c r="M16" s="136"/>
      <c r="N16" s="136"/>
      <c r="O16" s="136"/>
      <c r="P16" s="136"/>
      <c r="Q16" s="136"/>
      <c r="R16" s="136"/>
      <c r="S16" s="136"/>
      <c r="T16" s="136"/>
      <c r="U16" s="137"/>
      <c r="V16" s="138"/>
      <c r="W16" s="136"/>
      <c r="X16" s="136"/>
      <c r="Y16" s="136"/>
      <c r="Z16" s="136"/>
      <c r="AA16" s="136"/>
      <c r="AB16" s="136"/>
      <c r="AC16" s="136"/>
      <c r="AD16" s="136"/>
      <c r="AE16" s="136"/>
      <c r="AF16" s="139"/>
      <c r="AG16" s="111">
        <f t="shared" si="1"/>
        <v>0</v>
      </c>
      <c r="AH16" s="85" t="s">
        <v>145</v>
      </c>
      <c r="AI16" s="150">
        <f>AG16*4</f>
        <v>0</v>
      </c>
      <c r="AM16" s="67"/>
      <c r="AN16" s="67"/>
    </row>
    <row r="17" spans="1:53" ht="24.95" customHeight="1" thickBot="1">
      <c r="A17" s="89" t="s">
        <v>147</v>
      </c>
      <c r="B17" s="135"/>
      <c r="C17" s="136"/>
      <c r="D17" s="136"/>
      <c r="E17" s="136"/>
      <c r="F17" s="136"/>
      <c r="G17" s="136"/>
      <c r="H17" s="136"/>
      <c r="I17" s="136"/>
      <c r="J17" s="136"/>
      <c r="K17" s="137"/>
      <c r="L17" s="135"/>
      <c r="M17" s="136"/>
      <c r="N17" s="136"/>
      <c r="O17" s="136"/>
      <c r="P17" s="136"/>
      <c r="Q17" s="136"/>
      <c r="R17" s="136"/>
      <c r="S17" s="136"/>
      <c r="T17" s="136"/>
      <c r="U17" s="137"/>
      <c r="V17" s="138"/>
      <c r="W17" s="136"/>
      <c r="X17" s="136"/>
      <c r="Y17" s="136"/>
      <c r="Z17" s="136"/>
      <c r="AA17" s="136"/>
      <c r="AB17" s="136"/>
      <c r="AC17" s="136"/>
      <c r="AD17" s="136"/>
      <c r="AE17" s="136"/>
      <c r="AF17" s="139"/>
      <c r="AG17" s="111">
        <f t="shared" si="1"/>
        <v>0</v>
      </c>
      <c r="AH17" s="85" t="s">
        <v>148</v>
      </c>
      <c r="AI17" s="151">
        <f>AG17*5</f>
        <v>0</v>
      </c>
      <c r="AM17" s="67"/>
      <c r="AN17" s="67"/>
    </row>
    <row r="18" spans="1:53" ht="24.95" customHeight="1" thickBot="1">
      <c r="A18" s="91" t="s">
        <v>149</v>
      </c>
      <c r="B18" s="140"/>
      <c r="C18" s="141"/>
      <c r="D18" s="141"/>
      <c r="E18" s="141"/>
      <c r="F18" s="141"/>
      <c r="G18" s="141"/>
      <c r="H18" s="141"/>
      <c r="I18" s="141"/>
      <c r="J18" s="141"/>
      <c r="K18" s="142"/>
      <c r="L18" s="140"/>
      <c r="M18" s="141"/>
      <c r="N18" s="141"/>
      <c r="O18" s="141"/>
      <c r="P18" s="141"/>
      <c r="Q18" s="141"/>
      <c r="R18" s="141"/>
      <c r="S18" s="141"/>
      <c r="T18" s="141"/>
      <c r="U18" s="142"/>
      <c r="V18" s="143"/>
      <c r="W18" s="141"/>
      <c r="X18" s="141"/>
      <c r="Y18" s="141"/>
      <c r="Z18" s="141"/>
      <c r="AA18" s="141"/>
      <c r="AB18" s="141"/>
      <c r="AC18" s="141"/>
      <c r="AD18" s="141"/>
      <c r="AE18" s="141"/>
      <c r="AF18" s="144"/>
      <c r="AG18" s="112">
        <f t="shared" si="1"/>
        <v>0</v>
      </c>
      <c r="AH18" s="85" t="s">
        <v>150</v>
      </c>
      <c r="AI18" s="151">
        <f>AG18*6</f>
        <v>0</v>
      </c>
      <c r="AM18" s="67"/>
      <c r="AN18" s="67"/>
    </row>
    <row r="19" spans="1:53" ht="24.75" customHeight="1" thickBot="1">
      <c r="A19" s="93" t="s">
        <v>191</v>
      </c>
      <c r="B19" s="129"/>
      <c r="C19" s="127"/>
      <c r="D19" s="127"/>
      <c r="E19" s="127"/>
      <c r="F19" s="127"/>
      <c r="G19" s="127"/>
      <c r="H19" s="127"/>
      <c r="I19" s="127"/>
      <c r="J19" s="127"/>
      <c r="K19" s="128"/>
      <c r="L19" s="126"/>
      <c r="M19" s="127"/>
      <c r="N19" s="127"/>
      <c r="O19" s="127"/>
      <c r="P19" s="127"/>
      <c r="Q19" s="127"/>
      <c r="R19" s="127"/>
      <c r="S19" s="127"/>
      <c r="T19" s="127"/>
      <c r="U19" s="128"/>
      <c r="V19" s="129"/>
      <c r="W19" s="127"/>
      <c r="X19" s="127"/>
      <c r="Y19" s="127"/>
      <c r="Z19" s="127"/>
      <c r="AA19" s="127"/>
      <c r="AB19" s="127"/>
      <c r="AC19" s="127"/>
      <c r="AD19" s="127"/>
      <c r="AE19" s="127"/>
      <c r="AF19" s="145"/>
      <c r="AG19" s="113">
        <f>SUM(B19:AF19)</f>
        <v>0</v>
      </c>
      <c r="AH19" s="94"/>
      <c r="AI19" s="95"/>
      <c r="AM19" s="67"/>
      <c r="AN19" s="67"/>
    </row>
    <row r="20" spans="1:53" ht="26.25" customHeight="1" thickBot="1">
      <c r="A20" s="96" t="s">
        <v>190</v>
      </c>
      <c r="B20" s="114">
        <f>SUM(B11:B18)</f>
        <v>0</v>
      </c>
      <c r="C20" s="115">
        <f t="shared" ref="C20:AF20" si="2">SUM(C11:C18)</f>
        <v>0</v>
      </c>
      <c r="D20" s="115">
        <f t="shared" si="2"/>
        <v>0</v>
      </c>
      <c r="E20" s="115">
        <f t="shared" si="2"/>
        <v>0</v>
      </c>
      <c r="F20" s="115">
        <f t="shared" si="2"/>
        <v>0</v>
      </c>
      <c r="G20" s="115">
        <f>SUM(G11:G18)</f>
        <v>0</v>
      </c>
      <c r="H20" s="115">
        <f t="shared" si="2"/>
        <v>0</v>
      </c>
      <c r="I20" s="115">
        <f t="shared" si="2"/>
        <v>0</v>
      </c>
      <c r="J20" s="115">
        <f t="shared" si="2"/>
        <v>0</v>
      </c>
      <c r="K20" s="116">
        <f t="shared" si="2"/>
        <v>0</v>
      </c>
      <c r="L20" s="117">
        <f t="shared" si="2"/>
        <v>0</v>
      </c>
      <c r="M20" s="115">
        <f t="shared" si="2"/>
        <v>0</v>
      </c>
      <c r="N20" s="115">
        <f t="shared" si="2"/>
        <v>0</v>
      </c>
      <c r="O20" s="115">
        <f t="shared" si="2"/>
        <v>0</v>
      </c>
      <c r="P20" s="115">
        <f t="shared" si="2"/>
        <v>0</v>
      </c>
      <c r="Q20" s="115">
        <f t="shared" si="2"/>
        <v>0</v>
      </c>
      <c r="R20" s="115">
        <f>SUM(R11:R18)</f>
        <v>0</v>
      </c>
      <c r="S20" s="115">
        <f t="shared" si="2"/>
        <v>0</v>
      </c>
      <c r="T20" s="115">
        <f t="shared" si="2"/>
        <v>0</v>
      </c>
      <c r="U20" s="116">
        <f t="shared" si="2"/>
        <v>0</v>
      </c>
      <c r="V20" s="114">
        <f t="shared" si="2"/>
        <v>0</v>
      </c>
      <c r="W20" s="115">
        <f t="shared" si="2"/>
        <v>0</v>
      </c>
      <c r="X20" s="115">
        <f t="shared" si="2"/>
        <v>0</v>
      </c>
      <c r="Y20" s="115">
        <f t="shared" si="2"/>
        <v>0</v>
      </c>
      <c r="Z20" s="115">
        <f t="shared" si="2"/>
        <v>0</v>
      </c>
      <c r="AA20" s="115">
        <f t="shared" si="2"/>
        <v>0</v>
      </c>
      <c r="AB20" s="115">
        <f t="shared" si="2"/>
        <v>0</v>
      </c>
      <c r="AC20" s="115">
        <f t="shared" si="2"/>
        <v>0</v>
      </c>
      <c r="AD20" s="115">
        <f t="shared" si="2"/>
        <v>0</v>
      </c>
      <c r="AE20" s="115">
        <f t="shared" si="2"/>
        <v>0</v>
      </c>
      <c r="AF20" s="118">
        <f t="shared" si="2"/>
        <v>0</v>
      </c>
      <c r="AG20" s="108">
        <f>SUM(AG11:AG18)</f>
        <v>0</v>
      </c>
      <c r="AH20" s="94" t="s">
        <v>134</v>
      </c>
      <c r="AI20" s="150">
        <f>SUM(AI11:AI18)</f>
        <v>0</v>
      </c>
      <c r="AM20" s="67"/>
      <c r="AN20" s="67"/>
    </row>
    <row r="21" spans="1:53" s="64" customFormat="1" ht="24.75" thickBot="1">
      <c r="A21" s="170" t="s">
        <v>167</v>
      </c>
      <c r="B21" s="182"/>
      <c r="C21" s="183"/>
      <c r="D21" s="183"/>
      <c r="E21" s="183"/>
      <c r="F21" s="183"/>
      <c r="G21" s="183"/>
      <c r="H21" s="183"/>
      <c r="I21" s="183"/>
      <c r="J21" s="183"/>
      <c r="K21" s="184"/>
      <c r="L21" s="185"/>
      <c r="M21" s="183"/>
      <c r="N21" s="183"/>
      <c r="O21" s="183"/>
      <c r="P21" s="183"/>
      <c r="Q21" s="183"/>
      <c r="R21" s="183"/>
      <c r="S21" s="183"/>
      <c r="T21" s="183"/>
      <c r="U21" s="186"/>
      <c r="V21" s="182"/>
      <c r="W21" s="183"/>
      <c r="X21" s="183"/>
      <c r="Y21" s="183"/>
      <c r="Z21" s="183"/>
      <c r="AA21" s="183"/>
      <c r="AB21" s="183"/>
      <c r="AC21" s="183"/>
      <c r="AD21" s="183"/>
      <c r="AE21" s="183"/>
      <c r="AF21" s="184"/>
      <c r="AG21" s="171">
        <f>SUM(B21:AF21)</f>
        <v>0</v>
      </c>
      <c r="AH21" s="61"/>
      <c r="AI21" s="61"/>
      <c r="AM21" s="62"/>
      <c r="AN21" s="62"/>
      <c r="AO21" s="63"/>
      <c r="AP21" s="63"/>
      <c r="AQ21" s="63"/>
      <c r="AR21" s="63"/>
      <c r="AS21" s="63"/>
      <c r="AT21" s="63"/>
      <c r="AU21" s="63"/>
      <c r="AV21" s="63"/>
    </row>
    <row r="22" spans="1:53" ht="26.25" customHeight="1">
      <c r="A22" s="68" t="s">
        <v>194</v>
      </c>
      <c r="B22" s="340">
        <f>B4</f>
        <v>6</v>
      </c>
      <c r="C22" s="340"/>
      <c r="D22" s="69" t="s">
        <v>129</v>
      </c>
      <c r="E22" s="341">
        <v>5</v>
      </c>
      <c r="F22" s="341"/>
      <c r="G22" s="70" t="s">
        <v>130</v>
      </c>
      <c r="H22" s="71" t="s">
        <v>131</v>
      </c>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67"/>
      <c r="AH22" s="67"/>
      <c r="AI22" s="67"/>
      <c r="AM22" s="67"/>
      <c r="AN22" s="67"/>
    </row>
    <row r="23" spans="1:53" ht="20.100000000000001" customHeight="1" thickBot="1">
      <c r="A23" s="23"/>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23"/>
      <c r="AJ23" s="67">
        <f>E22</f>
        <v>5</v>
      </c>
      <c r="AK23" s="67" t="s">
        <v>132</v>
      </c>
    </row>
    <row r="24" spans="1:53" ht="24.95" customHeight="1" thickBot="1">
      <c r="A24" s="73" t="s">
        <v>133</v>
      </c>
      <c r="B24" s="74">
        <v>1</v>
      </c>
      <c r="C24" s="75">
        <v>2</v>
      </c>
      <c r="D24" s="75">
        <v>3</v>
      </c>
      <c r="E24" s="75">
        <v>4</v>
      </c>
      <c r="F24" s="75">
        <v>5</v>
      </c>
      <c r="G24" s="75">
        <v>6</v>
      </c>
      <c r="H24" s="75">
        <v>7</v>
      </c>
      <c r="I24" s="75">
        <v>8</v>
      </c>
      <c r="J24" s="75">
        <v>9</v>
      </c>
      <c r="K24" s="76">
        <v>10</v>
      </c>
      <c r="L24" s="74">
        <v>11</v>
      </c>
      <c r="M24" s="75">
        <v>12</v>
      </c>
      <c r="N24" s="75">
        <v>13</v>
      </c>
      <c r="O24" s="75">
        <v>14</v>
      </c>
      <c r="P24" s="75">
        <v>15</v>
      </c>
      <c r="Q24" s="75">
        <v>16</v>
      </c>
      <c r="R24" s="75">
        <v>17</v>
      </c>
      <c r="S24" s="75">
        <v>18</v>
      </c>
      <c r="T24" s="75">
        <v>19</v>
      </c>
      <c r="U24" s="76">
        <v>20</v>
      </c>
      <c r="V24" s="74">
        <v>21</v>
      </c>
      <c r="W24" s="75">
        <v>22</v>
      </c>
      <c r="X24" s="75">
        <v>23</v>
      </c>
      <c r="Y24" s="75">
        <v>24</v>
      </c>
      <c r="Z24" s="75">
        <v>25</v>
      </c>
      <c r="AA24" s="75">
        <v>26</v>
      </c>
      <c r="AB24" s="75">
        <v>27</v>
      </c>
      <c r="AC24" s="75">
        <v>28</v>
      </c>
      <c r="AD24" s="75">
        <v>29</v>
      </c>
      <c r="AE24" s="75">
        <v>30</v>
      </c>
      <c r="AF24" s="76">
        <v>31</v>
      </c>
      <c r="AG24" s="342" t="s">
        <v>134</v>
      </c>
      <c r="AH24" s="77"/>
      <c r="AI24" s="77"/>
      <c r="AJ24" s="67"/>
      <c r="AK24" s="78" t="s">
        <v>135</v>
      </c>
      <c r="AL24" s="146" t="e">
        <f>ROUNDUP(AG27/AG26,1)</f>
        <v>#DIV/0!</v>
      </c>
      <c r="AM24" s="67"/>
      <c r="AN24" s="67"/>
      <c r="AS24" s="40"/>
      <c r="AT24" s="40"/>
      <c r="BA24" s="40"/>
    </row>
    <row r="25" spans="1:53" ht="24.95" customHeight="1" thickBot="1">
      <c r="A25" s="79" t="s">
        <v>136</v>
      </c>
      <c r="B25" s="173" t="s">
        <v>118</v>
      </c>
      <c r="C25" s="92" t="s">
        <v>119</v>
      </c>
      <c r="D25" s="173" t="s">
        <v>120</v>
      </c>
      <c r="E25" s="92" t="s">
        <v>121</v>
      </c>
      <c r="F25" s="173" t="s">
        <v>115</v>
      </c>
      <c r="G25" s="92" t="s">
        <v>116</v>
      </c>
      <c r="H25" s="173" t="s">
        <v>117</v>
      </c>
      <c r="I25" s="92" t="s">
        <v>118</v>
      </c>
      <c r="J25" s="173" t="s">
        <v>119</v>
      </c>
      <c r="K25" s="92" t="s">
        <v>120</v>
      </c>
      <c r="L25" s="173" t="s">
        <v>121</v>
      </c>
      <c r="M25" s="92" t="s">
        <v>115</v>
      </c>
      <c r="N25" s="173" t="s">
        <v>116</v>
      </c>
      <c r="O25" s="92" t="s">
        <v>117</v>
      </c>
      <c r="P25" s="173" t="s">
        <v>118</v>
      </c>
      <c r="Q25" s="92" t="s">
        <v>119</v>
      </c>
      <c r="R25" s="173" t="s">
        <v>120</v>
      </c>
      <c r="S25" s="92" t="s">
        <v>121</v>
      </c>
      <c r="T25" s="173" t="s">
        <v>115</v>
      </c>
      <c r="U25" s="92" t="s">
        <v>116</v>
      </c>
      <c r="V25" s="173" t="s">
        <v>117</v>
      </c>
      <c r="W25" s="92" t="s">
        <v>118</v>
      </c>
      <c r="X25" s="173" t="s">
        <v>119</v>
      </c>
      <c r="Y25" s="92" t="s">
        <v>120</v>
      </c>
      <c r="Z25" s="173" t="s">
        <v>121</v>
      </c>
      <c r="AA25" s="92" t="s">
        <v>115</v>
      </c>
      <c r="AB25" s="173" t="s">
        <v>116</v>
      </c>
      <c r="AC25" s="92" t="s">
        <v>117</v>
      </c>
      <c r="AD25" s="173" t="s">
        <v>118</v>
      </c>
      <c r="AE25" s="173" t="s">
        <v>198</v>
      </c>
      <c r="AF25" s="173" t="s">
        <v>201</v>
      </c>
      <c r="AG25" s="343"/>
      <c r="AH25" s="77"/>
      <c r="AI25" s="77"/>
      <c r="AJ25" s="67"/>
      <c r="AK25" s="344" t="s">
        <v>182</v>
      </c>
      <c r="AL25" s="330" t="e">
        <f>ROUND((AG29+AG31+AG33+AG35+AG36)/AG38*100,0) &amp;"％"</f>
        <v>#DIV/0!</v>
      </c>
      <c r="AM25" s="67"/>
      <c r="AN25" s="67"/>
    </row>
    <row r="26" spans="1:53" ht="24.95" customHeight="1" thickBot="1">
      <c r="A26" s="80" t="s">
        <v>137</v>
      </c>
      <c r="B26" s="119"/>
      <c r="C26" s="120"/>
      <c r="D26" s="120"/>
      <c r="E26" s="120"/>
      <c r="F26" s="120"/>
      <c r="G26" s="120"/>
      <c r="H26" s="120"/>
      <c r="I26" s="120"/>
      <c r="J26" s="120"/>
      <c r="K26" s="121"/>
      <c r="L26" s="119"/>
      <c r="M26" s="120"/>
      <c r="N26" s="120"/>
      <c r="O26" s="120"/>
      <c r="P26" s="120"/>
      <c r="Q26" s="120"/>
      <c r="R26" s="120"/>
      <c r="S26" s="120"/>
      <c r="T26" s="120"/>
      <c r="U26" s="121"/>
      <c r="V26" s="122"/>
      <c r="W26" s="120"/>
      <c r="X26" s="120"/>
      <c r="Y26" s="120"/>
      <c r="Z26" s="120"/>
      <c r="AA26" s="120"/>
      <c r="AB26" s="120"/>
      <c r="AC26" s="120"/>
      <c r="AD26" s="120"/>
      <c r="AE26" s="120"/>
      <c r="AF26" s="123"/>
      <c r="AG26" s="109">
        <f>COUNTIF(B26:AF26,"○")</f>
        <v>0</v>
      </c>
      <c r="AH26" s="81"/>
      <c r="AJ26" s="67"/>
      <c r="AK26" s="345"/>
      <c r="AL26" s="331" t="e">
        <f>ROUND((AG38+#REF!)/AG39*100,0) &amp;"％"</f>
        <v>#REF!</v>
      </c>
      <c r="AM26" s="67"/>
      <c r="AN26" s="67"/>
    </row>
    <row r="27" spans="1:53" ht="24.95" customHeight="1" thickBot="1">
      <c r="A27" s="80" t="s">
        <v>138</v>
      </c>
      <c r="B27" s="104">
        <f t="shared" ref="B27:AF27" si="3">SUM(B28:B36)</f>
        <v>0</v>
      </c>
      <c r="C27" s="105">
        <f t="shared" si="3"/>
        <v>0</v>
      </c>
      <c r="D27" s="105">
        <f t="shared" si="3"/>
        <v>0</v>
      </c>
      <c r="E27" s="105">
        <f t="shared" si="3"/>
        <v>0</v>
      </c>
      <c r="F27" s="105">
        <f t="shared" si="3"/>
        <v>0</v>
      </c>
      <c r="G27" s="105">
        <f t="shared" si="3"/>
        <v>0</v>
      </c>
      <c r="H27" s="105">
        <f t="shared" si="3"/>
        <v>0</v>
      </c>
      <c r="I27" s="105">
        <f t="shared" si="3"/>
        <v>0</v>
      </c>
      <c r="J27" s="105">
        <f t="shared" si="3"/>
        <v>0</v>
      </c>
      <c r="K27" s="106">
        <f t="shared" si="3"/>
        <v>0</v>
      </c>
      <c r="L27" s="104">
        <f t="shared" si="3"/>
        <v>0</v>
      </c>
      <c r="M27" s="105">
        <f t="shared" si="3"/>
        <v>0</v>
      </c>
      <c r="N27" s="105">
        <f t="shared" si="3"/>
        <v>0</v>
      </c>
      <c r="O27" s="105">
        <f t="shared" si="3"/>
        <v>0</v>
      </c>
      <c r="P27" s="105">
        <f t="shared" si="3"/>
        <v>0</v>
      </c>
      <c r="Q27" s="105">
        <f t="shared" si="3"/>
        <v>0</v>
      </c>
      <c r="R27" s="105">
        <f t="shared" si="3"/>
        <v>0</v>
      </c>
      <c r="S27" s="105">
        <f t="shared" si="3"/>
        <v>0</v>
      </c>
      <c r="T27" s="105">
        <f t="shared" si="3"/>
        <v>0</v>
      </c>
      <c r="U27" s="106">
        <f t="shared" si="3"/>
        <v>0</v>
      </c>
      <c r="V27" s="107">
        <f t="shared" si="3"/>
        <v>0</v>
      </c>
      <c r="W27" s="105">
        <f t="shared" si="3"/>
        <v>0</v>
      </c>
      <c r="X27" s="105">
        <f t="shared" si="3"/>
        <v>0</v>
      </c>
      <c r="Y27" s="105">
        <f t="shared" si="3"/>
        <v>0</v>
      </c>
      <c r="Z27" s="105">
        <f t="shared" si="3"/>
        <v>0</v>
      </c>
      <c r="AA27" s="105">
        <f t="shared" si="3"/>
        <v>0</v>
      </c>
      <c r="AB27" s="105">
        <f t="shared" si="3"/>
        <v>0</v>
      </c>
      <c r="AC27" s="105">
        <f t="shared" si="3"/>
        <v>0</v>
      </c>
      <c r="AD27" s="105">
        <f t="shared" si="3"/>
        <v>0</v>
      </c>
      <c r="AE27" s="105">
        <f t="shared" si="3"/>
        <v>0</v>
      </c>
      <c r="AF27" s="105">
        <f t="shared" si="3"/>
        <v>0</v>
      </c>
      <c r="AG27" s="108">
        <f>SUM(B27:AF27)</f>
        <v>0</v>
      </c>
      <c r="AH27" s="82"/>
      <c r="AI27" s="332" t="s">
        <v>187</v>
      </c>
      <c r="AJ27" s="67"/>
      <c r="AK27" s="78" t="s">
        <v>188</v>
      </c>
      <c r="AL27" s="147" t="e">
        <f>ROUND(SUM(AI29:AI36)/AG38,1)</f>
        <v>#DIV/0!</v>
      </c>
      <c r="AM27" s="67"/>
      <c r="AN27" s="67"/>
    </row>
    <row r="28" spans="1:53" ht="24.95" customHeight="1" thickBot="1">
      <c r="A28" s="80" t="s">
        <v>139</v>
      </c>
      <c r="B28" s="124"/>
      <c r="C28" s="123"/>
      <c r="D28" s="123"/>
      <c r="E28" s="123"/>
      <c r="F28" s="123"/>
      <c r="G28" s="123"/>
      <c r="H28" s="123"/>
      <c r="I28" s="123"/>
      <c r="J28" s="123"/>
      <c r="K28" s="121"/>
      <c r="L28" s="124"/>
      <c r="M28" s="123"/>
      <c r="N28" s="123"/>
      <c r="O28" s="123"/>
      <c r="P28" s="123"/>
      <c r="Q28" s="123"/>
      <c r="R28" s="123"/>
      <c r="S28" s="123"/>
      <c r="T28" s="123"/>
      <c r="U28" s="121"/>
      <c r="V28" s="125"/>
      <c r="W28" s="123"/>
      <c r="X28" s="123"/>
      <c r="Y28" s="123"/>
      <c r="Z28" s="123"/>
      <c r="AA28" s="123"/>
      <c r="AB28" s="123"/>
      <c r="AC28" s="123"/>
      <c r="AD28" s="123"/>
      <c r="AE28" s="123"/>
      <c r="AF28" s="123"/>
      <c r="AG28" s="108">
        <f>SUM(B28:AF28)</f>
        <v>0</v>
      </c>
      <c r="AI28" s="333"/>
      <c r="AJ28" s="67"/>
      <c r="AK28" s="83" t="s">
        <v>122</v>
      </c>
      <c r="AL28" s="181"/>
      <c r="AM28" s="67"/>
      <c r="AN28" s="67"/>
    </row>
    <row r="29" spans="1:53" ht="24.95" customHeight="1" thickBot="1">
      <c r="A29" s="84" t="s">
        <v>183</v>
      </c>
      <c r="B29" s="126"/>
      <c r="C29" s="127"/>
      <c r="D29" s="127"/>
      <c r="E29" s="127"/>
      <c r="F29" s="127"/>
      <c r="G29" s="127"/>
      <c r="H29" s="127"/>
      <c r="I29" s="127"/>
      <c r="J29" s="127"/>
      <c r="K29" s="128"/>
      <c r="L29" s="126"/>
      <c r="M29" s="127"/>
      <c r="N29" s="127"/>
      <c r="O29" s="127"/>
      <c r="P29" s="127"/>
      <c r="Q29" s="127"/>
      <c r="R29" s="127"/>
      <c r="S29" s="127"/>
      <c r="T29" s="127"/>
      <c r="U29" s="128"/>
      <c r="V29" s="129"/>
      <c r="W29" s="127"/>
      <c r="X29" s="127"/>
      <c r="Y29" s="127"/>
      <c r="Z29" s="127"/>
      <c r="AA29" s="127"/>
      <c r="AB29" s="127"/>
      <c r="AC29" s="127"/>
      <c r="AD29" s="127"/>
      <c r="AE29" s="127"/>
      <c r="AF29" s="127"/>
      <c r="AG29" s="110">
        <f t="shared" ref="AG29:AG37" si="4">SUM(B29:AF29)</f>
        <v>0</v>
      </c>
      <c r="AH29" s="85" t="s">
        <v>140</v>
      </c>
      <c r="AI29" s="149">
        <f>AG29*2</f>
        <v>0</v>
      </c>
      <c r="AJ29" s="67"/>
      <c r="AK29" s="83" t="s">
        <v>123</v>
      </c>
      <c r="AL29" s="148" t="e">
        <f>AL24/AE2</f>
        <v>#DIV/0!</v>
      </c>
      <c r="AM29" s="67"/>
      <c r="AN29" s="67"/>
    </row>
    <row r="30" spans="1:53" ht="24.95" customHeight="1" thickBot="1">
      <c r="A30" s="84" t="s">
        <v>141</v>
      </c>
      <c r="B30" s="130"/>
      <c r="C30" s="131"/>
      <c r="D30" s="131"/>
      <c r="E30" s="131"/>
      <c r="F30" s="131"/>
      <c r="G30" s="131"/>
      <c r="H30" s="131"/>
      <c r="I30" s="131"/>
      <c r="J30" s="131"/>
      <c r="K30" s="132"/>
      <c r="L30" s="130"/>
      <c r="M30" s="131"/>
      <c r="N30" s="131"/>
      <c r="O30" s="131"/>
      <c r="P30" s="131"/>
      <c r="Q30" s="131"/>
      <c r="R30" s="131"/>
      <c r="S30" s="131"/>
      <c r="T30" s="131"/>
      <c r="U30" s="132"/>
      <c r="V30" s="133"/>
      <c r="W30" s="131"/>
      <c r="X30" s="131"/>
      <c r="Y30" s="131"/>
      <c r="Z30" s="131"/>
      <c r="AA30" s="131"/>
      <c r="AB30" s="131"/>
      <c r="AC30" s="131"/>
      <c r="AD30" s="131"/>
      <c r="AE30" s="131"/>
      <c r="AF30" s="134"/>
      <c r="AG30" s="110">
        <f t="shared" si="4"/>
        <v>0</v>
      </c>
      <c r="AH30" s="85" t="s">
        <v>151</v>
      </c>
      <c r="AI30" s="149">
        <f>AG30*2</f>
        <v>0</v>
      </c>
      <c r="AK30" s="169" t="s">
        <v>168</v>
      </c>
      <c r="AL30" s="172" t="e">
        <f>ROUND((AG39)/AG27*100,0) &amp;"％"</f>
        <v>#DIV/0!</v>
      </c>
      <c r="AM30" s="67"/>
      <c r="AN30" s="67"/>
    </row>
    <row r="31" spans="1:53" ht="24.95" customHeight="1" thickBot="1">
      <c r="A31" s="86" t="s">
        <v>184</v>
      </c>
      <c r="B31" s="130"/>
      <c r="C31" s="131"/>
      <c r="D31" s="131"/>
      <c r="E31" s="131"/>
      <c r="F31" s="131"/>
      <c r="G31" s="131"/>
      <c r="H31" s="131"/>
      <c r="I31" s="131"/>
      <c r="J31" s="131"/>
      <c r="K31" s="132"/>
      <c r="L31" s="130"/>
      <c r="M31" s="131"/>
      <c r="N31" s="131"/>
      <c r="O31" s="131"/>
      <c r="P31" s="131"/>
      <c r="Q31" s="131"/>
      <c r="R31" s="131"/>
      <c r="S31" s="131"/>
      <c r="T31" s="131"/>
      <c r="U31" s="132"/>
      <c r="V31" s="133"/>
      <c r="W31" s="131"/>
      <c r="X31" s="131"/>
      <c r="Y31" s="131"/>
      <c r="Z31" s="131"/>
      <c r="AA31" s="131"/>
      <c r="AB31" s="131"/>
      <c r="AC31" s="131"/>
      <c r="AD31" s="131"/>
      <c r="AE31" s="131"/>
      <c r="AF31" s="134"/>
      <c r="AG31" s="110">
        <f t="shared" si="4"/>
        <v>0</v>
      </c>
      <c r="AH31" s="85" t="s">
        <v>143</v>
      </c>
      <c r="AI31" s="149">
        <f>AG31*3</f>
        <v>0</v>
      </c>
      <c r="AM31" s="67"/>
      <c r="AN31" s="67"/>
    </row>
    <row r="32" spans="1:53" ht="24.95" customHeight="1" thickBot="1">
      <c r="A32" s="84" t="s">
        <v>144</v>
      </c>
      <c r="B32" s="130"/>
      <c r="C32" s="131"/>
      <c r="D32" s="131"/>
      <c r="E32" s="131"/>
      <c r="F32" s="131"/>
      <c r="G32" s="131"/>
      <c r="H32" s="131"/>
      <c r="I32" s="131"/>
      <c r="J32" s="131"/>
      <c r="K32" s="132"/>
      <c r="L32" s="130"/>
      <c r="M32" s="131"/>
      <c r="N32" s="131"/>
      <c r="O32" s="131"/>
      <c r="P32" s="131"/>
      <c r="Q32" s="131"/>
      <c r="R32" s="131"/>
      <c r="S32" s="131"/>
      <c r="T32" s="131"/>
      <c r="U32" s="132"/>
      <c r="V32" s="133"/>
      <c r="W32" s="131"/>
      <c r="X32" s="131"/>
      <c r="Y32" s="131"/>
      <c r="Z32" s="131"/>
      <c r="AA32" s="131"/>
      <c r="AB32" s="131"/>
      <c r="AC32" s="131"/>
      <c r="AD32" s="131"/>
      <c r="AE32" s="131"/>
      <c r="AF32" s="134"/>
      <c r="AG32" s="110">
        <f t="shared" si="4"/>
        <v>0</v>
      </c>
      <c r="AH32" s="85" t="s">
        <v>143</v>
      </c>
      <c r="AI32" s="149">
        <f>AG32*3</f>
        <v>0</v>
      </c>
      <c r="AJ32" s="67"/>
      <c r="AK32" s="87"/>
      <c r="AL32" s="88"/>
      <c r="AM32" s="67"/>
      <c r="AN32" s="67"/>
    </row>
    <row r="33" spans="1:53" ht="24.95" customHeight="1" thickBot="1">
      <c r="A33" s="89" t="s">
        <v>185</v>
      </c>
      <c r="B33" s="130"/>
      <c r="C33" s="131"/>
      <c r="D33" s="131"/>
      <c r="E33" s="131"/>
      <c r="F33" s="131"/>
      <c r="G33" s="131"/>
      <c r="H33" s="131"/>
      <c r="I33" s="131"/>
      <c r="J33" s="131"/>
      <c r="K33" s="132"/>
      <c r="L33" s="130"/>
      <c r="M33" s="131"/>
      <c r="N33" s="131"/>
      <c r="O33" s="131"/>
      <c r="P33" s="131"/>
      <c r="Q33" s="131"/>
      <c r="R33" s="131"/>
      <c r="S33" s="131"/>
      <c r="T33" s="131"/>
      <c r="U33" s="132"/>
      <c r="V33" s="133"/>
      <c r="W33" s="131"/>
      <c r="X33" s="131"/>
      <c r="Y33" s="131"/>
      <c r="Z33" s="131"/>
      <c r="AA33" s="131"/>
      <c r="AB33" s="131"/>
      <c r="AC33" s="131"/>
      <c r="AD33" s="131"/>
      <c r="AE33" s="131"/>
      <c r="AF33" s="134"/>
      <c r="AG33" s="111">
        <f t="shared" si="4"/>
        <v>0</v>
      </c>
      <c r="AH33" s="85" t="s">
        <v>145</v>
      </c>
      <c r="AI33" s="150">
        <f>AG33*4</f>
        <v>0</v>
      </c>
      <c r="AJ33" s="67"/>
      <c r="AK33" s="97"/>
      <c r="AL33" s="98"/>
      <c r="AM33" s="67"/>
      <c r="AN33" s="67"/>
    </row>
    <row r="34" spans="1:53" ht="24.95" customHeight="1" thickBot="1">
      <c r="A34" s="90" t="s">
        <v>146</v>
      </c>
      <c r="B34" s="135"/>
      <c r="C34" s="136"/>
      <c r="D34" s="136"/>
      <c r="E34" s="136"/>
      <c r="F34" s="136"/>
      <c r="G34" s="136"/>
      <c r="H34" s="136"/>
      <c r="I34" s="136"/>
      <c r="J34" s="136"/>
      <c r="K34" s="137"/>
      <c r="L34" s="135"/>
      <c r="M34" s="136"/>
      <c r="N34" s="136"/>
      <c r="O34" s="136"/>
      <c r="P34" s="136"/>
      <c r="Q34" s="136"/>
      <c r="R34" s="136"/>
      <c r="S34" s="136"/>
      <c r="T34" s="136"/>
      <c r="U34" s="137"/>
      <c r="V34" s="138"/>
      <c r="W34" s="136"/>
      <c r="X34" s="136"/>
      <c r="Y34" s="136"/>
      <c r="Z34" s="136"/>
      <c r="AA34" s="136"/>
      <c r="AB34" s="136"/>
      <c r="AC34" s="136"/>
      <c r="AD34" s="136"/>
      <c r="AE34" s="136"/>
      <c r="AF34" s="139"/>
      <c r="AG34" s="111">
        <f t="shared" si="4"/>
        <v>0</v>
      </c>
      <c r="AH34" s="85" t="s">
        <v>145</v>
      </c>
      <c r="AI34" s="150">
        <f>AG34*4</f>
        <v>0</v>
      </c>
      <c r="AJ34" s="67"/>
      <c r="AK34" s="67"/>
      <c r="AL34" s="67"/>
      <c r="AM34" s="67"/>
      <c r="AN34" s="67"/>
    </row>
    <row r="35" spans="1:53" ht="24.95" customHeight="1" thickBot="1">
      <c r="A35" s="89" t="s">
        <v>147</v>
      </c>
      <c r="B35" s="135"/>
      <c r="C35" s="136"/>
      <c r="D35" s="136"/>
      <c r="E35" s="136"/>
      <c r="F35" s="136"/>
      <c r="G35" s="136"/>
      <c r="H35" s="136"/>
      <c r="I35" s="136"/>
      <c r="J35" s="136"/>
      <c r="K35" s="137"/>
      <c r="L35" s="135"/>
      <c r="M35" s="136"/>
      <c r="N35" s="136"/>
      <c r="O35" s="136"/>
      <c r="P35" s="136"/>
      <c r="Q35" s="136"/>
      <c r="R35" s="136"/>
      <c r="S35" s="136"/>
      <c r="T35" s="136"/>
      <c r="U35" s="137"/>
      <c r="V35" s="138"/>
      <c r="W35" s="136"/>
      <c r="X35" s="136"/>
      <c r="Y35" s="136"/>
      <c r="Z35" s="136"/>
      <c r="AA35" s="136"/>
      <c r="AB35" s="136"/>
      <c r="AC35" s="136"/>
      <c r="AD35" s="136"/>
      <c r="AE35" s="136"/>
      <c r="AF35" s="139"/>
      <c r="AG35" s="111">
        <f t="shared" si="4"/>
        <v>0</v>
      </c>
      <c r="AH35" s="85" t="s">
        <v>148</v>
      </c>
      <c r="AI35" s="151">
        <f>AG35*5</f>
        <v>0</v>
      </c>
      <c r="AJ35" s="67"/>
      <c r="AK35" s="67"/>
      <c r="AL35" s="67"/>
      <c r="AM35" s="67"/>
      <c r="AN35" s="67"/>
    </row>
    <row r="36" spans="1:53" ht="24.95" customHeight="1" thickBot="1">
      <c r="A36" s="79" t="s">
        <v>149</v>
      </c>
      <c r="B36" s="154"/>
      <c r="C36" s="155"/>
      <c r="D36" s="155"/>
      <c r="E36" s="155"/>
      <c r="F36" s="155"/>
      <c r="G36" s="155"/>
      <c r="H36" s="155"/>
      <c r="I36" s="155"/>
      <c r="J36" s="155"/>
      <c r="K36" s="156"/>
      <c r="L36" s="154"/>
      <c r="M36" s="155"/>
      <c r="N36" s="155"/>
      <c r="O36" s="155"/>
      <c r="P36" s="155"/>
      <c r="Q36" s="155"/>
      <c r="R36" s="155"/>
      <c r="S36" s="155"/>
      <c r="T36" s="155"/>
      <c r="U36" s="156"/>
      <c r="V36" s="157"/>
      <c r="W36" s="155"/>
      <c r="X36" s="155"/>
      <c r="Y36" s="155"/>
      <c r="Z36" s="155"/>
      <c r="AA36" s="155"/>
      <c r="AB36" s="155"/>
      <c r="AC36" s="155"/>
      <c r="AD36" s="155"/>
      <c r="AE36" s="155"/>
      <c r="AF36" s="158"/>
      <c r="AG36" s="152">
        <f t="shared" si="4"/>
        <v>0</v>
      </c>
      <c r="AH36" s="85" t="s">
        <v>150</v>
      </c>
      <c r="AI36" s="151">
        <f>AG36*6</f>
        <v>0</v>
      </c>
      <c r="AJ36" s="67"/>
      <c r="AK36" s="67"/>
      <c r="AL36" s="67"/>
      <c r="AM36" s="67"/>
      <c r="AN36" s="67"/>
    </row>
    <row r="37" spans="1:53" ht="24.75" customHeight="1" thickBot="1">
      <c r="A37" s="99" t="s">
        <v>191</v>
      </c>
      <c r="B37" s="159"/>
      <c r="C37" s="160"/>
      <c r="D37" s="160"/>
      <c r="E37" s="160"/>
      <c r="F37" s="160"/>
      <c r="G37" s="160"/>
      <c r="H37" s="160"/>
      <c r="I37" s="160"/>
      <c r="J37" s="160"/>
      <c r="K37" s="161"/>
      <c r="L37" s="162"/>
      <c r="M37" s="160"/>
      <c r="N37" s="160"/>
      <c r="O37" s="160"/>
      <c r="P37" s="160"/>
      <c r="Q37" s="160"/>
      <c r="R37" s="160"/>
      <c r="S37" s="160"/>
      <c r="T37" s="160"/>
      <c r="U37" s="161"/>
      <c r="V37" s="159"/>
      <c r="W37" s="160"/>
      <c r="X37" s="160"/>
      <c r="Y37" s="160"/>
      <c r="Z37" s="160"/>
      <c r="AA37" s="160"/>
      <c r="AB37" s="160"/>
      <c r="AC37" s="160"/>
      <c r="AD37" s="160"/>
      <c r="AE37" s="160"/>
      <c r="AF37" s="163"/>
      <c r="AG37" s="153">
        <f t="shared" si="4"/>
        <v>0</v>
      </c>
      <c r="AH37" s="94"/>
      <c r="AI37" s="95"/>
      <c r="AM37" s="67"/>
      <c r="AN37" s="67"/>
    </row>
    <row r="38" spans="1:53" ht="26.25" customHeight="1" thickBot="1">
      <c r="A38" s="96" t="s">
        <v>190</v>
      </c>
      <c r="B38" s="114">
        <f t="shared" ref="B38:AG38" si="5">SUM(B29:B36)</f>
        <v>0</v>
      </c>
      <c r="C38" s="115">
        <f t="shared" si="5"/>
        <v>0</v>
      </c>
      <c r="D38" s="115">
        <f t="shared" si="5"/>
        <v>0</v>
      </c>
      <c r="E38" s="115">
        <f t="shared" si="5"/>
        <v>0</v>
      </c>
      <c r="F38" s="115">
        <f t="shared" si="5"/>
        <v>0</v>
      </c>
      <c r="G38" s="115">
        <f t="shared" si="5"/>
        <v>0</v>
      </c>
      <c r="H38" s="115">
        <f t="shared" si="5"/>
        <v>0</v>
      </c>
      <c r="I38" s="115">
        <f t="shared" si="5"/>
        <v>0</v>
      </c>
      <c r="J38" s="115">
        <f t="shared" si="5"/>
        <v>0</v>
      </c>
      <c r="K38" s="116">
        <f t="shared" si="5"/>
        <v>0</v>
      </c>
      <c r="L38" s="117">
        <f t="shared" si="5"/>
        <v>0</v>
      </c>
      <c r="M38" s="115">
        <f t="shared" si="5"/>
        <v>0</v>
      </c>
      <c r="N38" s="115">
        <f t="shared" si="5"/>
        <v>0</v>
      </c>
      <c r="O38" s="115">
        <f t="shared" si="5"/>
        <v>0</v>
      </c>
      <c r="P38" s="115">
        <f t="shared" si="5"/>
        <v>0</v>
      </c>
      <c r="Q38" s="115">
        <f t="shared" si="5"/>
        <v>0</v>
      </c>
      <c r="R38" s="115">
        <f t="shared" si="5"/>
        <v>0</v>
      </c>
      <c r="S38" s="115">
        <f t="shared" si="5"/>
        <v>0</v>
      </c>
      <c r="T38" s="115">
        <f t="shared" si="5"/>
        <v>0</v>
      </c>
      <c r="U38" s="116">
        <f t="shared" si="5"/>
        <v>0</v>
      </c>
      <c r="V38" s="114">
        <f t="shared" si="5"/>
        <v>0</v>
      </c>
      <c r="W38" s="115">
        <f t="shared" si="5"/>
        <v>0</v>
      </c>
      <c r="X38" s="115">
        <f t="shared" si="5"/>
        <v>0</v>
      </c>
      <c r="Y38" s="115">
        <f t="shared" si="5"/>
        <v>0</v>
      </c>
      <c r="Z38" s="115">
        <f t="shared" si="5"/>
        <v>0</v>
      </c>
      <c r="AA38" s="115">
        <f t="shared" si="5"/>
        <v>0</v>
      </c>
      <c r="AB38" s="115">
        <f t="shared" si="5"/>
        <v>0</v>
      </c>
      <c r="AC38" s="115">
        <f t="shared" si="5"/>
        <v>0</v>
      </c>
      <c r="AD38" s="115">
        <f t="shared" si="5"/>
        <v>0</v>
      </c>
      <c r="AE38" s="115">
        <f t="shared" si="5"/>
        <v>0</v>
      </c>
      <c r="AF38" s="118">
        <f t="shared" si="5"/>
        <v>0</v>
      </c>
      <c r="AG38" s="108">
        <f t="shared" si="5"/>
        <v>0</v>
      </c>
      <c r="AH38" s="94" t="s">
        <v>134</v>
      </c>
      <c r="AI38" s="150">
        <f>SUM(AI29:AI36)</f>
        <v>0</v>
      </c>
      <c r="AJ38" s="100"/>
      <c r="AK38" s="67"/>
      <c r="AL38" s="67"/>
      <c r="AM38" s="67"/>
      <c r="AN38" s="67"/>
    </row>
    <row r="39" spans="1:53" s="64" customFormat="1" ht="24.75" thickBot="1">
      <c r="A39" s="170" t="s">
        <v>167</v>
      </c>
      <c r="B39" s="182"/>
      <c r="C39" s="183"/>
      <c r="D39" s="183"/>
      <c r="E39" s="183"/>
      <c r="F39" s="183"/>
      <c r="G39" s="183"/>
      <c r="H39" s="183"/>
      <c r="I39" s="183"/>
      <c r="J39" s="183"/>
      <c r="K39" s="184"/>
      <c r="L39" s="185"/>
      <c r="M39" s="183"/>
      <c r="N39" s="183"/>
      <c r="O39" s="183"/>
      <c r="P39" s="183"/>
      <c r="Q39" s="183"/>
      <c r="R39" s="183"/>
      <c r="S39" s="183"/>
      <c r="T39" s="183"/>
      <c r="U39" s="186"/>
      <c r="V39" s="182"/>
      <c r="W39" s="183"/>
      <c r="X39" s="183"/>
      <c r="Y39" s="183"/>
      <c r="Z39" s="183"/>
      <c r="AA39" s="183"/>
      <c r="AB39" s="183"/>
      <c r="AC39" s="183"/>
      <c r="AD39" s="183"/>
      <c r="AE39" s="183"/>
      <c r="AF39" s="184"/>
      <c r="AG39" s="171">
        <f>SUM(B39:AF39)</f>
        <v>0</v>
      </c>
      <c r="AH39" s="61"/>
      <c r="AI39" s="61"/>
      <c r="AM39" s="62"/>
      <c r="AN39" s="62"/>
      <c r="AO39" s="63"/>
      <c r="AP39" s="63"/>
      <c r="AQ39" s="63"/>
      <c r="AR39" s="63"/>
      <c r="AS39" s="63"/>
      <c r="AT39" s="63"/>
      <c r="AU39" s="63"/>
      <c r="AV39" s="63"/>
    </row>
    <row r="40" spans="1:53" ht="26.25" customHeight="1">
      <c r="A40" s="68" t="s">
        <v>194</v>
      </c>
      <c r="B40" s="340">
        <f>B22</f>
        <v>6</v>
      </c>
      <c r="C40" s="340"/>
      <c r="D40" s="69" t="s">
        <v>129</v>
      </c>
      <c r="E40" s="341">
        <v>6</v>
      </c>
      <c r="F40" s="341"/>
      <c r="G40" s="70" t="s">
        <v>130</v>
      </c>
      <c r="H40" s="71" t="s">
        <v>131</v>
      </c>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67"/>
      <c r="AH40" s="67"/>
      <c r="AI40" s="67"/>
      <c r="AJ40" s="67"/>
      <c r="AK40" s="67"/>
      <c r="AL40" s="67"/>
      <c r="AM40" s="67"/>
      <c r="AN40" s="67"/>
    </row>
    <row r="41" spans="1:53" ht="20.100000000000001" customHeight="1" thickBot="1">
      <c r="A41" s="23"/>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23"/>
      <c r="AJ41" s="67">
        <f>E40</f>
        <v>6</v>
      </c>
      <c r="AK41" s="67" t="s">
        <v>132</v>
      </c>
    </row>
    <row r="42" spans="1:53" ht="24.95" customHeight="1" thickBot="1">
      <c r="A42" s="73" t="s">
        <v>133</v>
      </c>
      <c r="B42" s="74">
        <v>1</v>
      </c>
      <c r="C42" s="75">
        <v>2</v>
      </c>
      <c r="D42" s="75">
        <v>3</v>
      </c>
      <c r="E42" s="75">
        <v>4</v>
      </c>
      <c r="F42" s="75">
        <v>5</v>
      </c>
      <c r="G42" s="75">
        <v>6</v>
      </c>
      <c r="H42" s="75">
        <v>7</v>
      </c>
      <c r="I42" s="75">
        <v>8</v>
      </c>
      <c r="J42" s="75">
        <v>9</v>
      </c>
      <c r="K42" s="76">
        <v>10</v>
      </c>
      <c r="L42" s="74">
        <v>11</v>
      </c>
      <c r="M42" s="75">
        <v>12</v>
      </c>
      <c r="N42" s="75">
        <v>13</v>
      </c>
      <c r="O42" s="75">
        <v>14</v>
      </c>
      <c r="P42" s="75">
        <v>15</v>
      </c>
      <c r="Q42" s="75">
        <v>16</v>
      </c>
      <c r="R42" s="75">
        <v>17</v>
      </c>
      <c r="S42" s="75">
        <v>18</v>
      </c>
      <c r="T42" s="75">
        <v>19</v>
      </c>
      <c r="U42" s="76">
        <v>20</v>
      </c>
      <c r="V42" s="74">
        <v>21</v>
      </c>
      <c r="W42" s="75">
        <v>22</v>
      </c>
      <c r="X42" s="75">
        <v>23</v>
      </c>
      <c r="Y42" s="75">
        <v>24</v>
      </c>
      <c r="Z42" s="75">
        <v>25</v>
      </c>
      <c r="AA42" s="75">
        <v>26</v>
      </c>
      <c r="AB42" s="75">
        <v>27</v>
      </c>
      <c r="AC42" s="75">
        <v>28</v>
      </c>
      <c r="AD42" s="75">
        <v>29</v>
      </c>
      <c r="AE42" s="75">
        <v>30</v>
      </c>
      <c r="AF42" s="76"/>
      <c r="AG42" s="346" t="s">
        <v>134</v>
      </c>
      <c r="AH42" s="77"/>
      <c r="AI42" s="77"/>
      <c r="AJ42" s="67"/>
      <c r="AK42" s="78" t="s">
        <v>135</v>
      </c>
      <c r="AL42" s="146" t="e">
        <f>ROUNDUP(AG45/AG44,1)</f>
        <v>#DIV/0!</v>
      </c>
      <c r="AM42" s="67"/>
      <c r="AN42" s="67"/>
      <c r="AS42" s="40"/>
      <c r="AT42" s="40"/>
      <c r="BA42" s="40"/>
    </row>
    <row r="43" spans="1:53" ht="24.95" customHeight="1" thickBot="1">
      <c r="A43" s="79" t="s">
        <v>136</v>
      </c>
      <c r="B43" s="173" t="s">
        <v>121</v>
      </c>
      <c r="C43" s="92" t="s">
        <v>115</v>
      </c>
      <c r="D43" s="173" t="s">
        <v>116</v>
      </c>
      <c r="E43" s="92" t="s">
        <v>117</v>
      </c>
      <c r="F43" s="173" t="s">
        <v>118</v>
      </c>
      <c r="G43" s="92" t="s">
        <v>119</v>
      </c>
      <c r="H43" s="173" t="s">
        <v>120</v>
      </c>
      <c r="I43" s="92" t="s">
        <v>121</v>
      </c>
      <c r="J43" s="173" t="s">
        <v>115</v>
      </c>
      <c r="K43" s="92" t="s">
        <v>116</v>
      </c>
      <c r="L43" s="173" t="s">
        <v>117</v>
      </c>
      <c r="M43" s="92" t="s">
        <v>118</v>
      </c>
      <c r="N43" s="173" t="s">
        <v>119</v>
      </c>
      <c r="O43" s="92" t="s">
        <v>120</v>
      </c>
      <c r="P43" s="173" t="s">
        <v>121</v>
      </c>
      <c r="Q43" s="92" t="s">
        <v>115</v>
      </c>
      <c r="R43" s="173" t="s">
        <v>116</v>
      </c>
      <c r="S43" s="92" t="s">
        <v>117</v>
      </c>
      <c r="T43" s="173" t="s">
        <v>118</v>
      </c>
      <c r="U43" s="92" t="s">
        <v>119</v>
      </c>
      <c r="V43" s="173" t="s">
        <v>120</v>
      </c>
      <c r="W43" s="92" t="s">
        <v>121</v>
      </c>
      <c r="X43" s="173" t="s">
        <v>115</v>
      </c>
      <c r="Y43" s="92" t="s">
        <v>116</v>
      </c>
      <c r="Z43" s="173" t="s">
        <v>117</v>
      </c>
      <c r="AA43" s="92" t="s">
        <v>118</v>
      </c>
      <c r="AB43" s="173" t="s">
        <v>119</v>
      </c>
      <c r="AC43" s="92" t="s">
        <v>120</v>
      </c>
      <c r="AD43" s="173" t="s">
        <v>202</v>
      </c>
      <c r="AE43" s="92" t="s">
        <v>203</v>
      </c>
      <c r="AF43" s="174"/>
      <c r="AG43" s="347"/>
      <c r="AH43" s="77"/>
      <c r="AI43" s="77"/>
      <c r="AJ43" s="67"/>
      <c r="AK43" s="344" t="s">
        <v>182</v>
      </c>
      <c r="AL43" s="330" t="e">
        <f>ROUND((AG47+AG49+AG51+AG53+AG54)/AG56*100,0) &amp;"％"</f>
        <v>#DIV/0!</v>
      </c>
      <c r="AM43" s="67"/>
      <c r="AN43" s="67"/>
    </row>
    <row r="44" spans="1:53" ht="24.95" customHeight="1" thickBot="1">
      <c r="A44" s="80" t="s">
        <v>137</v>
      </c>
      <c r="B44" s="119"/>
      <c r="C44" s="120"/>
      <c r="D44" s="120"/>
      <c r="E44" s="120"/>
      <c r="F44" s="120"/>
      <c r="G44" s="120"/>
      <c r="H44" s="120"/>
      <c r="I44" s="120"/>
      <c r="J44" s="120"/>
      <c r="K44" s="121"/>
      <c r="L44" s="119"/>
      <c r="M44" s="120"/>
      <c r="N44" s="120"/>
      <c r="O44" s="120"/>
      <c r="P44" s="120"/>
      <c r="Q44" s="120"/>
      <c r="R44" s="120"/>
      <c r="S44" s="120"/>
      <c r="T44" s="120"/>
      <c r="U44" s="121"/>
      <c r="V44" s="122"/>
      <c r="W44" s="120"/>
      <c r="X44" s="120"/>
      <c r="Y44" s="120"/>
      <c r="Z44" s="120"/>
      <c r="AA44" s="120"/>
      <c r="AB44" s="120"/>
      <c r="AC44" s="120"/>
      <c r="AD44" s="120"/>
      <c r="AE44" s="120"/>
      <c r="AF44" s="123"/>
      <c r="AG44" s="109">
        <f>COUNTIF(B44:AF44,"○")</f>
        <v>0</v>
      </c>
      <c r="AH44" s="81"/>
      <c r="AJ44" s="67"/>
      <c r="AK44" s="345"/>
      <c r="AL44" s="331" t="e">
        <f>ROUND((AG56+#REF!)/AG57*100,0) &amp;"％"</f>
        <v>#REF!</v>
      </c>
      <c r="AM44" s="67"/>
      <c r="AN44" s="67"/>
    </row>
    <row r="45" spans="1:53" ht="24.95" customHeight="1" thickBot="1">
      <c r="A45" s="80" t="s">
        <v>138</v>
      </c>
      <c r="B45" s="104">
        <f t="shared" ref="B45:AF45" si="6">SUM(B46:B54)</f>
        <v>0</v>
      </c>
      <c r="C45" s="105">
        <f t="shared" si="6"/>
        <v>0</v>
      </c>
      <c r="D45" s="105">
        <f t="shared" si="6"/>
        <v>0</v>
      </c>
      <c r="E45" s="105">
        <f t="shared" si="6"/>
        <v>0</v>
      </c>
      <c r="F45" s="105">
        <f t="shared" si="6"/>
        <v>0</v>
      </c>
      <c r="G45" s="105">
        <f t="shared" si="6"/>
        <v>0</v>
      </c>
      <c r="H45" s="105">
        <f t="shared" si="6"/>
        <v>0</v>
      </c>
      <c r="I45" s="105">
        <f t="shared" si="6"/>
        <v>0</v>
      </c>
      <c r="J45" s="105">
        <f t="shared" si="6"/>
        <v>0</v>
      </c>
      <c r="K45" s="106">
        <f t="shared" si="6"/>
        <v>0</v>
      </c>
      <c r="L45" s="104">
        <f t="shared" si="6"/>
        <v>0</v>
      </c>
      <c r="M45" s="105">
        <f t="shared" si="6"/>
        <v>0</v>
      </c>
      <c r="N45" s="105">
        <f t="shared" si="6"/>
        <v>0</v>
      </c>
      <c r="O45" s="105">
        <f t="shared" si="6"/>
        <v>0</v>
      </c>
      <c r="P45" s="105">
        <f t="shared" si="6"/>
        <v>0</v>
      </c>
      <c r="Q45" s="105">
        <f t="shared" si="6"/>
        <v>0</v>
      </c>
      <c r="R45" s="105">
        <f t="shared" si="6"/>
        <v>0</v>
      </c>
      <c r="S45" s="105">
        <f t="shared" si="6"/>
        <v>0</v>
      </c>
      <c r="T45" s="105">
        <f t="shared" si="6"/>
        <v>0</v>
      </c>
      <c r="U45" s="106">
        <f t="shared" si="6"/>
        <v>0</v>
      </c>
      <c r="V45" s="107">
        <f t="shared" si="6"/>
        <v>0</v>
      </c>
      <c r="W45" s="105">
        <f t="shared" si="6"/>
        <v>0</v>
      </c>
      <c r="X45" s="105">
        <f t="shared" si="6"/>
        <v>0</v>
      </c>
      <c r="Y45" s="105">
        <f t="shared" si="6"/>
        <v>0</v>
      </c>
      <c r="Z45" s="105">
        <f t="shared" si="6"/>
        <v>0</v>
      </c>
      <c r="AA45" s="105">
        <f t="shared" si="6"/>
        <v>0</v>
      </c>
      <c r="AB45" s="105">
        <f t="shared" si="6"/>
        <v>0</v>
      </c>
      <c r="AC45" s="105">
        <f t="shared" si="6"/>
        <v>0</v>
      </c>
      <c r="AD45" s="105">
        <f t="shared" si="6"/>
        <v>0</v>
      </c>
      <c r="AE45" s="105">
        <f t="shared" si="6"/>
        <v>0</v>
      </c>
      <c r="AF45" s="105">
        <f t="shared" si="6"/>
        <v>0</v>
      </c>
      <c r="AG45" s="108">
        <f>SUM(B45:AF45)</f>
        <v>0</v>
      </c>
      <c r="AH45" s="82"/>
      <c r="AI45" s="332" t="s">
        <v>187</v>
      </c>
      <c r="AJ45" s="67"/>
      <c r="AK45" s="78" t="s">
        <v>188</v>
      </c>
      <c r="AL45" s="147" t="e">
        <f>ROUND(SUM(AI47:AI54)/AG56,1)</f>
        <v>#DIV/0!</v>
      </c>
      <c r="AM45" s="67"/>
      <c r="AN45" s="67"/>
    </row>
    <row r="46" spans="1:53" ht="24.95" customHeight="1" thickBot="1">
      <c r="A46" s="80" t="s">
        <v>139</v>
      </c>
      <c r="B46" s="124"/>
      <c r="C46" s="123"/>
      <c r="D46" s="123"/>
      <c r="E46" s="123"/>
      <c r="F46" s="123"/>
      <c r="G46" s="123"/>
      <c r="H46" s="123"/>
      <c r="I46" s="123"/>
      <c r="J46" s="123"/>
      <c r="K46" s="121"/>
      <c r="L46" s="124"/>
      <c r="M46" s="123"/>
      <c r="N46" s="123"/>
      <c r="O46" s="123"/>
      <c r="P46" s="123"/>
      <c r="Q46" s="123"/>
      <c r="R46" s="123"/>
      <c r="S46" s="123"/>
      <c r="T46" s="123"/>
      <c r="U46" s="121"/>
      <c r="V46" s="125"/>
      <c r="W46" s="123"/>
      <c r="X46" s="123"/>
      <c r="Y46" s="123"/>
      <c r="Z46" s="123"/>
      <c r="AA46" s="123"/>
      <c r="AB46" s="123"/>
      <c r="AC46" s="123"/>
      <c r="AD46" s="123"/>
      <c r="AE46" s="123"/>
      <c r="AF46" s="123"/>
      <c r="AG46" s="108">
        <f>SUM(B46:AF46)</f>
        <v>0</v>
      </c>
      <c r="AI46" s="333"/>
      <c r="AJ46" s="67"/>
      <c r="AK46" s="83" t="s">
        <v>122</v>
      </c>
      <c r="AL46" s="181"/>
      <c r="AM46" s="67"/>
      <c r="AN46" s="67"/>
    </row>
    <row r="47" spans="1:53" ht="24.95" customHeight="1" thickBot="1">
      <c r="A47" s="84" t="s">
        <v>183</v>
      </c>
      <c r="B47" s="126"/>
      <c r="C47" s="127"/>
      <c r="D47" s="127"/>
      <c r="E47" s="127"/>
      <c r="F47" s="127"/>
      <c r="G47" s="127"/>
      <c r="H47" s="127"/>
      <c r="I47" s="127"/>
      <c r="J47" s="127"/>
      <c r="K47" s="128"/>
      <c r="L47" s="126"/>
      <c r="M47" s="127"/>
      <c r="N47" s="127"/>
      <c r="O47" s="127"/>
      <c r="P47" s="127"/>
      <c r="Q47" s="127"/>
      <c r="R47" s="127"/>
      <c r="S47" s="127"/>
      <c r="T47" s="127"/>
      <c r="U47" s="128"/>
      <c r="V47" s="129"/>
      <c r="W47" s="127"/>
      <c r="X47" s="127"/>
      <c r="Y47" s="127"/>
      <c r="Z47" s="127"/>
      <c r="AA47" s="127"/>
      <c r="AB47" s="127"/>
      <c r="AC47" s="127"/>
      <c r="AD47" s="127"/>
      <c r="AE47" s="127"/>
      <c r="AF47" s="127"/>
      <c r="AG47" s="110">
        <f t="shared" ref="AG47:AG55" si="7">SUM(B47:AF47)</f>
        <v>0</v>
      </c>
      <c r="AH47" s="85" t="s">
        <v>140</v>
      </c>
      <c r="AI47" s="149">
        <f>AG47*2</f>
        <v>0</v>
      </c>
      <c r="AJ47" s="67"/>
      <c r="AK47" s="83" t="s">
        <v>123</v>
      </c>
      <c r="AL47" s="148" t="e">
        <f>AL42/AE2</f>
        <v>#DIV/0!</v>
      </c>
      <c r="AM47" s="67"/>
      <c r="AN47" s="67"/>
    </row>
    <row r="48" spans="1:53" ht="24.95" customHeight="1" thickBot="1">
      <c r="A48" s="84" t="s">
        <v>141</v>
      </c>
      <c r="B48" s="130"/>
      <c r="C48" s="131"/>
      <c r="D48" s="131"/>
      <c r="E48" s="131"/>
      <c r="F48" s="131"/>
      <c r="G48" s="131"/>
      <c r="H48" s="131"/>
      <c r="I48" s="131"/>
      <c r="J48" s="131"/>
      <c r="K48" s="132"/>
      <c r="L48" s="130"/>
      <c r="M48" s="131"/>
      <c r="N48" s="131"/>
      <c r="O48" s="131"/>
      <c r="P48" s="131"/>
      <c r="Q48" s="131"/>
      <c r="R48" s="131"/>
      <c r="S48" s="131"/>
      <c r="T48" s="131"/>
      <c r="U48" s="132"/>
      <c r="V48" s="133"/>
      <c r="W48" s="131"/>
      <c r="X48" s="131"/>
      <c r="Y48" s="131"/>
      <c r="Z48" s="131"/>
      <c r="AA48" s="131"/>
      <c r="AB48" s="131"/>
      <c r="AC48" s="131"/>
      <c r="AD48" s="131"/>
      <c r="AE48" s="131"/>
      <c r="AF48" s="134"/>
      <c r="AG48" s="110">
        <f t="shared" si="7"/>
        <v>0</v>
      </c>
      <c r="AH48" s="85" t="s">
        <v>151</v>
      </c>
      <c r="AI48" s="149">
        <f>AG48*2</f>
        <v>0</v>
      </c>
      <c r="AJ48" s="61"/>
      <c r="AK48" s="169" t="s">
        <v>168</v>
      </c>
      <c r="AL48" s="172" t="e">
        <f>ROUND((AG57)/AG45*100,0) &amp;"％"</f>
        <v>#DIV/0!</v>
      </c>
      <c r="AM48" s="67"/>
      <c r="AN48" s="67"/>
    </row>
    <row r="49" spans="1:53" ht="24.95" customHeight="1" thickBot="1">
      <c r="A49" s="86" t="s">
        <v>184</v>
      </c>
      <c r="B49" s="130"/>
      <c r="C49" s="131"/>
      <c r="D49" s="131"/>
      <c r="E49" s="131"/>
      <c r="F49" s="131"/>
      <c r="G49" s="131"/>
      <c r="H49" s="131"/>
      <c r="I49" s="131"/>
      <c r="J49" s="131"/>
      <c r="K49" s="132"/>
      <c r="L49" s="130"/>
      <c r="M49" s="131"/>
      <c r="N49" s="131"/>
      <c r="O49" s="131"/>
      <c r="P49" s="131"/>
      <c r="Q49" s="131"/>
      <c r="R49" s="131"/>
      <c r="S49" s="131"/>
      <c r="T49" s="131"/>
      <c r="U49" s="132"/>
      <c r="V49" s="133"/>
      <c r="W49" s="131"/>
      <c r="X49" s="131"/>
      <c r="Y49" s="131"/>
      <c r="Z49" s="131"/>
      <c r="AA49" s="131"/>
      <c r="AB49" s="131"/>
      <c r="AC49" s="131"/>
      <c r="AD49" s="131"/>
      <c r="AE49" s="131"/>
      <c r="AF49" s="134"/>
      <c r="AG49" s="110">
        <f t="shared" si="7"/>
        <v>0</v>
      </c>
      <c r="AH49" s="85" t="s">
        <v>143</v>
      </c>
      <c r="AI49" s="149">
        <f>AG49*3</f>
        <v>0</v>
      </c>
      <c r="AJ49" s="67"/>
      <c r="AK49" s="67"/>
      <c r="AL49" s="67"/>
      <c r="AM49" s="67"/>
      <c r="AN49" s="67"/>
    </row>
    <row r="50" spans="1:53" ht="24.95" customHeight="1" thickBot="1">
      <c r="A50" s="84" t="s">
        <v>144</v>
      </c>
      <c r="B50" s="130"/>
      <c r="C50" s="131"/>
      <c r="D50" s="131"/>
      <c r="E50" s="131"/>
      <c r="F50" s="131"/>
      <c r="G50" s="131"/>
      <c r="H50" s="131"/>
      <c r="I50" s="131"/>
      <c r="J50" s="131"/>
      <c r="K50" s="132"/>
      <c r="L50" s="130"/>
      <c r="M50" s="131"/>
      <c r="N50" s="131"/>
      <c r="O50" s="131"/>
      <c r="P50" s="131"/>
      <c r="Q50" s="131"/>
      <c r="R50" s="131"/>
      <c r="S50" s="131"/>
      <c r="T50" s="131"/>
      <c r="U50" s="132"/>
      <c r="V50" s="133"/>
      <c r="W50" s="131"/>
      <c r="X50" s="131"/>
      <c r="Y50" s="131"/>
      <c r="Z50" s="131"/>
      <c r="AA50" s="131"/>
      <c r="AB50" s="131"/>
      <c r="AC50" s="131"/>
      <c r="AD50" s="131"/>
      <c r="AE50" s="131"/>
      <c r="AF50" s="134"/>
      <c r="AG50" s="110">
        <f t="shared" si="7"/>
        <v>0</v>
      </c>
      <c r="AH50" s="85" t="s">
        <v>143</v>
      </c>
      <c r="AI50" s="149">
        <f>AG50*3</f>
        <v>0</v>
      </c>
      <c r="AJ50" s="67"/>
      <c r="AK50" s="67"/>
    </row>
    <row r="51" spans="1:53" ht="24.95" customHeight="1" thickBot="1">
      <c r="A51" s="89" t="s">
        <v>185</v>
      </c>
      <c r="B51" s="130"/>
      <c r="C51" s="131"/>
      <c r="D51" s="131"/>
      <c r="E51" s="131"/>
      <c r="F51" s="131"/>
      <c r="G51" s="131"/>
      <c r="H51" s="131"/>
      <c r="I51" s="131"/>
      <c r="J51" s="131"/>
      <c r="K51" s="132"/>
      <c r="L51" s="130"/>
      <c r="M51" s="131"/>
      <c r="N51" s="131"/>
      <c r="O51" s="131"/>
      <c r="P51" s="131"/>
      <c r="Q51" s="131"/>
      <c r="R51" s="131"/>
      <c r="S51" s="131"/>
      <c r="T51" s="131"/>
      <c r="U51" s="132"/>
      <c r="V51" s="133"/>
      <c r="W51" s="131"/>
      <c r="X51" s="131"/>
      <c r="Y51" s="131"/>
      <c r="Z51" s="131"/>
      <c r="AA51" s="131"/>
      <c r="AB51" s="131"/>
      <c r="AC51" s="131"/>
      <c r="AD51" s="131"/>
      <c r="AE51" s="131"/>
      <c r="AF51" s="134"/>
      <c r="AG51" s="111">
        <f t="shared" si="7"/>
        <v>0</v>
      </c>
      <c r="AH51" s="85" t="s">
        <v>145</v>
      </c>
      <c r="AI51" s="150">
        <f>AG51*4</f>
        <v>0</v>
      </c>
      <c r="AJ51" s="67"/>
      <c r="AK51" s="67"/>
    </row>
    <row r="52" spans="1:53" ht="24.95" customHeight="1" thickBot="1">
      <c r="A52" s="90" t="s">
        <v>146</v>
      </c>
      <c r="B52" s="135"/>
      <c r="C52" s="136"/>
      <c r="D52" s="136"/>
      <c r="E52" s="136"/>
      <c r="F52" s="136"/>
      <c r="G52" s="136"/>
      <c r="H52" s="136"/>
      <c r="I52" s="136"/>
      <c r="J52" s="136"/>
      <c r="K52" s="137"/>
      <c r="L52" s="135"/>
      <c r="M52" s="136"/>
      <c r="N52" s="136"/>
      <c r="O52" s="136"/>
      <c r="P52" s="136"/>
      <c r="Q52" s="136"/>
      <c r="R52" s="136"/>
      <c r="S52" s="136"/>
      <c r="T52" s="136"/>
      <c r="U52" s="137"/>
      <c r="V52" s="138"/>
      <c r="W52" s="136"/>
      <c r="X52" s="136"/>
      <c r="Y52" s="136"/>
      <c r="Z52" s="136"/>
      <c r="AA52" s="136"/>
      <c r="AB52" s="136"/>
      <c r="AC52" s="136"/>
      <c r="AD52" s="136"/>
      <c r="AE52" s="136"/>
      <c r="AF52" s="139"/>
      <c r="AG52" s="111">
        <f t="shared" si="7"/>
        <v>0</v>
      </c>
      <c r="AH52" s="85" t="s">
        <v>145</v>
      </c>
      <c r="AI52" s="150">
        <f>AG52*4</f>
        <v>0</v>
      </c>
      <c r="AJ52" s="67"/>
      <c r="AK52" s="67"/>
    </row>
    <row r="53" spans="1:53" ht="24.95" customHeight="1" thickBot="1">
      <c r="A53" s="89" t="s">
        <v>147</v>
      </c>
      <c r="B53" s="135"/>
      <c r="C53" s="136"/>
      <c r="D53" s="136"/>
      <c r="E53" s="136"/>
      <c r="F53" s="136"/>
      <c r="G53" s="136"/>
      <c r="H53" s="136"/>
      <c r="I53" s="136"/>
      <c r="J53" s="136"/>
      <c r="K53" s="137"/>
      <c r="L53" s="135"/>
      <c r="M53" s="136"/>
      <c r="N53" s="136"/>
      <c r="O53" s="136"/>
      <c r="P53" s="136"/>
      <c r="Q53" s="136"/>
      <c r="R53" s="136"/>
      <c r="S53" s="136"/>
      <c r="T53" s="136"/>
      <c r="U53" s="137"/>
      <c r="V53" s="138"/>
      <c r="W53" s="136"/>
      <c r="X53" s="136"/>
      <c r="Y53" s="136"/>
      <c r="Z53" s="136"/>
      <c r="AA53" s="136"/>
      <c r="AB53" s="136"/>
      <c r="AC53" s="136"/>
      <c r="AD53" s="136"/>
      <c r="AE53" s="136"/>
      <c r="AF53" s="139"/>
      <c r="AG53" s="111">
        <f t="shared" si="7"/>
        <v>0</v>
      </c>
      <c r="AH53" s="85" t="s">
        <v>148</v>
      </c>
      <c r="AI53" s="151">
        <f>AG53*5</f>
        <v>0</v>
      </c>
      <c r="AM53" s="67"/>
      <c r="AN53" s="67"/>
    </row>
    <row r="54" spans="1:53" ht="24.95" customHeight="1" thickBot="1">
      <c r="A54" s="79" t="s">
        <v>149</v>
      </c>
      <c r="B54" s="154"/>
      <c r="C54" s="155"/>
      <c r="D54" s="155"/>
      <c r="E54" s="155"/>
      <c r="F54" s="155"/>
      <c r="G54" s="155"/>
      <c r="H54" s="155"/>
      <c r="I54" s="155"/>
      <c r="J54" s="155"/>
      <c r="K54" s="156"/>
      <c r="L54" s="154"/>
      <c r="M54" s="155"/>
      <c r="N54" s="155"/>
      <c r="O54" s="155"/>
      <c r="P54" s="155"/>
      <c r="Q54" s="155"/>
      <c r="R54" s="155"/>
      <c r="S54" s="155"/>
      <c r="T54" s="155"/>
      <c r="U54" s="156"/>
      <c r="V54" s="157"/>
      <c r="W54" s="155"/>
      <c r="X54" s="155"/>
      <c r="Y54" s="155"/>
      <c r="Z54" s="155"/>
      <c r="AA54" s="155"/>
      <c r="AB54" s="155"/>
      <c r="AC54" s="155"/>
      <c r="AD54" s="155"/>
      <c r="AE54" s="155"/>
      <c r="AF54" s="158"/>
      <c r="AG54" s="152">
        <f t="shared" si="7"/>
        <v>0</v>
      </c>
      <c r="AH54" s="85" t="s">
        <v>150</v>
      </c>
      <c r="AI54" s="151">
        <f>AG54*6</f>
        <v>0</v>
      </c>
      <c r="AM54" s="67"/>
      <c r="AN54" s="67"/>
    </row>
    <row r="55" spans="1:53" ht="24.75" customHeight="1" thickBot="1">
      <c r="A55" s="93" t="s">
        <v>191</v>
      </c>
      <c r="B55" s="129"/>
      <c r="C55" s="127"/>
      <c r="D55" s="127"/>
      <c r="E55" s="127"/>
      <c r="F55" s="127"/>
      <c r="G55" s="127"/>
      <c r="H55" s="127"/>
      <c r="I55" s="127"/>
      <c r="J55" s="127"/>
      <c r="K55" s="128"/>
      <c r="L55" s="126"/>
      <c r="M55" s="127"/>
      <c r="N55" s="127"/>
      <c r="O55" s="127"/>
      <c r="P55" s="127"/>
      <c r="Q55" s="127"/>
      <c r="R55" s="127"/>
      <c r="S55" s="127"/>
      <c r="T55" s="127"/>
      <c r="U55" s="128"/>
      <c r="V55" s="129"/>
      <c r="W55" s="127"/>
      <c r="X55" s="127"/>
      <c r="Y55" s="127"/>
      <c r="Z55" s="127"/>
      <c r="AA55" s="127"/>
      <c r="AB55" s="127"/>
      <c r="AC55" s="127"/>
      <c r="AD55" s="127"/>
      <c r="AE55" s="127"/>
      <c r="AF55" s="145"/>
      <c r="AG55" s="113">
        <f t="shared" si="7"/>
        <v>0</v>
      </c>
      <c r="AH55" s="94"/>
      <c r="AI55" s="95"/>
      <c r="AM55" s="67"/>
      <c r="AN55" s="67"/>
    </row>
    <row r="56" spans="1:53" ht="26.25" customHeight="1" thickTop="1" thickBot="1">
      <c r="A56" s="96" t="s">
        <v>190</v>
      </c>
      <c r="B56" s="114">
        <f t="shared" ref="B56:AG56" si="8">SUM(B47:B54)</f>
        <v>0</v>
      </c>
      <c r="C56" s="115">
        <f t="shared" si="8"/>
        <v>0</v>
      </c>
      <c r="D56" s="115">
        <f t="shared" si="8"/>
        <v>0</v>
      </c>
      <c r="E56" s="115">
        <f t="shared" si="8"/>
        <v>0</v>
      </c>
      <c r="F56" s="115">
        <f t="shared" si="8"/>
        <v>0</v>
      </c>
      <c r="G56" s="115">
        <f t="shared" si="8"/>
        <v>0</v>
      </c>
      <c r="H56" s="115">
        <f t="shared" si="8"/>
        <v>0</v>
      </c>
      <c r="I56" s="115">
        <f t="shared" si="8"/>
        <v>0</v>
      </c>
      <c r="J56" s="115">
        <f t="shared" si="8"/>
        <v>0</v>
      </c>
      <c r="K56" s="116">
        <f t="shared" si="8"/>
        <v>0</v>
      </c>
      <c r="L56" s="117">
        <f t="shared" si="8"/>
        <v>0</v>
      </c>
      <c r="M56" s="115">
        <f t="shared" si="8"/>
        <v>0</v>
      </c>
      <c r="N56" s="115">
        <f t="shared" si="8"/>
        <v>0</v>
      </c>
      <c r="O56" s="115">
        <f t="shared" si="8"/>
        <v>0</v>
      </c>
      <c r="P56" s="115">
        <f t="shared" si="8"/>
        <v>0</v>
      </c>
      <c r="Q56" s="115">
        <f t="shared" si="8"/>
        <v>0</v>
      </c>
      <c r="R56" s="115">
        <f t="shared" si="8"/>
        <v>0</v>
      </c>
      <c r="S56" s="115">
        <f t="shared" si="8"/>
        <v>0</v>
      </c>
      <c r="T56" s="115">
        <f t="shared" si="8"/>
        <v>0</v>
      </c>
      <c r="U56" s="116">
        <f t="shared" si="8"/>
        <v>0</v>
      </c>
      <c r="V56" s="114">
        <f t="shared" si="8"/>
        <v>0</v>
      </c>
      <c r="W56" s="115">
        <f t="shared" si="8"/>
        <v>0</v>
      </c>
      <c r="X56" s="115">
        <f t="shared" si="8"/>
        <v>0</v>
      </c>
      <c r="Y56" s="115">
        <f t="shared" si="8"/>
        <v>0</v>
      </c>
      <c r="Z56" s="115">
        <f t="shared" si="8"/>
        <v>0</v>
      </c>
      <c r="AA56" s="115">
        <f t="shared" si="8"/>
        <v>0</v>
      </c>
      <c r="AB56" s="115">
        <f t="shared" si="8"/>
        <v>0</v>
      </c>
      <c r="AC56" s="115">
        <f t="shared" si="8"/>
        <v>0</v>
      </c>
      <c r="AD56" s="115">
        <f t="shared" si="8"/>
        <v>0</v>
      </c>
      <c r="AE56" s="115">
        <f t="shared" si="8"/>
        <v>0</v>
      </c>
      <c r="AF56" s="118">
        <f t="shared" si="8"/>
        <v>0</v>
      </c>
      <c r="AG56" s="164">
        <f t="shared" si="8"/>
        <v>0</v>
      </c>
      <c r="AH56" s="85" t="s">
        <v>134</v>
      </c>
      <c r="AI56" s="150">
        <f>SUM(AI47:AI54)</f>
        <v>0</v>
      </c>
      <c r="AM56" s="67"/>
      <c r="AN56" s="67"/>
    </row>
    <row r="57" spans="1:53" s="64" customFormat="1" ht="24.75" thickBot="1">
      <c r="A57" s="170" t="s">
        <v>167</v>
      </c>
      <c r="B57" s="182"/>
      <c r="C57" s="183"/>
      <c r="D57" s="183"/>
      <c r="E57" s="183"/>
      <c r="F57" s="183"/>
      <c r="G57" s="183"/>
      <c r="H57" s="183"/>
      <c r="I57" s="183"/>
      <c r="J57" s="183"/>
      <c r="K57" s="184"/>
      <c r="L57" s="185"/>
      <c r="M57" s="183"/>
      <c r="N57" s="183"/>
      <c r="O57" s="183"/>
      <c r="P57" s="183"/>
      <c r="Q57" s="183"/>
      <c r="R57" s="183"/>
      <c r="S57" s="183"/>
      <c r="T57" s="183"/>
      <c r="U57" s="186"/>
      <c r="V57" s="182"/>
      <c r="W57" s="183"/>
      <c r="X57" s="183"/>
      <c r="Y57" s="183"/>
      <c r="Z57" s="183"/>
      <c r="AA57" s="183"/>
      <c r="AB57" s="183"/>
      <c r="AC57" s="183"/>
      <c r="AD57" s="183"/>
      <c r="AE57" s="183"/>
      <c r="AF57" s="184"/>
      <c r="AG57" s="171">
        <f>SUM(B57:AF57)</f>
        <v>0</v>
      </c>
      <c r="AH57" s="61"/>
      <c r="AI57" s="61"/>
      <c r="AM57" s="62"/>
      <c r="AN57" s="62"/>
      <c r="AO57" s="63"/>
      <c r="AP57" s="63"/>
      <c r="AQ57" s="63"/>
      <c r="AR57" s="63"/>
      <c r="AS57" s="63"/>
      <c r="AT57" s="63"/>
      <c r="AU57" s="63"/>
      <c r="AV57" s="63"/>
    </row>
    <row r="58" spans="1:53" ht="26.25" customHeight="1">
      <c r="A58" s="68" t="s">
        <v>194</v>
      </c>
      <c r="B58" s="340">
        <f>B40</f>
        <v>6</v>
      </c>
      <c r="C58" s="340"/>
      <c r="D58" s="69" t="s">
        <v>129</v>
      </c>
      <c r="E58" s="341">
        <v>7</v>
      </c>
      <c r="F58" s="341"/>
      <c r="G58" s="70" t="s">
        <v>130</v>
      </c>
      <c r="H58" s="71" t="s">
        <v>131</v>
      </c>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67"/>
      <c r="AH58" s="67"/>
      <c r="AI58" s="67"/>
      <c r="AM58" s="67"/>
      <c r="AN58" s="67"/>
    </row>
    <row r="59" spans="1:53" ht="20.100000000000001" customHeight="1" thickBot="1">
      <c r="A59" s="23"/>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23"/>
      <c r="AJ59" s="67">
        <f>E58</f>
        <v>7</v>
      </c>
      <c r="AK59" s="67" t="s">
        <v>132</v>
      </c>
    </row>
    <row r="60" spans="1:53" ht="24.95" customHeight="1" thickBot="1">
      <c r="A60" s="73" t="s">
        <v>133</v>
      </c>
      <c r="B60" s="74">
        <v>1</v>
      </c>
      <c r="C60" s="75">
        <v>2</v>
      </c>
      <c r="D60" s="75">
        <v>3</v>
      </c>
      <c r="E60" s="75">
        <v>4</v>
      </c>
      <c r="F60" s="75">
        <v>5</v>
      </c>
      <c r="G60" s="75">
        <v>6</v>
      </c>
      <c r="H60" s="75">
        <v>7</v>
      </c>
      <c r="I60" s="75">
        <v>8</v>
      </c>
      <c r="J60" s="75">
        <v>9</v>
      </c>
      <c r="K60" s="76">
        <v>10</v>
      </c>
      <c r="L60" s="74">
        <v>11</v>
      </c>
      <c r="M60" s="75">
        <v>12</v>
      </c>
      <c r="N60" s="75">
        <v>13</v>
      </c>
      <c r="O60" s="75">
        <v>14</v>
      </c>
      <c r="P60" s="75">
        <v>15</v>
      </c>
      <c r="Q60" s="75">
        <v>16</v>
      </c>
      <c r="R60" s="75">
        <v>17</v>
      </c>
      <c r="S60" s="75">
        <v>18</v>
      </c>
      <c r="T60" s="75">
        <v>19</v>
      </c>
      <c r="U60" s="76">
        <v>20</v>
      </c>
      <c r="V60" s="74">
        <v>21</v>
      </c>
      <c r="W60" s="75">
        <v>22</v>
      </c>
      <c r="X60" s="75">
        <v>23</v>
      </c>
      <c r="Y60" s="75">
        <v>24</v>
      </c>
      <c r="Z60" s="75">
        <v>25</v>
      </c>
      <c r="AA60" s="75">
        <v>26</v>
      </c>
      <c r="AB60" s="75">
        <v>27</v>
      </c>
      <c r="AC60" s="75">
        <v>28</v>
      </c>
      <c r="AD60" s="75">
        <v>29</v>
      </c>
      <c r="AE60" s="75">
        <v>30</v>
      </c>
      <c r="AF60" s="76">
        <v>31</v>
      </c>
      <c r="AG60" s="346" t="s">
        <v>134</v>
      </c>
      <c r="AH60" s="77"/>
      <c r="AI60" s="77"/>
      <c r="AJ60" s="67"/>
      <c r="AK60" s="78" t="s">
        <v>135</v>
      </c>
      <c r="AL60" s="146" t="e">
        <f>ROUNDUP(AG63/AG62,1)</f>
        <v>#DIV/0!</v>
      </c>
      <c r="AM60" s="67"/>
      <c r="AN60" s="67"/>
      <c r="AS60" s="40"/>
      <c r="AT60" s="40"/>
      <c r="BA60" s="40"/>
    </row>
    <row r="61" spans="1:53" ht="24.95" customHeight="1" thickBot="1">
      <c r="A61" s="79" t="s">
        <v>136</v>
      </c>
      <c r="B61" s="173" t="s">
        <v>116</v>
      </c>
      <c r="C61" s="173" t="s">
        <v>117</v>
      </c>
      <c r="D61" s="173" t="s">
        <v>118</v>
      </c>
      <c r="E61" s="173" t="s">
        <v>119</v>
      </c>
      <c r="F61" s="173" t="s">
        <v>120</v>
      </c>
      <c r="G61" s="173" t="s">
        <v>121</v>
      </c>
      <c r="H61" s="173" t="s">
        <v>115</v>
      </c>
      <c r="I61" s="173" t="s">
        <v>116</v>
      </c>
      <c r="J61" s="173" t="s">
        <v>117</v>
      </c>
      <c r="K61" s="173" t="s">
        <v>118</v>
      </c>
      <c r="L61" s="173" t="s">
        <v>119</v>
      </c>
      <c r="M61" s="173" t="s">
        <v>120</v>
      </c>
      <c r="N61" s="173" t="s">
        <v>121</v>
      </c>
      <c r="O61" s="173" t="s">
        <v>115</v>
      </c>
      <c r="P61" s="173" t="s">
        <v>116</v>
      </c>
      <c r="Q61" s="173" t="s">
        <v>117</v>
      </c>
      <c r="R61" s="173" t="s">
        <v>118</v>
      </c>
      <c r="S61" s="173" t="s">
        <v>119</v>
      </c>
      <c r="T61" s="173" t="s">
        <v>120</v>
      </c>
      <c r="U61" s="173" t="s">
        <v>121</v>
      </c>
      <c r="V61" s="173" t="s">
        <v>115</v>
      </c>
      <c r="W61" s="173" t="s">
        <v>116</v>
      </c>
      <c r="X61" s="173" t="s">
        <v>117</v>
      </c>
      <c r="Y61" s="173" t="s">
        <v>118</v>
      </c>
      <c r="Z61" s="173" t="s">
        <v>119</v>
      </c>
      <c r="AA61" s="173" t="s">
        <v>120</v>
      </c>
      <c r="AB61" s="173" t="s">
        <v>121</v>
      </c>
      <c r="AC61" s="173" t="s">
        <v>115</v>
      </c>
      <c r="AD61" s="173" t="s">
        <v>116</v>
      </c>
      <c r="AE61" s="173" t="s">
        <v>200</v>
      </c>
      <c r="AF61" s="173" t="s">
        <v>204</v>
      </c>
      <c r="AG61" s="347"/>
      <c r="AH61" s="77"/>
      <c r="AI61" s="77"/>
      <c r="AJ61" s="67"/>
      <c r="AK61" s="344" t="s">
        <v>182</v>
      </c>
      <c r="AL61" s="348" t="e">
        <f>ROUND((AG65+AG67+AG69+AG71+AG72)/AG74*100,0) &amp;"％"</f>
        <v>#DIV/0!</v>
      </c>
      <c r="AM61" s="67"/>
      <c r="AN61" s="67"/>
    </row>
    <row r="62" spans="1:53" ht="24.95" customHeight="1" thickBot="1">
      <c r="A62" s="80" t="s">
        <v>137</v>
      </c>
      <c r="B62" s="119"/>
      <c r="C62" s="120"/>
      <c r="D62" s="120"/>
      <c r="E62" s="120"/>
      <c r="F62" s="120"/>
      <c r="G62" s="120"/>
      <c r="H62" s="120"/>
      <c r="I62" s="120"/>
      <c r="J62" s="120"/>
      <c r="K62" s="121"/>
      <c r="L62" s="119"/>
      <c r="M62" s="120"/>
      <c r="N62" s="120"/>
      <c r="O62" s="120"/>
      <c r="P62" s="120"/>
      <c r="Q62" s="120"/>
      <c r="R62" s="120"/>
      <c r="S62" s="120"/>
      <c r="T62" s="120"/>
      <c r="U62" s="121"/>
      <c r="V62" s="122"/>
      <c r="W62" s="120"/>
      <c r="X62" s="120"/>
      <c r="Y62" s="120"/>
      <c r="Z62" s="120"/>
      <c r="AA62" s="120"/>
      <c r="AB62" s="120"/>
      <c r="AC62" s="120"/>
      <c r="AD62" s="120"/>
      <c r="AE62" s="120"/>
      <c r="AF62" s="123"/>
      <c r="AG62" s="109">
        <f>COUNTIF(B62:AF62,"○")</f>
        <v>0</v>
      </c>
      <c r="AH62" s="81"/>
      <c r="AJ62" s="67"/>
      <c r="AK62" s="345"/>
      <c r="AL62" s="349"/>
      <c r="AM62" s="67"/>
      <c r="AN62" s="67"/>
    </row>
    <row r="63" spans="1:53" ht="24.95" customHeight="1" thickBot="1">
      <c r="A63" s="80" t="s">
        <v>138</v>
      </c>
      <c r="B63" s="104">
        <f t="shared" ref="B63:AF63" si="9">SUM(B64:B72)</f>
        <v>0</v>
      </c>
      <c r="C63" s="105">
        <f t="shared" si="9"/>
        <v>0</v>
      </c>
      <c r="D63" s="105">
        <f t="shared" si="9"/>
        <v>0</v>
      </c>
      <c r="E63" s="105">
        <f t="shared" si="9"/>
        <v>0</v>
      </c>
      <c r="F63" s="105">
        <f t="shared" si="9"/>
        <v>0</v>
      </c>
      <c r="G63" s="105">
        <f t="shared" si="9"/>
        <v>0</v>
      </c>
      <c r="H63" s="105">
        <f t="shared" si="9"/>
        <v>0</v>
      </c>
      <c r="I63" s="105">
        <f t="shared" si="9"/>
        <v>0</v>
      </c>
      <c r="J63" s="105">
        <f t="shared" si="9"/>
        <v>0</v>
      </c>
      <c r="K63" s="106">
        <f t="shared" si="9"/>
        <v>0</v>
      </c>
      <c r="L63" s="104">
        <f t="shared" si="9"/>
        <v>0</v>
      </c>
      <c r="M63" s="105">
        <f t="shared" si="9"/>
        <v>0</v>
      </c>
      <c r="N63" s="105">
        <f t="shared" si="9"/>
        <v>0</v>
      </c>
      <c r="O63" s="105">
        <f t="shared" si="9"/>
        <v>0</v>
      </c>
      <c r="P63" s="105">
        <f t="shared" si="9"/>
        <v>0</v>
      </c>
      <c r="Q63" s="105">
        <f t="shared" si="9"/>
        <v>0</v>
      </c>
      <c r="R63" s="105">
        <f t="shared" si="9"/>
        <v>0</v>
      </c>
      <c r="S63" s="105">
        <f t="shared" si="9"/>
        <v>0</v>
      </c>
      <c r="T63" s="105">
        <f t="shared" si="9"/>
        <v>0</v>
      </c>
      <c r="U63" s="106">
        <f t="shared" si="9"/>
        <v>0</v>
      </c>
      <c r="V63" s="107">
        <f t="shared" si="9"/>
        <v>0</v>
      </c>
      <c r="W63" s="105">
        <f t="shared" si="9"/>
        <v>0</v>
      </c>
      <c r="X63" s="105">
        <f t="shared" si="9"/>
        <v>0</v>
      </c>
      <c r="Y63" s="105">
        <f t="shared" si="9"/>
        <v>0</v>
      </c>
      <c r="Z63" s="105">
        <f t="shared" si="9"/>
        <v>0</v>
      </c>
      <c r="AA63" s="105">
        <f t="shared" si="9"/>
        <v>0</v>
      </c>
      <c r="AB63" s="105">
        <f t="shared" si="9"/>
        <v>0</v>
      </c>
      <c r="AC63" s="105">
        <f t="shared" si="9"/>
        <v>0</v>
      </c>
      <c r="AD63" s="105">
        <f t="shared" si="9"/>
        <v>0</v>
      </c>
      <c r="AE63" s="105">
        <f t="shared" si="9"/>
        <v>0</v>
      </c>
      <c r="AF63" s="105">
        <f t="shared" si="9"/>
        <v>0</v>
      </c>
      <c r="AG63" s="108">
        <f>SUM(B63:AF63)</f>
        <v>0</v>
      </c>
      <c r="AH63" s="82"/>
      <c r="AI63" s="332" t="s">
        <v>187</v>
      </c>
      <c r="AJ63" s="67"/>
      <c r="AK63" s="78" t="s">
        <v>188</v>
      </c>
      <c r="AL63" s="147" t="e">
        <f>ROUND(SUM(AI65:AI72)/AG74,1)</f>
        <v>#DIV/0!</v>
      </c>
      <c r="AM63" s="67"/>
      <c r="AN63" s="67"/>
    </row>
    <row r="64" spans="1:53" ht="24.95" customHeight="1" thickBot="1">
      <c r="A64" s="80" t="s">
        <v>139</v>
      </c>
      <c r="B64" s="124"/>
      <c r="C64" s="123"/>
      <c r="D64" s="123"/>
      <c r="E64" s="123"/>
      <c r="F64" s="123"/>
      <c r="G64" s="123"/>
      <c r="H64" s="123"/>
      <c r="I64" s="123"/>
      <c r="J64" s="123"/>
      <c r="K64" s="121"/>
      <c r="L64" s="124"/>
      <c r="M64" s="123"/>
      <c r="N64" s="123"/>
      <c r="O64" s="123"/>
      <c r="P64" s="123"/>
      <c r="Q64" s="123"/>
      <c r="R64" s="123"/>
      <c r="S64" s="123"/>
      <c r="T64" s="123"/>
      <c r="U64" s="121"/>
      <c r="V64" s="125"/>
      <c r="W64" s="123"/>
      <c r="X64" s="123"/>
      <c r="Y64" s="123"/>
      <c r="Z64" s="123"/>
      <c r="AA64" s="123"/>
      <c r="AB64" s="123"/>
      <c r="AC64" s="123"/>
      <c r="AD64" s="123"/>
      <c r="AE64" s="123"/>
      <c r="AF64" s="123"/>
      <c r="AG64" s="108">
        <f>SUM(B64:AF64)</f>
        <v>0</v>
      </c>
      <c r="AI64" s="350"/>
      <c r="AJ64" s="67"/>
      <c r="AK64" s="83" t="s">
        <v>122</v>
      </c>
      <c r="AL64" s="181"/>
      <c r="AM64" s="67"/>
      <c r="AN64" s="67"/>
    </row>
    <row r="65" spans="1:53" ht="24.95" customHeight="1" thickBot="1">
      <c r="A65" s="84" t="s">
        <v>183</v>
      </c>
      <c r="B65" s="126"/>
      <c r="C65" s="127"/>
      <c r="D65" s="127"/>
      <c r="E65" s="127"/>
      <c r="F65" s="127"/>
      <c r="G65" s="127"/>
      <c r="H65" s="127"/>
      <c r="I65" s="127"/>
      <c r="J65" s="127"/>
      <c r="K65" s="128"/>
      <c r="L65" s="126"/>
      <c r="M65" s="127"/>
      <c r="N65" s="127"/>
      <c r="O65" s="127"/>
      <c r="P65" s="127"/>
      <c r="Q65" s="127"/>
      <c r="R65" s="127"/>
      <c r="S65" s="127"/>
      <c r="T65" s="127"/>
      <c r="U65" s="128"/>
      <c r="V65" s="129"/>
      <c r="W65" s="127"/>
      <c r="X65" s="127"/>
      <c r="Y65" s="127"/>
      <c r="Z65" s="127"/>
      <c r="AA65" s="127"/>
      <c r="AB65" s="127"/>
      <c r="AC65" s="127"/>
      <c r="AD65" s="127"/>
      <c r="AE65" s="127"/>
      <c r="AF65" s="127"/>
      <c r="AG65" s="110">
        <f t="shared" ref="AG65:AG73" si="10">SUM(B65:AF65)</f>
        <v>0</v>
      </c>
      <c r="AH65" s="85" t="s">
        <v>140</v>
      </c>
      <c r="AI65" s="149">
        <f>AG65*2</f>
        <v>0</v>
      </c>
      <c r="AJ65" s="67"/>
      <c r="AK65" s="83" t="s">
        <v>123</v>
      </c>
      <c r="AL65" s="148" t="e">
        <f>AL60/AE2</f>
        <v>#DIV/0!</v>
      </c>
      <c r="AM65" s="67"/>
      <c r="AN65" s="67"/>
    </row>
    <row r="66" spans="1:53" ht="24.95" customHeight="1" thickBot="1">
      <c r="A66" s="84" t="s">
        <v>141</v>
      </c>
      <c r="B66" s="130"/>
      <c r="C66" s="131"/>
      <c r="D66" s="131"/>
      <c r="E66" s="131"/>
      <c r="F66" s="131"/>
      <c r="G66" s="131"/>
      <c r="H66" s="131"/>
      <c r="I66" s="131"/>
      <c r="J66" s="131"/>
      <c r="K66" s="132"/>
      <c r="L66" s="130"/>
      <c r="M66" s="131"/>
      <c r="N66" s="131"/>
      <c r="O66" s="131"/>
      <c r="P66" s="131"/>
      <c r="Q66" s="131"/>
      <c r="R66" s="131"/>
      <c r="S66" s="131"/>
      <c r="T66" s="131"/>
      <c r="U66" s="132"/>
      <c r="V66" s="133"/>
      <c r="W66" s="131"/>
      <c r="X66" s="131"/>
      <c r="Y66" s="131"/>
      <c r="Z66" s="131"/>
      <c r="AA66" s="131"/>
      <c r="AB66" s="131"/>
      <c r="AC66" s="131"/>
      <c r="AD66" s="131"/>
      <c r="AE66" s="131"/>
      <c r="AF66" s="134"/>
      <c r="AG66" s="110">
        <f t="shared" si="10"/>
        <v>0</v>
      </c>
      <c r="AH66" s="85" t="s">
        <v>151</v>
      </c>
      <c r="AI66" s="149">
        <f>AG66*2</f>
        <v>0</v>
      </c>
      <c r="AJ66" s="61"/>
      <c r="AK66" s="169" t="s">
        <v>168</v>
      </c>
      <c r="AL66" s="172" t="e">
        <f>ROUND((AG75)/AG63*100,0) &amp;"％"</f>
        <v>#DIV/0!</v>
      </c>
      <c r="AM66" s="67"/>
      <c r="AN66" s="67"/>
    </row>
    <row r="67" spans="1:53" ht="24.95" customHeight="1" thickBot="1">
      <c r="A67" s="86" t="s">
        <v>184</v>
      </c>
      <c r="B67" s="130"/>
      <c r="C67" s="131"/>
      <c r="D67" s="131"/>
      <c r="E67" s="131"/>
      <c r="F67" s="131"/>
      <c r="G67" s="131"/>
      <c r="H67" s="131"/>
      <c r="I67" s="131"/>
      <c r="J67" s="131"/>
      <c r="K67" s="132"/>
      <c r="L67" s="130"/>
      <c r="M67" s="131"/>
      <c r="N67" s="131"/>
      <c r="O67" s="131"/>
      <c r="P67" s="131"/>
      <c r="Q67" s="131"/>
      <c r="R67" s="131"/>
      <c r="S67" s="131"/>
      <c r="T67" s="131"/>
      <c r="U67" s="132"/>
      <c r="V67" s="133"/>
      <c r="W67" s="131"/>
      <c r="X67" s="131"/>
      <c r="Y67" s="131"/>
      <c r="Z67" s="131"/>
      <c r="AA67" s="131"/>
      <c r="AB67" s="131"/>
      <c r="AC67" s="131"/>
      <c r="AD67" s="131"/>
      <c r="AE67" s="131"/>
      <c r="AF67" s="134"/>
      <c r="AG67" s="110">
        <f t="shared" si="10"/>
        <v>0</v>
      </c>
      <c r="AH67" s="85" t="s">
        <v>143</v>
      </c>
      <c r="AI67" s="149">
        <f>AG67*3</f>
        <v>0</v>
      </c>
      <c r="AJ67" s="67"/>
      <c r="AK67" s="67"/>
      <c r="AL67" s="67"/>
      <c r="AM67" s="67"/>
      <c r="AN67" s="67"/>
    </row>
    <row r="68" spans="1:53" ht="24.95" customHeight="1" thickBot="1">
      <c r="A68" s="84" t="s">
        <v>144</v>
      </c>
      <c r="B68" s="130"/>
      <c r="C68" s="131"/>
      <c r="D68" s="131"/>
      <c r="E68" s="131"/>
      <c r="F68" s="131"/>
      <c r="G68" s="131"/>
      <c r="H68" s="131"/>
      <c r="I68" s="131"/>
      <c r="J68" s="131"/>
      <c r="K68" s="132"/>
      <c r="L68" s="130"/>
      <c r="M68" s="131"/>
      <c r="N68" s="131"/>
      <c r="O68" s="131"/>
      <c r="P68" s="131"/>
      <c r="Q68" s="131"/>
      <c r="R68" s="131"/>
      <c r="S68" s="131"/>
      <c r="T68" s="131"/>
      <c r="U68" s="132"/>
      <c r="V68" s="133"/>
      <c r="W68" s="131"/>
      <c r="X68" s="131"/>
      <c r="Y68" s="131"/>
      <c r="Z68" s="131"/>
      <c r="AA68" s="131"/>
      <c r="AB68" s="131"/>
      <c r="AC68" s="131"/>
      <c r="AD68" s="131"/>
      <c r="AE68" s="131"/>
      <c r="AF68" s="134"/>
      <c r="AG68" s="110">
        <f t="shared" si="10"/>
        <v>0</v>
      </c>
      <c r="AH68" s="85" t="s">
        <v>143</v>
      </c>
      <c r="AI68" s="149">
        <f>AG68*3</f>
        <v>0</v>
      </c>
      <c r="AJ68" s="67"/>
      <c r="AK68" s="67"/>
    </row>
    <row r="69" spans="1:53" ht="24.95" customHeight="1" thickBot="1">
      <c r="A69" s="89" t="s">
        <v>185</v>
      </c>
      <c r="B69" s="130"/>
      <c r="C69" s="131"/>
      <c r="D69" s="131"/>
      <c r="E69" s="131"/>
      <c r="F69" s="131"/>
      <c r="G69" s="131"/>
      <c r="H69" s="131"/>
      <c r="I69" s="131"/>
      <c r="J69" s="131"/>
      <c r="K69" s="132"/>
      <c r="L69" s="130"/>
      <c r="M69" s="131"/>
      <c r="N69" s="131"/>
      <c r="O69" s="131"/>
      <c r="P69" s="131"/>
      <c r="Q69" s="131"/>
      <c r="R69" s="131"/>
      <c r="S69" s="131"/>
      <c r="T69" s="131"/>
      <c r="U69" s="132"/>
      <c r="V69" s="133"/>
      <c r="W69" s="131"/>
      <c r="X69" s="131"/>
      <c r="Y69" s="131"/>
      <c r="Z69" s="131"/>
      <c r="AA69" s="131"/>
      <c r="AB69" s="131"/>
      <c r="AC69" s="131"/>
      <c r="AD69" s="131"/>
      <c r="AE69" s="131"/>
      <c r="AF69" s="134"/>
      <c r="AG69" s="111">
        <f t="shared" si="10"/>
        <v>0</v>
      </c>
      <c r="AH69" s="85" t="s">
        <v>145</v>
      </c>
      <c r="AI69" s="150">
        <f>AG69*4</f>
        <v>0</v>
      </c>
      <c r="AJ69" s="67"/>
      <c r="AK69" s="67"/>
    </row>
    <row r="70" spans="1:53" ht="24.95" customHeight="1" thickBot="1">
      <c r="A70" s="90" t="s">
        <v>146</v>
      </c>
      <c r="B70" s="135"/>
      <c r="C70" s="136"/>
      <c r="D70" s="136"/>
      <c r="E70" s="136"/>
      <c r="F70" s="136"/>
      <c r="G70" s="136"/>
      <c r="H70" s="136"/>
      <c r="I70" s="136"/>
      <c r="J70" s="136"/>
      <c r="K70" s="137"/>
      <c r="L70" s="135"/>
      <c r="M70" s="136"/>
      <c r="N70" s="136"/>
      <c r="O70" s="136"/>
      <c r="P70" s="136"/>
      <c r="Q70" s="136"/>
      <c r="R70" s="136"/>
      <c r="S70" s="136"/>
      <c r="T70" s="136"/>
      <c r="U70" s="137"/>
      <c r="V70" s="138"/>
      <c r="W70" s="136"/>
      <c r="X70" s="136"/>
      <c r="Y70" s="136"/>
      <c r="Z70" s="136"/>
      <c r="AA70" s="136"/>
      <c r="AB70" s="136"/>
      <c r="AC70" s="136"/>
      <c r="AD70" s="136"/>
      <c r="AE70" s="136"/>
      <c r="AF70" s="139"/>
      <c r="AG70" s="111">
        <f t="shared" si="10"/>
        <v>0</v>
      </c>
      <c r="AH70" s="85" t="s">
        <v>145</v>
      </c>
      <c r="AI70" s="150">
        <f>AG70*4</f>
        <v>0</v>
      </c>
      <c r="AJ70" s="67"/>
      <c r="AK70" s="67"/>
    </row>
    <row r="71" spans="1:53" ht="24.95" customHeight="1" thickBot="1">
      <c r="A71" s="89" t="s">
        <v>147</v>
      </c>
      <c r="B71" s="135"/>
      <c r="C71" s="136"/>
      <c r="D71" s="136"/>
      <c r="E71" s="136"/>
      <c r="F71" s="136"/>
      <c r="G71" s="136"/>
      <c r="H71" s="136"/>
      <c r="I71" s="136"/>
      <c r="J71" s="136"/>
      <c r="K71" s="137"/>
      <c r="L71" s="135"/>
      <c r="M71" s="136"/>
      <c r="N71" s="136"/>
      <c r="O71" s="136"/>
      <c r="P71" s="136"/>
      <c r="Q71" s="136"/>
      <c r="R71" s="136"/>
      <c r="S71" s="136"/>
      <c r="T71" s="136"/>
      <c r="U71" s="137"/>
      <c r="V71" s="138"/>
      <c r="W71" s="136"/>
      <c r="X71" s="136"/>
      <c r="Y71" s="136"/>
      <c r="Z71" s="136"/>
      <c r="AA71" s="136"/>
      <c r="AB71" s="136"/>
      <c r="AC71" s="136"/>
      <c r="AD71" s="136"/>
      <c r="AE71" s="136"/>
      <c r="AF71" s="139"/>
      <c r="AG71" s="111">
        <f t="shared" si="10"/>
        <v>0</v>
      </c>
      <c r="AH71" s="85" t="s">
        <v>148</v>
      </c>
      <c r="AI71" s="151">
        <f>AG71*5</f>
        <v>0</v>
      </c>
      <c r="AJ71" s="67"/>
      <c r="AK71" s="67"/>
    </row>
    <row r="72" spans="1:53" ht="24.95" customHeight="1" thickBot="1">
      <c r="A72" s="79" t="s">
        <v>149</v>
      </c>
      <c r="B72" s="154"/>
      <c r="C72" s="155"/>
      <c r="D72" s="155"/>
      <c r="E72" s="155"/>
      <c r="F72" s="155"/>
      <c r="G72" s="155"/>
      <c r="H72" s="155"/>
      <c r="I72" s="155"/>
      <c r="J72" s="155"/>
      <c r="K72" s="156"/>
      <c r="L72" s="154"/>
      <c r="M72" s="155"/>
      <c r="N72" s="155"/>
      <c r="O72" s="155"/>
      <c r="P72" s="155"/>
      <c r="Q72" s="155"/>
      <c r="R72" s="155"/>
      <c r="S72" s="155"/>
      <c r="T72" s="155"/>
      <c r="U72" s="156"/>
      <c r="V72" s="157"/>
      <c r="W72" s="155"/>
      <c r="X72" s="155"/>
      <c r="Y72" s="155"/>
      <c r="Z72" s="155"/>
      <c r="AA72" s="155"/>
      <c r="AB72" s="155"/>
      <c r="AC72" s="155"/>
      <c r="AD72" s="155"/>
      <c r="AE72" s="155"/>
      <c r="AF72" s="158"/>
      <c r="AG72" s="152">
        <f t="shared" si="10"/>
        <v>0</v>
      </c>
      <c r="AH72" s="85" t="s">
        <v>150</v>
      </c>
      <c r="AI72" s="151">
        <f>AG72*6</f>
        <v>0</v>
      </c>
      <c r="AM72" s="67"/>
      <c r="AN72" s="67"/>
    </row>
    <row r="73" spans="1:53" ht="24.75" customHeight="1" thickBot="1">
      <c r="A73" s="93" t="s">
        <v>191</v>
      </c>
      <c r="B73" s="126"/>
      <c r="C73" s="127"/>
      <c r="D73" s="127"/>
      <c r="E73" s="127"/>
      <c r="F73" s="127"/>
      <c r="G73" s="127"/>
      <c r="H73" s="127"/>
      <c r="I73" s="127"/>
      <c r="J73" s="127"/>
      <c r="K73" s="128"/>
      <c r="L73" s="126"/>
      <c r="M73" s="127"/>
      <c r="N73" s="127"/>
      <c r="O73" s="127"/>
      <c r="P73" s="127"/>
      <c r="Q73" s="127"/>
      <c r="R73" s="127"/>
      <c r="S73" s="127"/>
      <c r="T73" s="127"/>
      <c r="U73" s="128"/>
      <c r="V73" s="129"/>
      <c r="W73" s="127"/>
      <c r="X73" s="127"/>
      <c r="Y73" s="127"/>
      <c r="Z73" s="127"/>
      <c r="AA73" s="127"/>
      <c r="AB73" s="127"/>
      <c r="AC73" s="127"/>
      <c r="AD73" s="127"/>
      <c r="AE73" s="127"/>
      <c r="AF73" s="145"/>
      <c r="AG73" s="113">
        <f t="shared" si="10"/>
        <v>0</v>
      </c>
      <c r="AH73" s="94"/>
      <c r="AI73" s="95"/>
      <c r="AM73" s="67"/>
      <c r="AN73" s="67"/>
    </row>
    <row r="74" spans="1:53" ht="24.95" customHeight="1" thickTop="1" thickBot="1">
      <c r="A74" s="96" t="s">
        <v>190</v>
      </c>
      <c r="B74" s="114">
        <f t="shared" ref="B74:AG74" si="11">SUM(B65:B72)</f>
        <v>0</v>
      </c>
      <c r="C74" s="115">
        <f t="shared" si="11"/>
        <v>0</v>
      </c>
      <c r="D74" s="115">
        <f t="shared" si="11"/>
        <v>0</v>
      </c>
      <c r="E74" s="115">
        <f t="shared" si="11"/>
        <v>0</v>
      </c>
      <c r="F74" s="115">
        <f t="shared" si="11"/>
        <v>0</v>
      </c>
      <c r="G74" s="115">
        <f t="shared" si="11"/>
        <v>0</v>
      </c>
      <c r="H74" s="115">
        <f t="shared" si="11"/>
        <v>0</v>
      </c>
      <c r="I74" s="115">
        <f t="shared" si="11"/>
        <v>0</v>
      </c>
      <c r="J74" s="115">
        <f t="shared" si="11"/>
        <v>0</v>
      </c>
      <c r="K74" s="116">
        <f t="shared" si="11"/>
        <v>0</v>
      </c>
      <c r="L74" s="117">
        <f t="shared" si="11"/>
        <v>0</v>
      </c>
      <c r="M74" s="115">
        <f t="shared" si="11"/>
        <v>0</v>
      </c>
      <c r="N74" s="115">
        <f t="shared" si="11"/>
        <v>0</v>
      </c>
      <c r="O74" s="115">
        <f t="shared" si="11"/>
        <v>0</v>
      </c>
      <c r="P74" s="115">
        <f t="shared" si="11"/>
        <v>0</v>
      </c>
      <c r="Q74" s="115">
        <f t="shared" si="11"/>
        <v>0</v>
      </c>
      <c r="R74" s="115">
        <f t="shared" si="11"/>
        <v>0</v>
      </c>
      <c r="S74" s="115">
        <f t="shared" si="11"/>
        <v>0</v>
      </c>
      <c r="T74" s="115">
        <f t="shared" si="11"/>
        <v>0</v>
      </c>
      <c r="U74" s="116">
        <f t="shared" si="11"/>
        <v>0</v>
      </c>
      <c r="V74" s="114">
        <f t="shared" si="11"/>
        <v>0</v>
      </c>
      <c r="W74" s="115">
        <f t="shared" si="11"/>
        <v>0</v>
      </c>
      <c r="X74" s="115">
        <f t="shared" si="11"/>
        <v>0</v>
      </c>
      <c r="Y74" s="115">
        <f t="shared" si="11"/>
        <v>0</v>
      </c>
      <c r="Z74" s="115">
        <f t="shared" si="11"/>
        <v>0</v>
      </c>
      <c r="AA74" s="115">
        <f t="shared" si="11"/>
        <v>0</v>
      </c>
      <c r="AB74" s="115">
        <f t="shared" si="11"/>
        <v>0</v>
      </c>
      <c r="AC74" s="115">
        <f t="shared" si="11"/>
        <v>0</v>
      </c>
      <c r="AD74" s="115">
        <f t="shared" si="11"/>
        <v>0</v>
      </c>
      <c r="AE74" s="115">
        <f t="shared" si="11"/>
        <v>0</v>
      </c>
      <c r="AF74" s="118">
        <f t="shared" si="11"/>
        <v>0</v>
      </c>
      <c r="AG74" s="164">
        <f t="shared" si="11"/>
        <v>0</v>
      </c>
      <c r="AH74" s="85" t="s">
        <v>134</v>
      </c>
      <c r="AI74" s="150">
        <f>SUM(AI65:AI72)</f>
        <v>0</v>
      </c>
      <c r="AM74" s="67"/>
      <c r="AN74" s="67"/>
    </row>
    <row r="75" spans="1:53" s="64" customFormat="1" ht="24.75" thickBot="1">
      <c r="A75" s="170" t="s">
        <v>167</v>
      </c>
      <c r="B75" s="182"/>
      <c r="C75" s="183"/>
      <c r="D75" s="183"/>
      <c r="E75" s="183"/>
      <c r="F75" s="183"/>
      <c r="G75" s="183"/>
      <c r="H75" s="183"/>
      <c r="I75" s="183"/>
      <c r="J75" s="183"/>
      <c r="K75" s="184"/>
      <c r="L75" s="185"/>
      <c r="M75" s="183"/>
      <c r="N75" s="183"/>
      <c r="O75" s="183"/>
      <c r="P75" s="183"/>
      <c r="Q75" s="183"/>
      <c r="R75" s="183"/>
      <c r="S75" s="183"/>
      <c r="T75" s="183"/>
      <c r="U75" s="186"/>
      <c r="V75" s="182"/>
      <c r="W75" s="183"/>
      <c r="X75" s="183"/>
      <c r="Y75" s="183"/>
      <c r="Z75" s="183"/>
      <c r="AA75" s="183"/>
      <c r="AB75" s="183"/>
      <c r="AC75" s="183"/>
      <c r="AD75" s="183"/>
      <c r="AE75" s="183"/>
      <c r="AF75" s="184"/>
      <c r="AG75" s="171">
        <f>SUM(B75:AF75)</f>
        <v>0</v>
      </c>
      <c r="AH75" s="61"/>
      <c r="AI75" s="61"/>
      <c r="AM75" s="62"/>
      <c r="AN75" s="62"/>
      <c r="AO75" s="63"/>
      <c r="AP75" s="63"/>
      <c r="AQ75" s="63"/>
      <c r="AR75" s="63"/>
      <c r="AS75" s="63"/>
      <c r="AT75" s="63"/>
      <c r="AU75" s="63"/>
      <c r="AV75" s="63"/>
    </row>
    <row r="76" spans="1:53" ht="26.25" customHeight="1">
      <c r="A76" s="68" t="s">
        <v>194</v>
      </c>
      <c r="B76" s="340">
        <f>B58</f>
        <v>6</v>
      </c>
      <c r="C76" s="340"/>
      <c r="D76" s="69" t="s">
        <v>129</v>
      </c>
      <c r="E76" s="341">
        <v>8</v>
      </c>
      <c r="F76" s="341"/>
      <c r="G76" s="70" t="s">
        <v>130</v>
      </c>
      <c r="H76" s="71" t="s">
        <v>131</v>
      </c>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67"/>
      <c r="AH76" s="67"/>
      <c r="AI76" s="67"/>
      <c r="AM76" s="67"/>
      <c r="AN76" s="67"/>
    </row>
    <row r="77" spans="1:53" ht="20.100000000000001" customHeight="1" thickBot="1">
      <c r="A77" s="23"/>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23"/>
      <c r="AJ77" s="67">
        <f>E76</f>
        <v>8</v>
      </c>
      <c r="AK77" s="67" t="s">
        <v>132</v>
      </c>
    </row>
    <row r="78" spans="1:53" ht="24.95" customHeight="1" thickBot="1">
      <c r="A78" s="73" t="s">
        <v>133</v>
      </c>
      <c r="B78" s="74">
        <v>1</v>
      </c>
      <c r="C78" s="75">
        <v>2</v>
      </c>
      <c r="D78" s="75">
        <v>3</v>
      </c>
      <c r="E78" s="75">
        <v>4</v>
      </c>
      <c r="F78" s="75">
        <v>5</v>
      </c>
      <c r="G78" s="75">
        <v>6</v>
      </c>
      <c r="H78" s="75">
        <v>7</v>
      </c>
      <c r="I78" s="75">
        <v>8</v>
      </c>
      <c r="J78" s="75">
        <v>9</v>
      </c>
      <c r="K78" s="76">
        <v>10</v>
      </c>
      <c r="L78" s="74">
        <v>11</v>
      </c>
      <c r="M78" s="75">
        <v>12</v>
      </c>
      <c r="N78" s="75">
        <v>13</v>
      </c>
      <c r="O78" s="75">
        <v>14</v>
      </c>
      <c r="P78" s="75">
        <v>15</v>
      </c>
      <c r="Q78" s="75">
        <v>16</v>
      </c>
      <c r="R78" s="75">
        <v>17</v>
      </c>
      <c r="S78" s="75">
        <v>18</v>
      </c>
      <c r="T78" s="75">
        <v>19</v>
      </c>
      <c r="U78" s="76">
        <v>20</v>
      </c>
      <c r="V78" s="74">
        <v>21</v>
      </c>
      <c r="W78" s="75">
        <v>22</v>
      </c>
      <c r="X78" s="75">
        <v>23</v>
      </c>
      <c r="Y78" s="75">
        <v>24</v>
      </c>
      <c r="Z78" s="75">
        <v>25</v>
      </c>
      <c r="AA78" s="75">
        <v>26</v>
      </c>
      <c r="AB78" s="75">
        <v>27</v>
      </c>
      <c r="AC78" s="75">
        <v>28</v>
      </c>
      <c r="AD78" s="75">
        <v>29</v>
      </c>
      <c r="AE78" s="75">
        <v>30</v>
      </c>
      <c r="AF78" s="76">
        <v>31</v>
      </c>
      <c r="AG78" s="346" t="s">
        <v>134</v>
      </c>
      <c r="AH78" s="77"/>
      <c r="AI78" s="77"/>
      <c r="AJ78" s="67"/>
      <c r="AK78" s="78" t="s">
        <v>135</v>
      </c>
      <c r="AL78" s="146" t="e">
        <f>ROUNDUP(AG81/AG80,1)</f>
        <v>#DIV/0!</v>
      </c>
      <c r="AM78" s="67"/>
      <c r="AN78" s="67"/>
      <c r="AS78" s="40"/>
      <c r="AT78" s="40"/>
      <c r="BA78" s="40"/>
    </row>
    <row r="79" spans="1:53" ht="24.95" customHeight="1" thickBot="1">
      <c r="A79" s="79" t="s">
        <v>136</v>
      </c>
      <c r="B79" s="173" t="s">
        <v>119</v>
      </c>
      <c r="C79" s="173" t="s">
        <v>120</v>
      </c>
      <c r="D79" s="173" t="s">
        <v>121</v>
      </c>
      <c r="E79" s="173" t="s">
        <v>115</v>
      </c>
      <c r="F79" s="173" t="s">
        <v>116</v>
      </c>
      <c r="G79" s="173" t="s">
        <v>117</v>
      </c>
      <c r="H79" s="173" t="s">
        <v>118</v>
      </c>
      <c r="I79" s="173" t="s">
        <v>119</v>
      </c>
      <c r="J79" s="173" t="s">
        <v>120</v>
      </c>
      <c r="K79" s="173" t="s">
        <v>121</v>
      </c>
      <c r="L79" s="173" t="s">
        <v>115</v>
      </c>
      <c r="M79" s="173" t="s">
        <v>116</v>
      </c>
      <c r="N79" s="173" t="s">
        <v>117</v>
      </c>
      <c r="O79" s="173" t="s">
        <v>118</v>
      </c>
      <c r="P79" s="173" t="s">
        <v>119</v>
      </c>
      <c r="Q79" s="173" t="s">
        <v>120</v>
      </c>
      <c r="R79" s="173" t="s">
        <v>121</v>
      </c>
      <c r="S79" s="173" t="s">
        <v>115</v>
      </c>
      <c r="T79" s="173" t="s">
        <v>116</v>
      </c>
      <c r="U79" s="173" t="s">
        <v>117</v>
      </c>
      <c r="V79" s="173" t="s">
        <v>118</v>
      </c>
      <c r="W79" s="173" t="s">
        <v>119</v>
      </c>
      <c r="X79" s="173" t="s">
        <v>120</v>
      </c>
      <c r="Y79" s="173" t="s">
        <v>121</v>
      </c>
      <c r="Z79" s="173" t="s">
        <v>115</v>
      </c>
      <c r="AA79" s="173" t="s">
        <v>116</v>
      </c>
      <c r="AB79" s="173" t="s">
        <v>117</v>
      </c>
      <c r="AC79" s="173" t="s">
        <v>118</v>
      </c>
      <c r="AD79" s="173" t="s">
        <v>119</v>
      </c>
      <c r="AE79" s="173" t="s">
        <v>201</v>
      </c>
      <c r="AF79" s="173" t="s">
        <v>205</v>
      </c>
      <c r="AG79" s="347"/>
      <c r="AH79" s="77"/>
      <c r="AI79" s="77"/>
      <c r="AJ79" s="67"/>
      <c r="AK79" s="344" t="s">
        <v>182</v>
      </c>
      <c r="AL79" s="348" t="e">
        <f>ROUND((AG83+AG85+AG87+AG89+AG90)/AG92*100,0) &amp;"％"</f>
        <v>#DIV/0!</v>
      </c>
      <c r="AM79" s="67"/>
      <c r="AN79" s="67"/>
    </row>
    <row r="80" spans="1:53" ht="24.95" customHeight="1" thickBot="1">
      <c r="A80" s="80" t="s">
        <v>137</v>
      </c>
      <c r="B80" s="119"/>
      <c r="C80" s="120"/>
      <c r="D80" s="120"/>
      <c r="E80" s="120"/>
      <c r="F80" s="120"/>
      <c r="G80" s="120"/>
      <c r="H80" s="120"/>
      <c r="I80" s="120"/>
      <c r="J80" s="120"/>
      <c r="K80" s="121"/>
      <c r="L80" s="119"/>
      <c r="M80" s="120"/>
      <c r="N80" s="120"/>
      <c r="O80" s="120"/>
      <c r="P80" s="120"/>
      <c r="Q80" s="120"/>
      <c r="R80" s="120"/>
      <c r="S80" s="120"/>
      <c r="T80" s="120"/>
      <c r="U80" s="121"/>
      <c r="V80" s="122"/>
      <c r="W80" s="120"/>
      <c r="X80" s="120"/>
      <c r="Y80" s="120"/>
      <c r="Z80" s="120"/>
      <c r="AA80" s="120"/>
      <c r="AB80" s="120"/>
      <c r="AC80" s="120"/>
      <c r="AD80" s="120"/>
      <c r="AE80" s="120"/>
      <c r="AF80" s="123"/>
      <c r="AG80" s="109">
        <f>COUNTIF(B80:AF80,"○")</f>
        <v>0</v>
      </c>
      <c r="AH80" s="81"/>
      <c r="AJ80" s="67"/>
      <c r="AK80" s="345"/>
      <c r="AL80" s="349"/>
      <c r="AM80" s="67"/>
      <c r="AN80" s="67"/>
    </row>
    <row r="81" spans="1:53" ht="24.95" customHeight="1" thickBot="1">
      <c r="A81" s="80" t="s">
        <v>138</v>
      </c>
      <c r="B81" s="104">
        <f t="shared" ref="B81:AF81" si="12">SUM(B82:B90)</f>
        <v>0</v>
      </c>
      <c r="C81" s="105">
        <f t="shared" si="12"/>
        <v>0</v>
      </c>
      <c r="D81" s="105">
        <f t="shared" si="12"/>
        <v>0</v>
      </c>
      <c r="E81" s="105">
        <f t="shared" si="12"/>
        <v>0</v>
      </c>
      <c r="F81" s="105">
        <f t="shared" si="12"/>
        <v>0</v>
      </c>
      <c r="G81" s="105">
        <f t="shared" si="12"/>
        <v>0</v>
      </c>
      <c r="H81" s="105">
        <f t="shared" si="12"/>
        <v>0</v>
      </c>
      <c r="I81" s="105">
        <f t="shared" si="12"/>
        <v>0</v>
      </c>
      <c r="J81" s="105">
        <f t="shared" si="12"/>
        <v>0</v>
      </c>
      <c r="K81" s="106">
        <f t="shared" si="12"/>
        <v>0</v>
      </c>
      <c r="L81" s="104">
        <f t="shared" si="12"/>
        <v>0</v>
      </c>
      <c r="M81" s="105">
        <f t="shared" si="12"/>
        <v>0</v>
      </c>
      <c r="N81" s="105">
        <f t="shared" si="12"/>
        <v>0</v>
      </c>
      <c r="O81" s="105">
        <f t="shared" si="12"/>
        <v>0</v>
      </c>
      <c r="P81" s="105">
        <f t="shared" si="12"/>
        <v>0</v>
      </c>
      <c r="Q81" s="105">
        <f t="shared" si="12"/>
        <v>0</v>
      </c>
      <c r="R81" s="105">
        <f t="shared" si="12"/>
        <v>0</v>
      </c>
      <c r="S81" s="105">
        <f t="shared" si="12"/>
        <v>0</v>
      </c>
      <c r="T81" s="105">
        <f t="shared" si="12"/>
        <v>0</v>
      </c>
      <c r="U81" s="106">
        <f t="shared" si="12"/>
        <v>0</v>
      </c>
      <c r="V81" s="107">
        <f t="shared" si="12"/>
        <v>0</v>
      </c>
      <c r="W81" s="105">
        <f t="shared" si="12"/>
        <v>0</v>
      </c>
      <c r="X81" s="105">
        <f t="shared" si="12"/>
        <v>0</v>
      </c>
      <c r="Y81" s="105">
        <f t="shared" si="12"/>
        <v>0</v>
      </c>
      <c r="Z81" s="105">
        <f t="shared" si="12"/>
        <v>0</v>
      </c>
      <c r="AA81" s="105">
        <f t="shared" si="12"/>
        <v>0</v>
      </c>
      <c r="AB81" s="105">
        <f t="shared" si="12"/>
        <v>0</v>
      </c>
      <c r="AC81" s="105">
        <f t="shared" si="12"/>
        <v>0</v>
      </c>
      <c r="AD81" s="105">
        <f t="shared" si="12"/>
        <v>0</v>
      </c>
      <c r="AE81" s="105">
        <f t="shared" si="12"/>
        <v>0</v>
      </c>
      <c r="AF81" s="105">
        <f t="shared" si="12"/>
        <v>0</v>
      </c>
      <c r="AG81" s="108">
        <f>SUM(B81:AF81)</f>
        <v>0</v>
      </c>
      <c r="AH81" s="82"/>
      <c r="AI81" s="332" t="s">
        <v>187</v>
      </c>
      <c r="AJ81" s="67"/>
      <c r="AK81" s="78" t="s">
        <v>188</v>
      </c>
      <c r="AL81" s="147" t="e">
        <f>ROUND(SUM(AI83:AI90)/AG92,1)</f>
        <v>#DIV/0!</v>
      </c>
      <c r="AM81" s="67"/>
      <c r="AN81" s="67"/>
    </row>
    <row r="82" spans="1:53" ht="24.95" customHeight="1" thickBot="1">
      <c r="A82" s="80" t="s">
        <v>139</v>
      </c>
      <c r="B82" s="124"/>
      <c r="C82" s="123"/>
      <c r="D82" s="123"/>
      <c r="E82" s="123"/>
      <c r="F82" s="123"/>
      <c r="G82" s="123"/>
      <c r="H82" s="123"/>
      <c r="I82" s="123"/>
      <c r="J82" s="123"/>
      <c r="K82" s="121"/>
      <c r="L82" s="124"/>
      <c r="M82" s="123"/>
      <c r="N82" s="123"/>
      <c r="O82" s="123"/>
      <c r="P82" s="123"/>
      <c r="Q82" s="123"/>
      <c r="R82" s="123"/>
      <c r="S82" s="123"/>
      <c r="T82" s="123"/>
      <c r="U82" s="121"/>
      <c r="V82" s="125"/>
      <c r="W82" s="123"/>
      <c r="X82" s="123"/>
      <c r="Y82" s="123"/>
      <c r="Z82" s="123"/>
      <c r="AA82" s="123"/>
      <c r="AB82" s="123"/>
      <c r="AC82" s="123"/>
      <c r="AD82" s="123"/>
      <c r="AE82" s="123"/>
      <c r="AF82" s="123"/>
      <c r="AG82" s="108">
        <f>SUM(B82:AF82)</f>
        <v>0</v>
      </c>
      <c r="AI82" s="350"/>
      <c r="AJ82" s="67"/>
      <c r="AK82" s="83" t="s">
        <v>122</v>
      </c>
      <c r="AL82" s="181"/>
      <c r="AM82" s="67"/>
      <c r="AN82" s="67"/>
    </row>
    <row r="83" spans="1:53" ht="24.95" customHeight="1" thickBot="1">
      <c r="A83" s="84" t="s">
        <v>183</v>
      </c>
      <c r="B83" s="126"/>
      <c r="C83" s="127"/>
      <c r="D83" s="127"/>
      <c r="E83" s="127"/>
      <c r="F83" s="127"/>
      <c r="G83" s="127"/>
      <c r="H83" s="127"/>
      <c r="I83" s="127"/>
      <c r="J83" s="127"/>
      <c r="K83" s="128"/>
      <c r="L83" s="126"/>
      <c r="M83" s="127"/>
      <c r="N83" s="127"/>
      <c r="O83" s="127"/>
      <c r="P83" s="127"/>
      <c r="Q83" s="127"/>
      <c r="R83" s="127"/>
      <c r="S83" s="127"/>
      <c r="T83" s="127"/>
      <c r="U83" s="128"/>
      <c r="V83" s="129"/>
      <c r="W83" s="127"/>
      <c r="X83" s="127"/>
      <c r="Y83" s="127"/>
      <c r="Z83" s="127"/>
      <c r="AA83" s="127"/>
      <c r="AB83" s="127"/>
      <c r="AC83" s="127"/>
      <c r="AD83" s="127"/>
      <c r="AE83" s="127"/>
      <c r="AF83" s="127"/>
      <c r="AG83" s="110">
        <f t="shared" ref="AG83:AG91" si="13">SUM(B83:AF83)</f>
        <v>0</v>
      </c>
      <c r="AH83" s="85" t="s">
        <v>140</v>
      </c>
      <c r="AI83" s="149">
        <f>AG83*2</f>
        <v>0</v>
      </c>
      <c r="AJ83" s="67"/>
      <c r="AK83" s="83" t="s">
        <v>123</v>
      </c>
      <c r="AL83" s="148" t="e">
        <f>AL78/AE2</f>
        <v>#DIV/0!</v>
      </c>
      <c r="AM83" s="67"/>
      <c r="AN83" s="67"/>
    </row>
    <row r="84" spans="1:53" ht="24.95" customHeight="1" thickBot="1">
      <c r="A84" s="84" t="s">
        <v>141</v>
      </c>
      <c r="B84" s="130"/>
      <c r="C84" s="131"/>
      <c r="D84" s="131"/>
      <c r="E84" s="131"/>
      <c r="F84" s="131"/>
      <c r="G84" s="131"/>
      <c r="H84" s="131"/>
      <c r="I84" s="131"/>
      <c r="J84" s="131"/>
      <c r="K84" s="132"/>
      <c r="L84" s="130"/>
      <c r="M84" s="131"/>
      <c r="N84" s="131"/>
      <c r="O84" s="131"/>
      <c r="P84" s="131"/>
      <c r="Q84" s="131"/>
      <c r="R84" s="131"/>
      <c r="S84" s="131"/>
      <c r="T84" s="131"/>
      <c r="U84" s="132"/>
      <c r="V84" s="133"/>
      <c r="W84" s="131"/>
      <c r="X84" s="131"/>
      <c r="Y84" s="131"/>
      <c r="Z84" s="131"/>
      <c r="AA84" s="131"/>
      <c r="AB84" s="131"/>
      <c r="AC84" s="131"/>
      <c r="AD84" s="131"/>
      <c r="AE84" s="131"/>
      <c r="AF84" s="134"/>
      <c r="AG84" s="110">
        <f t="shared" si="13"/>
        <v>0</v>
      </c>
      <c r="AH84" s="85" t="s">
        <v>151</v>
      </c>
      <c r="AI84" s="149">
        <f>AG84*2</f>
        <v>0</v>
      </c>
      <c r="AJ84" s="61"/>
      <c r="AK84" s="169" t="s">
        <v>168</v>
      </c>
      <c r="AL84" s="172" t="e">
        <f>ROUND((AG93)/AG81*100,0) &amp;"％"</f>
        <v>#DIV/0!</v>
      </c>
      <c r="AM84" s="67"/>
      <c r="AN84" s="67"/>
    </row>
    <row r="85" spans="1:53" ht="24.95" customHeight="1" thickBot="1">
      <c r="A85" s="86" t="s">
        <v>184</v>
      </c>
      <c r="B85" s="130"/>
      <c r="C85" s="131"/>
      <c r="D85" s="131"/>
      <c r="E85" s="131"/>
      <c r="F85" s="131"/>
      <c r="G85" s="131"/>
      <c r="H85" s="131"/>
      <c r="I85" s="131"/>
      <c r="J85" s="131"/>
      <c r="K85" s="132"/>
      <c r="L85" s="130"/>
      <c r="M85" s="131"/>
      <c r="N85" s="131"/>
      <c r="O85" s="131"/>
      <c r="P85" s="131"/>
      <c r="Q85" s="131"/>
      <c r="R85" s="131"/>
      <c r="S85" s="131"/>
      <c r="T85" s="131"/>
      <c r="U85" s="132"/>
      <c r="V85" s="133"/>
      <c r="W85" s="131"/>
      <c r="X85" s="131"/>
      <c r="Y85" s="131"/>
      <c r="Z85" s="131"/>
      <c r="AA85" s="131"/>
      <c r="AB85" s="131"/>
      <c r="AC85" s="131"/>
      <c r="AD85" s="131"/>
      <c r="AE85" s="131"/>
      <c r="AF85" s="134"/>
      <c r="AG85" s="110">
        <f t="shared" si="13"/>
        <v>0</v>
      </c>
      <c r="AH85" s="85" t="s">
        <v>143</v>
      </c>
      <c r="AI85" s="149">
        <f>AG85*3</f>
        <v>0</v>
      </c>
      <c r="AJ85" s="67"/>
      <c r="AK85" s="67"/>
      <c r="AL85" s="67"/>
      <c r="AM85" s="67"/>
      <c r="AN85" s="67"/>
    </row>
    <row r="86" spans="1:53" ht="24.95" customHeight="1" thickBot="1">
      <c r="A86" s="84" t="s">
        <v>144</v>
      </c>
      <c r="B86" s="130"/>
      <c r="C86" s="131"/>
      <c r="D86" s="131"/>
      <c r="E86" s="131"/>
      <c r="F86" s="131"/>
      <c r="G86" s="131"/>
      <c r="H86" s="131"/>
      <c r="I86" s="131"/>
      <c r="J86" s="131"/>
      <c r="K86" s="132"/>
      <c r="L86" s="130"/>
      <c r="M86" s="131"/>
      <c r="N86" s="131"/>
      <c r="O86" s="131"/>
      <c r="P86" s="131"/>
      <c r="Q86" s="131"/>
      <c r="R86" s="131"/>
      <c r="S86" s="131"/>
      <c r="T86" s="131"/>
      <c r="U86" s="132"/>
      <c r="V86" s="133"/>
      <c r="W86" s="131"/>
      <c r="X86" s="131"/>
      <c r="Y86" s="131"/>
      <c r="Z86" s="131"/>
      <c r="AA86" s="131"/>
      <c r="AB86" s="131"/>
      <c r="AC86" s="131"/>
      <c r="AD86" s="131"/>
      <c r="AE86" s="131"/>
      <c r="AF86" s="134"/>
      <c r="AG86" s="110">
        <f t="shared" si="13"/>
        <v>0</v>
      </c>
      <c r="AH86" s="85" t="s">
        <v>143</v>
      </c>
      <c r="AI86" s="149">
        <f>AG86*3</f>
        <v>0</v>
      </c>
      <c r="AJ86" s="67"/>
      <c r="AK86" s="67"/>
    </row>
    <row r="87" spans="1:53" ht="24.95" customHeight="1" thickBot="1">
      <c r="A87" s="89" t="s">
        <v>185</v>
      </c>
      <c r="B87" s="130"/>
      <c r="C87" s="131"/>
      <c r="D87" s="131"/>
      <c r="E87" s="131"/>
      <c r="F87" s="131"/>
      <c r="G87" s="131"/>
      <c r="H87" s="131"/>
      <c r="I87" s="131"/>
      <c r="J87" s="131"/>
      <c r="K87" s="132"/>
      <c r="L87" s="130"/>
      <c r="M87" s="131"/>
      <c r="N87" s="131"/>
      <c r="O87" s="131"/>
      <c r="P87" s="131"/>
      <c r="Q87" s="131"/>
      <c r="R87" s="131"/>
      <c r="S87" s="131"/>
      <c r="T87" s="131"/>
      <c r="U87" s="132"/>
      <c r="V87" s="133"/>
      <c r="W87" s="131"/>
      <c r="X87" s="131"/>
      <c r="Y87" s="131"/>
      <c r="Z87" s="131"/>
      <c r="AA87" s="131"/>
      <c r="AB87" s="131"/>
      <c r="AC87" s="131"/>
      <c r="AD87" s="131"/>
      <c r="AE87" s="131"/>
      <c r="AF87" s="134"/>
      <c r="AG87" s="111">
        <f t="shared" si="13"/>
        <v>0</v>
      </c>
      <c r="AH87" s="85" t="s">
        <v>145</v>
      </c>
      <c r="AI87" s="150">
        <f>AG87*4</f>
        <v>0</v>
      </c>
      <c r="AJ87" s="67"/>
      <c r="AK87" s="67"/>
    </row>
    <row r="88" spans="1:53" ht="24.95" customHeight="1" thickBot="1">
      <c r="A88" s="90" t="s">
        <v>146</v>
      </c>
      <c r="B88" s="135"/>
      <c r="C88" s="136"/>
      <c r="D88" s="136"/>
      <c r="E88" s="136"/>
      <c r="F88" s="136"/>
      <c r="G88" s="136"/>
      <c r="H88" s="136"/>
      <c r="I88" s="136"/>
      <c r="J88" s="136"/>
      <c r="K88" s="137"/>
      <c r="L88" s="135"/>
      <c r="M88" s="136"/>
      <c r="N88" s="136"/>
      <c r="O88" s="136"/>
      <c r="P88" s="136"/>
      <c r="Q88" s="136"/>
      <c r="R88" s="136"/>
      <c r="S88" s="136"/>
      <c r="T88" s="136"/>
      <c r="U88" s="137"/>
      <c r="V88" s="138"/>
      <c r="W88" s="136"/>
      <c r="X88" s="136"/>
      <c r="Y88" s="136"/>
      <c r="Z88" s="136"/>
      <c r="AA88" s="136"/>
      <c r="AB88" s="136"/>
      <c r="AC88" s="136"/>
      <c r="AD88" s="136"/>
      <c r="AE88" s="136"/>
      <c r="AF88" s="139"/>
      <c r="AG88" s="111">
        <f t="shared" si="13"/>
        <v>0</v>
      </c>
      <c r="AH88" s="85" t="s">
        <v>145</v>
      </c>
      <c r="AI88" s="150">
        <f>AG88*4</f>
        <v>0</v>
      </c>
      <c r="AJ88" s="67"/>
      <c r="AK88" s="67"/>
    </row>
    <row r="89" spans="1:53" ht="24.95" customHeight="1" thickBot="1">
      <c r="A89" s="89" t="s">
        <v>147</v>
      </c>
      <c r="B89" s="135"/>
      <c r="C89" s="136"/>
      <c r="D89" s="136"/>
      <c r="E89" s="136"/>
      <c r="F89" s="136"/>
      <c r="G89" s="136"/>
      <c r="H89" s="136"/>
      <c r="I89" s="136"/>
      <c r="J89" s="136"/>
      <c r="K89" s="137"/>
      <c r="L89" s="135"/>
      <c r="M89" s="136"/>
      <c r="N89" s="136"/>
      <c r="O89" s="136"/>
      <c r="P89" s="136"/>
      <c r="Q89" s="136"/>
      <c r="R89" s="136"/>
      <c r="S89" s="136"/>
      <c r="T89" s="136"/>
      <c r="U89" s="137"/>
      <c r="V89" s="138"/>
      <c r="W89" s="136"/>
      <c r="X89" s="136"/>
      <c r="Y89" s="136"/>
      <c r="Z89" s="136"/>
      <c r="AA89" s="136"/>
      <c r="AB89" s="136"/>
      <c r="AC89" s="136"/>
      <c r="AD89" s="136"/>
      <c r="AE89" s="136"/>
      <c r="AF89" s="139"/>
      <c r="AG89" s="111">
        <f t="shared" si="13"/>
        <v>0</v>
      </c>
      <c r="AH89" s="85" t="s">
        <v>148</v>
      </c>
      <c r="AI89" s="151">
        <f>AG89*5</f>
        <v>0</v>
      </c>
      <c r="AJ89" s="67"/>
      <c r="AK89" s="67"/>
    </row>
    <row r="90" spans="1:53" ht="24.95" customHeight="1" thickBot="1">
      <c r="A90" s="79" t="s">
        <v>149</v>
      </c>
      <c r="B90" s="154"/>
      <c r="C90" s="155"/>
      <c r="D90" s="155"/>
      <c r="E90" s="155"/>
      <c r="F90" s="155"/>
      <c r="G90" s="155"/>
      <c r="H90" s="155"/>
      <c r="I90" s="155"/>
      <c r="J90" s="155"/>
      <c r="K90" s="156"/>
      <c r="L90" s="154"/>
      <c r="M90" s="155"/>
      <c r="N90" s="155"/>
      <c r="O90" s="155"/>
      <c r="P90" s="155"/>
      <c r="Q90" s="155"/>
      <c r="R90" s="155"/>
      <c r="S90" s="155"/>
      <c r="T90" s="155"/>
      <c r="U90" s="156"/>
      <c r="V90" s="157"/>
      <c r="W90" s="155"/>
      <c r="X90" s="155"/>
      <c r="Y90" s="155"/>
      <c r="Z90" s="155"/>
      <c r="AA90" s="155"/>
      <c r="AB90" s="155"/>
      <c r="AC90" s="155"/>
      <c r="AD90" s="155"/>
      <c r="AE90" s="155"/>
      <c r="AF90" s="158"/>
      <c r="AG90" s="152">
        <f t="shared" si="13"/>
        <v>0</v>
      </c>
      <c r="AH90" s="85" t="s">
        <v>150</v>
      </c>
      <c r="AI90" s="151">
        <f>AG90*6</f>
        <v>0</v>
      </c>
      <c r="AM90" s="67"/>
      <c r="AN90" s="67"/>
    </row>
    <row r="91" spans="1:53" ht="24.75" customHeight="1" thickBot="1">
      <c r="A91" s="93" t="s">
        <v>191</v>
      </c>
      <c r="B91" s="126"/>
      <c r="C91" s="127"/>
      <c r="D91" s="127"/>
      <c r="E91" s="127"/>
      <c r="F91" s="127"/>
      <c r="G91" s="127"/>
      <c r="H91" s="127"/>
      <c r="I91" s="127"/>
      <c r="J91" s="127"/>
      <c r="K91" s="128"/>
      <c r="L91" s="126"/>
      <c r="M91" s="127"/>
      <c r="N91" s="127"/>
      <c r="O91" s="127"/>
      <c r="P91" s="127"/>
      <c r="Q91" s="127"/>
      <c r="R91" s="127"/>
      <c r="S91" s="127"/>
      <c r="T91" s="127"/>
      <c r="U91" s="128"/>
      <c r="V91" s="129"/>
      <c r="W91" s="127"/>
      <c r="X91" s="127"/>
      <c r="Y91" s="127"/>
      <c r="Z91" s="127"/>
      <c r="AA91" s="127"/>
      <c r="AB91" s="127"/>
      <c r="AC91" s="127"/>
      <c r="AD91" s="127"/>
      <c r="AE91" s="127"/>
      <c r="AF91" s="145"/>
      <c r="AG91" s="113">
        <f t="shared" si="13"/>
        <v>0</v>
      </c>
      <c r="AH91" s="94"/>
      <c r="AI91" s="95"/>
      <c r="AM91" s="67"/>
      <c r="AN91" s="67"/>
    </row>
    <row r="92" spans="1:53" ht="24.95" customHeight="1" thickBot="1">
      <c r="A92" s="96" t="s">
        <v>190</v>
      </c>
      <c r="B92" s="115">
        <f t="shared" ref="B92:AG92" si="14">SUM(B83:B90)</f>
        <v>0</v>
      </c>
      <c r="C92" s="115">
        <f t="shared" si="14"/>
        <v>0</v>
      </c>
      <c r="D92" s="115">
        <f t="shared" si="14"/>
        <v>0</v>
      </c>
      <c r="E92" s="115">
        <f t="shared" si="14"/>
        <v>0</v>
      </c>
      <c r="F92" s="115">
        <f t="shared" si="14"/>
        <v>0</v>
      </c>
      <c r="G92" s="115">
        <f t="shared" si="14"/>
        <v>0</v>
      </c>
      <c r="H92" s="115">
        <f t="shared" si="14"/>
        <v>0</v>
      </c>
      <c r="I92" s="115">
        <f t="shared" si="14"/>
        <v>0</v>
      </c>
      <c r="J92" s="115">
        <f t="shared" si="14"/>
        <v>0</v>
      </c>
      <c r="K92" s="116">
        <f t="shared" si="14"/>
        <v>0</v>
      </c>
      <c r="L92" s="117">
        <f t="shared" si="14"/>
        <v>0</v>
      </c>
      <c r="M92" s="115">
        <f t="shared" si="14"/>
        <v>0</v>
      </c>
      <c r="N92" s="115">
        <f t="shared" si="14"/>
        <v>0</v>
      </c>
      <c r="O92" s="115">
        <f t="shared" si="14"/>
        <v>0</v>
      </c>
      <c r="P92" s="115">
        <f t="shared" si="14"/>
        <v>0</v>
      </c>
      <c r="Q92" s="115">
        <f t="shared" si="14"/>
        <v>0</v>
      </c>
      <c r="R92" s="115">
        <f t="shared" si="14"/>
        <v>0</v>
      </c>
      <c r="S92" s="115">
        <f t="shared" si="14"/>
        <v>0</v>
      </c>
      <c r="T92" s="115">
        <f t="shared" si="14"/>
        <v>0</v>
      </c>
      <c r="U92" s="116">
        <f t="shared" si="14"/>
        <v>0</v>
      </c>
      <c r="V92" s="114">
        <f t="shared" si="14"/>
        <v>0</v>
      </c>
      <c r="W92" s="115">
        <f t="shared" si="14"/>
        <v>0</v>
      </c>
      <c r="X92" s="115">
        <f t="shared" si="14"/>
        <v>0</v>
      </c>
      <c r="Y92" s="115">
        <f t="shared" si="14"/>
        <v>0</v>
      </c>
      <c r="Z92" s="115">
        <f t="shared" si="14"/>
        <v>0</v>
      </c>
      <c r="AA92" s="115">
        <f t="shared" si="14"/>
        <v>0</v>
      </c>
      <c r="AB92" s="115">
        <f t="shared" si="14"/>
        <v>0</v>
      </c>
      <c r="AC92" s="115">
        <f t="shared" si="14"/>
        <v>0</v>
      </c>
      <c r="AD92" s="115">
        <f t="shared" si="14"/>
        <v>0</v>
      </c>
      <c r="AE92" s="115">
        <f t="shared" si="14"/>
        <v>0</v>
      </c>
      <c r="AF92" s="118">
        <f t="shared" si="14"/>
        <v>0</v>
      </c>
      <c r="AG92" s="108">
        <f t="shared" si="14"/>
        <v>0</v>
      </c>
      <c r="AH92" s="94" t="s">
        <v>134</v>
      </c>
      <c r="AI92" s="150">
        <f>SUM(AI83:AI90)</f>
        <v>0</v>
      </c>
      <c r="AM92" s="67"/>
      <c r="AN92" s="67"/>
    </row>
    <row r="93" spans="1:53" s="64" customFormat="1" ht="24.75" thickBot="1">
      <c r="A93" s="170" t="s">
        <v>167</v>
      </c>
      <c r="B93" s="182"/>
      <c r="C93" s="183"/>
      <c r="D93" s="183"/>
      <c r="E93" s="183"/>
      <c r="F93" s="183"/>
      <c r="G93" s="183"/>
      <c r="H93" s="183"/>
      <c r="I93" s="183"/>
      <c r="J93" s="183"/>
      <c r="K93" s="184"/>
      <c r="L93" s="185"/>
      <c r="M93" s="183"/>
      <c r="N93" s="183"/>
      <c r="O93" s="183"/>
      <c r="P93" s="183"/>
      <c r="Q93" s="183"/>
      <c r="R93" s="183"/>
      <c r="S93" s="183"/>
      <c r="T93" s="183"/>
      <c r="U93" s="186"/>
      <c r="V93" s="182"/>
      <c r="W93" s="183"/>
      <c r="X93" s="183"/>
      <c r="Y93" s="183"/>
      <c r="Z93" s="183"/>
      <c r="AA93" s="183"/>
      <c r="AB93" s="183"/>
      <c r="AC93" s="183"/>
      <c r="AD93" s="183"/>
      <c r="AE93" s="183"/>
      <c r="AF93" s="184"/>
      <c r="AG93" s="171">
        <f>SUM(B93:AF93)</f>
        <v>0</v>
      </c>
      <c r="AH93" s="61"/>
      <c r="AI93" s="61"/>
      <c r="AM93" s="62"/>
      <c r="AN93" s="62"/>
      <c r="AO93" s="63"/>
      <c r="AP93" s="63"/>
      <c r="AQ93" s="63"/>
      <c r="AR93" s="63"/>
      <c r="AS93" s="63"/>
      <c r="AT93" s="63"/>
      <c r="AU93" s="63"/>
      <c r="AV93" s="63"/>
    </row>
    <row r="94" spans="1:53" ht="26.25" customHeight="1">
      <c r="A94" s="68" t="s">
        <v>194</v>
      </c>
      <c r="B94" s="351">
        <f>B76</f>
        <v>6</v>
      </c>
      <c r="C94" s="351"/>
      <c r="D94" s="69" t="s">
        <v>129</v>
      </c>
      <c r="E94" s="341">
        <v>9</v>
      </c>
      <c r="F94" s="341"/>
      <c r="G94" s="70" t="s">
        <v>130</v>
      </c>
      <c r="H94" s="71" t="s">
        <v>131</v>
      </c>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67"/>
      <c r="AH94" s="67"/>
      <c r="AI94" s="67"/>
      <c r="AM94" s="67"/>
      <c r="AN94" s="67"/>
    </row>
    <row r="95" spans="1:53" ht="20.100000000000001" customHeight="1" thickBot="1">
      <c r="A95" s="23"/>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23"/>
      <c r="AJ95" s="67">
        <f>E94</f>
        <v>9</v>
      </c>
      <c r="AK95" s="67" t="s">
        <v>132</v>
      </c>
    </row>
    <row r="96" spans="1:53" ht="24.95" customHeight="1" thickBot="1">
      <c r="A96" s="73" t="s">
        <v>133</v>
      </c>
      <c r="B96" s="74">
        <v>1</v>
      </c>
      <c r="C96" s="75">
        <v>2</v>
      </c>
      <c r="D96" s="75">
        <v>3</v>
      </c>
      <c r="E96" s="75">
        <v>4</v>
      </c>
      <c r="F96" s="75">
        <v>5</v>
      </c>
      <c r="G96" s="75">
        <v>6</v>
      </c>
      <c r="H96" s="75">
        <v>7</v>
      </c>
      <c r="I96" s="75">
        <v>8</v>
      </c>
      <c r="J96" s="75">
        <v>9</v>
      </c>
      <c r="K96" s="76">
        <v>10</v>
      </c>
      <c r="L96" s="74">
        <v>11</v>
      </c>
      <c r="M96" s="75">
        <v>12</v>
      </c>
      <c r="N96" s="75">
        <v>13</v>
      </c>
      <c r="O96" s="75">
        <v>14</v>
      </c>
      <c r="P96" s="75">
        <v>15</v>
      </c>
      <c r="Q96" s="75">
        <v>16</v>
      </c>
      <c r="R96" s="75">
        <v>17</v>
      </c>
      <c r="S96" s="75">
        <v>18</v>
      </c>
      <c r="T96" s="75">
        <v>19</v>
      </c>
      <c r="U96" s="76">
        <v>20</v>
      </c>
      <c r="V96" s="74">
        <v>21</v>
      </c>
      <c r="W96" s="75">
        <v>22</v>
      </c>
      <c r="X96" s="75">
        <v>23</v>
      </c>
      <c r="Y96" s="75">
        <v>24</v>
      </c>
      <c r="Z96" s="75">
        <v>25</v>
      </c>
      <c r="AA96" s="75">
        <v>26</v>
      </c>
      <c r="AB96" s="75">
        <v>27</v>
      </c>
      <c r="AC96" s="75">
        <v>28</v>
      </c>
      <c r="AD96" s="75">
        <v>29</v>
      </c>
      <c r="AE96" s="75">
        <v>30</v>
      </c>
      <c r="AF96" s="76"/>
      <c r="AG96" s="346" t="s">
        <v>134</v>
      </c>
      <c r="AH96" s="77"/>
      <c r="AI96" s="77"/>
      <c r="AJ96" s="67"/>
      <c r="AK96" s="78" t="s">
        <v>135</v>
      </c>
      <c r="AL96" s="146" t="e">
        <f>ROUNDUP(AG99/AG98,1)</f>
        <v>#DIV/0!</v>
      </c>
      <c r="AM96" s="67"/>
      <c r="AN96" s="67"/>
      <c r="AS96" s="40"/>
      <c r="AT96" s="40"/>
      <c r="BA96" s="40"/>
    </row>
    <row r="97" spans="1:48" ht="24.95" customHeight="1" thickBot="1">
      <c r="A97" s="79" t="s">
        <v>136</v>
      </c>
      <c r="B97" s="173" t="s">
        <v>115</v>
      </c>
      <c r="C97" s="173" t="s">
        <v>116</v>
      </c>
      <c r="D97" s="173" t="s">
        <v>117</v>
      </c>
      <c r="E97" s="173" t="s">
        <v>118</v>
      </c>
      <c r="F97" s="173" t="s">
        <v>119</v>
      </c>
      <c r="G97" s="173" t="s">
        <v>120</v>
      </c>
      <c r="H97" s="173" t="s">
        <v>121</v>
      </c>
      <c r="I97" s="173" t="s">
        <v>115</v>
      </c>
      <c r="J97" s="173" t="s">
        <v>116</v>
      </c>
      <c r="K97" s="173" t="s">
        <v>117</v>
      </c>
      <c r="L97" s="173" t="s">
        <v>118</v>
      </c>
      <c r="M97" s="173" t="s">
        <v>119</v>
      </c>
      <c r="N97" s="173" t="s">
        <v>120</v>
      </c>
      <c r="O97" s="173" t="s">
        <v>121</v>
      </c>
      <c r="P97" s="173" t="s">
        <v>115</v>
      </c>
      <c r="Q97" s="173" t="s">
        <v>116</v>
      </c>
      <c r="R97" s="173" t="s">
        <v>117</v>
      </c>
      <c r="S97" s="173" t="s">
        <v>118</v>
      </c>
      <c r="T97" s="173" t="s">
        <v>119</v>
      </c>
      <c r="U97" s="173" t="s">
        <v>120</v>
      </c>
      <c r="V97" s="173" t="s">
        <v>121</v>
      </c>
      <c r="W97" s="173" t="s">
        <v>115</v>
      </c>
      <c r="X97" s="173" t="s">
        <v>116</v>
      </c>
      <c r="Y97" s="173" t="s">
        <v>117</v>
      </c>
      <c r="Z97" s="173" t="s">
        <v>118</v>
      </c>
      <c r="AA97" s="173" t="s">
        <v>119</v>
      </c>
      <c r="AB97" s="173" t="s">
        <v>120</v>
      </c>
      <c r="AC97" s="173" t="s">
        <v>121</v>
      </c>
      <c r="AD97" s="173" t="s">
        <v>206</v>
      </c>
      <c r="AE97" s="173" t="s">
        <v>207</v>
      </c>
      <c r="AF97" s="174"/>
      <c r="AG97" s="347"/>
      <c r="AH97" s="77"/>
      <c r="AI97" s="77"/>
      <c r="AJ97" s="67"/>
      <c r="AK97" s="344" t="s">
        <v>182</v>
      </c>
      <c r="AL97" s="348" t="e">
        <f>ROUND((AG101+AG103+AG105+AG107+AG108)/AG110*100,0) &amp;"％"</f>
        <v>#DIV/0!</v>
      </c>
      <c r="AM97" s="67"/>
      <c r="AN97" s="67"/>
    </row>
    <row r="98" spans="1:48" ht="24.95" customHeight="1" thickBot="1">
      <c r="A98" s="80" t="s">
        <v>137</v>
      </c>
      <c r="B98" s="119"/>
      <c r="C98" s="120"/>
      <c r="D98" s="120"/>
      <c r="E98" s="120"/>
      <c r="F98" s="120"/>
      <c r="G98" s="120"/>
      <c r="H98" s="120"/>
      <c r="I98" s="120"/>
      <c r="J98" s="120"/>
      <c r="K98" s="121"/>
      <c r="L98" s="119"/>
      <c r="M98" s="120"/>
      <c r="N98" s="120"/>
      <c r="O98" s="120"/>
      <c r="P98" s="120"/>
      <c r="Q98" s="120"/>
      <c r="R98" s="120"/>
      <c r="S98" s="120"/>
      <c r="T98" s="120"/>
      <c r="U98" s="121"/>
      <c r="V98" s="122"/>
      <c r="W98" s="120"/>
      <c r="X98" s="120"/>
      <c r="Y98" s="120"/>
      <c r="Z98" s="120"/>
      <c r="AA98" s="120"/>
      <c r="AB98" s="120"/>
      <c r="AC98" s="120"/>
      <c r="AD98" s="120"/>
      <c r="AE98" s="120"/>
      <c r="AF98" s="123"/>
      <c r="AG98" s="109">
        <f>COUNTIF(B98:AF98,"○")</f>
        <v>0</v>
      </c>
      <c r="AH98" s="81"/>
      <c r="AJ98" s="67"/>
      <c r="AK98" s="345"/>
      <c r="AL98" s="349"/>
      <c r="AM98" s="67"/>
      <c r="AN98" s="67"/>
    </row>
    <row r="99" spans="1:48" ht="24.95" customHeight="1" thickBot="1">
      <c r="A99" s="80" t="s">
        <v>138</v>
      </c>
      <c r="B99" s="104">
        <f t="shared" ref="B99:AF99" si="15">SUM(B100:B108)</f>
        <v>0</v>
      </c>
      <c r="C99" s="105">
        <f t="shared" si="15"/>
        <v>0</v>
      </c>
      <c r="D99" s="105">
        <f t="shared" si="15"/>
        <v>0</v>
      </c>
      <c r="E99" s="105">
        <f t="shared" si="15"/>
        <v>0</v>
      </c>
      <c r="F99" s="105">
        <f t="shared" si="15"/>
        <v>0</v>
      </c>
      <c r="G99" s="105">
        <f t="shared" si="15"/>
        <v>0</v>
      </c>
      <c r="H99" s="105">
        <f t="shared" si="15"/>
        <v>0</v>
      </c>
      <c r="I99" s="105">
        <f t="shared" si="15"/>
        <v>0</v>
      </c>
      <c r="J99" s="105">
        <f t="shared" si="15"/>
        <v>0</v>
      </c>
      <c r="K99" s="106">
        <f t="shared" si="15"/>
        <v>0</v>
      </c>
      <c r="L99" s="104">
        <f t="shared" si="15"/>
        <v>0</v>
      </c>
      <c r="M99" s="105">
        <f t="shared" si="15"/>
        <v>0</v>
      </c>
      <c r="N99" s="105">
        <f t="shared" si="15"/>
        <v>0</v>
      </c>
      <c r="O99" s="105">
        <f t="shared" si="15"/>
        <v>0</v>
      </c>
      <c r="P99" s="105">
        <f t="shared" si="15"/>
        <v>0</v>
      </c>
      <c r="Q99" s="105">
        <f t="shared" si="15"/>
        <v>0</v>
      </c>
      <c r="R99" s="105">
        <f t="shared" si="15"/>
        <v>0</v>
      </c>
      <c r="S99" s="105">
        <f t="shared" si="15"/>
        <v>0</v>
      </c>
      <c r="T99" s="105">
        <f t="shared" si="15"/>
        <v>0</v>
      </c>
      <c r="U99" s="106">
        <f t="shared" si="15"/>
        <v>0</v>
      </c>
      <c r="V99" s="107">
        <f t="shared" si="15"/>
        <v>0</v>
      </c>
      <c r="W99" s="105">
        <f t="shared" si="15"/>
        <v>0</v>
      </c>
      <c r="X99" s="105">
        <f t="shared" si="15"/>
        <v>0</v>
      </c>
      <c r="Y99" s="105">
        <f t="shared" si="15"/>
        <v>0</v>
      </c>
      <c r="Z99" s="105">
        <f t="shared" si="15"/>
        <v>0</v>
      </c>
      <c r="AA99" s="105">
        <f t="shared" si="15"/>
        <v>0</v>
      </c>
      <c r="AB99" s="105">
        <f t="shared" si="15"/>
        <v>0</v>
      </c>
      <c r="AC99" s="105">
        <f t="shared" si="15"/>
        <v>0</v>
      </c>
      <c r="AD99" s="105">
        <f t="shared" si="15"/>
        <v>0</v>
      </c>
      <c r="AE99" s="105">
        <f t="shared" si="15"/>
        <v>0</v>
      </c>
      <c r="AF99" s="105">
        <f t="shared" si="15"/>
        <v>0</v>
      </c>
      <c r="AG99" s="108">
        <f>SUM(B99:AF99)</f>
        <v>0</v>
      </c>
      <c r="AH99" s="82"/>
      <c r="AI99" s="332" t="s">
        <v>187</v>
      </c>
      <c r="AJ99" s="67"/>
      <c r="AK99" s="78" t="s">
        <v>188</v>
      </c>
      <c r="AL99" s="147" t="e">
        <f>ROUND(SUM(AI101:AI108)/AG110,1)</f>
        <v>#DIV/0!</v>
      </c>
      <c r="AM99" s="67"/>
      <c r="AN99" s="67"/>
    </row>
    <row r="100" spans="1:48" ht="24.95" customHeight="1" thickBot="1">
      <c r="A100" s="80" t="s">
        <v>139</v>
      </c>
      <c r="B100" s="124"/>
      <c r="C100" s="123"/>
      <c r="D100" s="123"/>
      <c r="E100" s="123"/>
      <c r="F100" s="123"/>
      <c r="G100" s="123"/>
      <c r="H100" s="123"/>
      <c r="I100" s="123"/>
      <c r="J100" s="123"/>
      <c r="K100" s="121"/>
      <c r="L100" s="124"/>
      <c r="M100" s="123"/>
      <c r="N100" s="123"/>
      <c r="O100" s="123"/>
      <c r="P100" s="123"/>
      <c r="Q100" s="123"/>
      <c r="R100" s="123"/>
      <c r="S100" s="123"/>
      <c r="T100" s="123"/>
      <c r="U100" s="121"/>
      <c r="V100" s="125"/>
      <c r="W100" s="123"/>
      <c r="X100" s="123"/>
      <c r="Y100" s="123"/>
      <c r="Z100" s="123"/>
      <c r="AA100" s="123"/>
      <c r="AB100" s="123"/>
      <c r="AC100" s="123"/>
      <c r="AD100" s="123"/>
      <c r="AE100" s="123"/>
      <c r="AF100" s="123"/>
      <c r="AG100" s="108">
        <f>SUM(B100:AF100)</f>
        <v>0</v>
      </c>
      <c r="AI100" s="350"/>
      <c r="AJ100" s="67"/>
      <c r="AK100" s="83" t="s">
        <v>122</v>
      </c>
      <c r="AL100" s="181"/>
      <c r="AM100" s="67"/>
      <c r="AN100" s="67"/>
    </row>
    <row r="101" spans="1:48" ht="24.95" customHeight="1" thickBot="1">
      <c r="A101" s="84" t="s">
        <v>183</v>
      </c>
      <c r="B101" s="126"/>
      <c r="C101" s="127"/>
      <c r="D101" s="127"/>
      <c r="E101" s="127"/>
      <c r="F101" s="127"/>
      <c r="G101" s="127"/>
      <c r="H101" s="127"/>
      <c r="I101" s="127"/>
      <c r="J101" s="127"/>
      <c r="K101" s="128"/>
      <c r="L101" s="126"/>
      <c r="M101" s="127"/>
      <c r="N101" s="127"/>
      <c r="O101" s="127"/>
      <c r="P101" s="127"/>
      <c r="Q101" s="127"/>
      <c r="R101" s="127"/>
      <c r="S101" s="127"/>
      <c r="T101" s="127"/>
      <c r="U101" s="128"/>
      <c r="V101" s="129"/>
      <c r="W101" s="127"/>
      <c r="X101" s="127"/>
      <c r="Y101" s="127"/>
      <c r="Z101" s="127"/>
      <c r="AA101" s="127"/>
      <c r="AB101" s="127"/>
      <c r="AC101" s="127"/>
      <c r="AD101" s="127"/>
      <c r="AE101" s="127"/>
      <c r="AF101" s="127"/>
      <c r="AG101" s="110">
        <f t="shared" ref="AG101:AG109" si="16">SUM(B101:AF101)</f>
        <v>0</v>
      </c>
      <c r="AH101" s="85" t="s">
        <v>140</v>
      </c>
      <c r="AI101" s="149">
        <f>AG101*2</f>
        <v>0</v>
      </c>
      <c r="AJ101" s="67"/>
      <c r="AK101" s="83" t="s">
        <v>123</v>
      </c>
      <c r="AL101" s="148" t="e">
        <f>AL96/AE2</f>
        <v>#DIV/0!</v>
      </c>
      <c r="AM101" s="67"/>
      <c r="AN101" s="67"/>
    </row>
    <row r="102" spans="1:48" ht="24.95" customHeight="1" thickBot="1">
      <c r="A102" s="84" t="s">
        <v>141</v>
      </c>
      <c r="B102" s="130"/>
      <c r="C102" s="131"/>
      <c r="D102" s="131"/>
      <c r="E102" s="131"/>
      <c r="F102" s="131"/>
      <c r="G102" s="131"/>
      <c r="H102" s="131"/>
      <c r="I102" s="131"/>
      <c r="J102" s="131"/>
      <c r="K102" s="132"/>
      <c r="L102" s="130"/>
      <c r="M102" s="131"/>
      <c r="N102" s="131"/>
      <c r="O102" s="131"/>
      <c r="P102" s="131"/>
      <c r="Q102" s="131"/>
      <c r="R102" s="131"/>
      <c r="S102" s="131"/>
      <c r="T102" s="131"/>
      <c r="U102" s="132"/>
      <c r="V102" s="133"/>
      <c r="W102" s="131"/>
      <c r="X102" s="131"/>
      <c r="Y102" s="131"/>
      <c r="Z102" s="131"/>
      <c r="AA102" s="131"/>
      <c r="AB102" s="131"/>
      <c r="AC102" s="131"/>
      <c r="AD102" s="131"/>
      <c r="AE102" s="131"/>
      <c r="AF102" s="134"/>
      <c r="AG102" s="110">
        <f t="shared" si="16"/>
        <v>0</v>
      </c>
      <c r="AH102" s="85" t="s">
        <v>151</v>
      </c>
      <c r="AI102" s="149">
        <f>AG102*2</f>
        <v>0</v>
      </c>
      <c r="AJ102" s="61"/>
      <c r="AK102" s="169" t="s">
        <v>168</v>
      </c>
      <c r="AL102" s="172" t="e">
        <f>ROUND((AG111)/AG99*100,0) &amp;"％"</f>
        <v>#DIV/0!</v>
      </c>
      <c r="AM102" s="67"/>
      <c r="AN102" s="67"/>
    </row>
    <row r="103" spans="1:48" ht="24.95" customHeight="1" thickBot="1">
      <c r="A103" s="86" t="s">
        <v>184</v>
      </c>
      <c r="B103" s="130"/>
      <c r="C103" s="131"/>
      <c r="D103" s="131"/>
      <c r="E103" s="131"/>
      <c r="F103" s="131"/>
      <c r="G103" s="131"/>
      <c r="H103" s="131"/>
      <c r="I103" s="131"/>
      <c r="J103" s="131"/>
      <c r="K103" s="132"/>
      <c r="L103" s="130"/>
      <c r="M103" s="131"/>
      <c r="N103" s="131"/>
      <c r="O103" s="131"/>
      <c r="P103" s="131"/>
      <c r="Q103" s="131"/>
      <c r="R103" s="131"/>
      <c r="S103" s="131"/>
      <c r="T103" s="131"/>
      <c r="U103" s="132"/>
      <c r="V103" s="133"/>
      <c r="W103" s="131"/>
      <c r="X103" s="131"/>
      <c r="Y103" s="131"/>
      <c r="Z103" s="131"/>
      <c r="AA103" s="131"/>
      <c r="AB103" s="131"/>
      <c r="AC103" s="131"/>
      <c r="AD103" s="131"/>
      <c r="AE103" s="131"/>
      <c r="AF103" s="134"/>
      <c r="AG103" s="110">
        <f t="shared" si="16"/>
        <v>0</v>
      </c>
      <c r="AH103" s="85" t="s">
        <v>143</v>
      </c>
      <c r="AI103" s="149">
        <f>AG103*3</f>
        <v>0</v>
      </c>
      <c r="AJ103" s="67"/>
      <c r="AK103" s="67"/>
      <c r="AL103" s="67"/>
      <c r="AM103" s="67"/>
      <c r="AN103" s="67"/>
    </row>
    <row r="104" spans="1:48" ht="24.95" customHeight="1" thickBot="1">
      <c r="A104" s="84" t="s">
        <v>144</v>
      </c>
      <c r="B104" s="130"/>
      <c r="C104" s="131"/>
      <c r="D104" s="131"/>
      <c r="E104" s="131"/>
      <c r="F104" s="131"/>
      <c r="G104" s="131"/>
      <c r="H104" s="131"/>
      <c r="I104" s="131"/>
      <c r="J104" s="131"/>
      <c r="K104" s="132"/>
      <c r="L104" s="130"/>
      <c r="M104" s="131"/>
      <c r="N104" s="131"/>
      <c r="O104" s="131"/>
      <c r="P104" s="131"/>
      <c r="Q104" s="131"/>
      <c r="R104" s="131"/>
      <c r="S104" s="131"/>
      <c r="T104" s="131"/>
      <c r="U104" s="132"/>
      <c r="V104" s="133"/>
      <c r="W104" s="131"/>
      <c r="X104" s="131"/>
      <c r="Y104" s="131"/>
      <c r="Z104" s="131"/>
      <c r="AA104" s="131"/>
      <c r="AB104" s="131"/>
      <c r="AC104" s="131"/>
      <c r="AD104" s="131"/>
      <c r="AE104" s="131"/>
      <c r="AF104" s="134"/>
      <c r="AG104" s="110">
        <f t="shared" si="16"/>
        <v>0</v>
      </c>
      <c r="AH104" s="85" t="s">
        <v>143</v>
      </c>
      <c r="AI104" s="149">
        <f>AG104*3</f>
        <v>0</v>
      </c>
      <c r="AJ104" s="67"/>
      <c r="AK104" s="67"/>
    </row>
    <row r="105" spans="1:48" ht="24.95" customHeight="1" thickBot="1">
      <c r="A105" s="89" t="s">
        <v>185</v>
      </c>
      <c r="B105" s="130"/>
      <c r="C105" s="131"/>
      <c r="D105" s="131"/>
      <c r="E105" s="131"/>
      <c r="F105" s="131"/>
      <c r="G105" s="131"/>
      <c r="H105" s="131"/>
      <c r="I105" s="131"/>
      <c r="J105" s="131"/>
      <c r="K105" s="132"/>
      <c r="L105" s="130"/>
      <c r="M105" s="131"/>
      <c r="N105" s="131"/>
      <c r="O105" s="131"/>
      <c r="P105" s="131"/>
      <c r="Q105" s="131"/>
      <c r="R105" s="131"/>
      <c r="S105" s="131"/>
      <c r="T105" s="131"/>
      <c r="U105" s="132"/>
      <c r="V105" s="133"/>
      <c r="W105" s="131"/>
      <c r="X105" s="131"/>
      <c r="Y105" s="131"/>
      <c r="Z105" s="131"/>
      <c r="AA105" s="131"/>
      <c r="AB105" s="131"/>
      <c r="AC105" s="131"/>
      <c r="AD105" s="131"/>
      <c r="AE105" s="131"/>
      <c r="AF105" s="134"/>
      <c r="AG105" s="111">
        <f t="shared" si="16"/>
        <v>0</v>
      </c>
      <c r="AH105" s="85" t="s">
        <v>145</v>
      </c>
      <c r="AI105" s="150">
        <f>AG105*4</f>
        <v>0</v>
      </c>
      <c r="AJ105" s="67"/>
      <c r="AK105" s="67"/>
    </row>
    <row r="106" spans="1:48" ht="24.95" customHeight="1" thickBot="1">
      <c r="A106" s="90" t="s">
        <v>146</v>
      </c>
      <c r="B106" s="135"/>
      <c r="C106" s="136"/>
      <c r="D106" s="136"/>
      <c r="E106" s="136"/>
      <c r="F106" s="136"/>
      <c r="G106" s="136"/>
      <c r="H106" s="136"/>
      <c r="I106" s="136"/>
      <c r="J106" s="136"/>
      <c r="K106" s="137"/>
      <c r="L106" s="135"/>
      <c r="M106" s="136"/>
      <c r="N106" s="136"/>
      <c r="O106" s="136"/>
      <c r="P106" s="136"/>
      <c r="Q106" s="136"/>
      <c r="R106" s="136"/>
      <c r="S106" s="136"/>
      <c r="T106" s="136"/>
      <c r="U106" s="137"/>
      <c r="V106" s="138"/>
      <c r="W106" s="136"/>
      <c r="X106" s="136"/>
      <c r="Y106" s="136"/>
      <c r="Z106" s="136"/>
      <c r="AA106" s="136"/>
      <c r="AB106" s="136"/>
      <c r="AC106" s="136"/>
      <c r="AD106" s="136"/>
      <c r="AE106" s="136"/>
      <c r="AF106" s="139"/>
      <c r="AG106" s="111">
        <f t="shared" si="16"/>
        <v>0</v>
      </c>
      <c r="AH106" s="85" t="s">
        <v>145</v>
      </c>
      <c r="AI106" s="150">
        <f>AG106*4</f>
        <v>0</v>
      </c>
      <c r="AJ106" s="67"/>
      <c r="AK106" s="67"/>
    </row>
    <row r="107" spans="1:48" ht="24.95" customHeight="1" thickBot="1">
      <c r="A107" s="89" t="s">
        <v>147</v>
      </c>
      <c r="B107" s="135"/>
      <c r="C107" s="136"/>
      <c r="D107" s="136"/>
      <c r="E107" s="136"/>
      <c r="F107" s="136"/>
      <c r="G107" s="136"/>
      <c r="H107" s="136"/>
      <c r="I107" s="136"/>
      <c r="J107" s="136"/>
      <c r="K107" s="137"/>
      <c r="L107" s="135"/>
      <c r="M107" s="136"/>
      <c r="N107" s="136"/>
      <c r="O107" s="136"/>
      <c r="P107" s="136"/>
      <c r="Q107" s="136"/>
      <c r="R107" s="136"/>
      <c r="S107" s="136"/>
      <c r="T107" s="136"/>
      <c r="U107" s="137"/>
      <c r="V107" s="138"/>
      <c r="W107" s="136"/>
      <c r="X107" s="136"/>
      <c r="Y107" s="136"/>
      <c r="Z107" s="136"/>
      <c r="AA107" s="136"/>
      <c r="AB107" s="136"/>
      <c r="AC107" s="136"/>
      <c r="AD107" s="136"/>
      <c r="AE107" s="136"/>
      <c r="AF107" s="139"/>
      <c r="AG107" s="111">
        <f t="shared" si="16"/>
        <v>0</v>
      </c>
      <c r="AH107" s="85" t="s">
        <v>148</v>
      </c>
      <c r="AI107" s="151">
        <f>AG107*5</f>
        <v>0</v>
      </c>
      <c r="AJ107" s="67"/>
      <c r="AK107" s="67"/>
    </row>
    <row r="108" spans="1:48" ht="24.95" customHeight="1" thickBot="1">
      <c r="A108" s="79" t="s">
        <v>149</v>
      </c>
      <c r="B108" s="154"/>
      <c r="C108" s="155"/>
      <c r="D108" s="155"/>
      <c r="E108" s="155"/>
      <c r="F108" s="155"/>
      <c r="G108" s="155"/>
      <c r="H108" s="155"/>
      <c r="I108" s="155"/>
      <c r="J108" s="155"/>
      <c r="K108" s="156"/>
      <c r="L108" s="154"/>
      <c r="M108" s="155"/>
      <c r="N108" s="155"/>
      <c r="O108" s="155"/>
      <c r="P108" s="155"/>
      <c r="Q108" s="155"/>
      <c r="R108" s="155"/>
      <c r="S108" s="155"/>
      <c r="T108" s="155"/>
      <c r="U108" s="156"/>
      <c r="V108" s="157"/>
      <c r="W108" s="155"/>
      <c r="X108" s="155"/>
      <c r="Y108" s="155"/>
      <c r="Z108" s="155"/>
      <c r="AA108" s="155"/>
      <c r="AB108" s="155"/>
      <c r="AC108" s="155"/>
      <c r="AD108" s="155"/>
      <c r="AE108" s="155"/>
      <c r="AF108" s="158"/>
      <c r="AG108" s="152">
        <f t="shared" si="16"/>
        <v>0</v>
      </c>
      <c r="AH108" s="85" t="s">
        <v>150</v>
      </c>
      <c r="AI108" s="151">
        <f>AG108*6</f>
        <v>0</v>
      </c>
      <c r="AM108" s="67"/>
      <c r="AN108" s="67"/>
    </row>
    <row r="109" spans="1:48" ht="24.75" customHeight="1" thickBot="1">
      <c r="A109" s="93" t="s">
        <v>191</v>
      </c>
      <c r="B109" s="126"/>
      <c r="C109" s="127"/>
      <c r="D109" s="127"/>
      <c r="E109" s="127"/>
      <c r="F109" s="127"/>
      <c r="G109" s="127"/>
      <c r="H109" s="127"/>
      <c r="I109" s="127"/>
      <c r="J109" s="127"/>
      <c r="K109" s="128"/>
      <c r="L109" s="126"/>
      <c r="M109" s="127"/>
      <c r="N109" s="127"/>
      <c r="O109" s="127"/>
      <c r="P109" s="127"/>
      <c r="Q109" s="127"/>
      <c r="R109" s="127"/>
      <c r="S109" s="127"/>
      <c r="T109" s="127"/>
      <c r="U109" s="128"/>
      <c r="V109" s="129"/>
      <c r="W109" s="127"/>
      <c r="X109" s="127"/>
      <c r="Y109" s="127"/>
      <c r="Z109" s="127"/>
      <c r="AA109" s="127"/>
      <c r="AB109" s="127"/>
      <c r="AC109" s="127"/>
      <c r="AD109" s="127"/>
      <c r="AE109" s="127"/>
      <c r="AF109" s="145"/>
      <c r="AG109" s="113">
        <f t="shared" si="16"/>
        <v>0</v>
      </c>
      <c r="AH109" s="94"/>
      <c r="AI109" s="95"/>
      <c r="AM109" s="67"/>
      <c r="AN109" s="67"/>
    </row>
    <row r="110" spans="1:48" ht="24.95" customHeight="1" thickBot="1">
      <c r="A110" s="96" t="s">
        <v>190</v>
      </c>
      <c r="B110" s="115">
        <f t="shared" ref="B110:AG110" si="17">SUM(B101:B108)</f>
        <v>0</v>
      </c>
      <c r="C110" s="115">
        <f t="shared" si="17"/>
        <v>0</v>
      </c>
      <c r="D110" s="115">
        <f t="shared" si="17"/>
        <v>0</v>
      </c>
      <c r="E110" s="115">
        <f t="shared" si="17"/>
        <v>0</v>
      </c>
      <c r="F110" s="115">
        <f t="shared" si="17"/>
        <v>0</v>
      </c>
      <c r="G110" s="115">
        <f t="shared" si="17"/>
        <v>0</v>
      </c>
      <c r="H110" s="115">
        <f t="shared" si="17"/>
        <v>0</v>
      </c>
      <c r="I110" s="115">
        <f t="shared" si="17"/>
        <v>0</v>
      </c>
      <c r="J110" s="115">
        <f t="shared" si="17"/>
        <v>0</v>
      </c>
      <c r="K110" s="116">
        <f t="shared" si="17"/>
        <v>0</v>
      </c>
      <c r="L110" s="117">
        <f t="shared" si="17"/>
        <v>0</v>
      </c>
      <c r="M110" s="115">
        <f t="shared" si="17"/>
        <v>0</v>
      </c>
      <c r="N110" s="115">
        <f t="shared" si="17"/>
        <v>0</v>
      </c>
      <c r="O110" s="115">
        <f t="shared" si="17"/>
        <v>0</v>
      </c>
      <c r="P110" s="115">
        <f t="shared" si="17"/>
        <v>0</v>
      </c>
      <c r="Q110" s="115">
        <f t="shared" si="17"/>
        <v>0</v>
      </c>
      <c r="R110" s="115">
        <f t="shared" si="17"/>
        <v>0</v>
      </c>
      <c r="S110" s="115">
        <f t="shared" si="17"/>
        <v>0</v>
      </c>
      <c r="T110" s="115">
        <f t="shared" si="17"/>
        <v>0</v>
      </c>
      <c r="U110" s="116">
        <f t="shared" si="17"/>
        <v>0</v>
      </c>
      <c r="V110" s="114">
        <f t="shared" si="17"/>
        <v>0</v>
      </c>
      <c r="W110" s="115">
        <f t="shared" si="17"/>
        <v>0</v>
      </c>
      <c r="X110" s="115">
        <f t="shared" si="17"/>
        <v>0</v>
      </c>
      <c r="Y110" s="115">
        <f t="shared" si="17"/>
        <v>0</v>
      </c>
      <c r="Z110" s="115">
        <f t="shared" si="17"/>
        <v>0</v>
      </c>
      <c r="AA110" s="115">
        <f t="shared" si="17"/>
        <v>0</v>
      </c>
      <c r="AB110" s="115">
        <f t="shared" si="17"/>
        <v>0</v>
      </c>
      <c r="AC110" s="115">
        <f t="shared" si="17"/>
        <v>0</v>
      </c>
      <c r="AD110" s="115">
        <f t="shared" si="17"/>
        <v>0</v>
      </c>
      <c r="AE110" s="115">
        <f t="shared" si="17"/>
        <v>0</v>
      </c>
      <c r="AF110" s="118">
        <f t="shared" si="17"/>
        <v>0</v>
      </c>
      <c r="AG110" s="108">
        <f t="shared" si="17"/>
        <v>0</v>
      </c>
      <c r="AH110" s="94" t="s">
        <v>134</v>
      </c>
      <c r="AI110" s="150">
        <f>SUM(AI101:AI108)</f>
        <v>0</v>
      </c>
      <c r="AM110" s="67"/>
      <c r="AN110" s="67"/>
    </row>
    <row r="111" spans="1:48" s="64" customFormat="1" ht="24.75" thickBot="1">
      <c r="A111" s="170" t="s">
        <v>167</v>
      </c>
      <c r="B111" s="182"/>
      <c r="C111" s="183"/>
      <c r="D111" s="183"/>
      <c r="E111" s="183"/>
      <c r="F111" s="183"/>
      <c r="G111" s="183"/>
      <c r="H111" s="183"/>
      <c r="I111" s="183"/>
      <c r="J111" s="183"/>
      <c r="K111" s="184"/>
      <c r="L111" s="185"/>
      <c r="M111" s="183"/>
      <c r="N111" s="183"/>
      <c r="O111" s="183"/>
      <c r="P111" s="183"/>
      <c r="Q111" s="183"/>
      <c r="R111" s="183"/>
      <c r="S111" s="183"/>
      <c r="T111" s="183"/>
      <c r="U111" s="186"/>
      <c r="V111" s="182"/>
      <c r="W111" s="183"/>
      <c r="X111" s="183"/>
      <c r="Y111" s="183"/>
      <c r="Z111" s="183"/>
      <c r="AA111" s="183"/>
      <c r="AB111" s="183"/>
      <c r="AC111" s="183"/>
      <c r="AD111" s="183"/>
      <c r="AE111" s="183"/>
      <c r="AF111" s="184"/>
      <c r="AG111" s="171">
        <f>SUM(B111:AF111)</f>
        <v>0</v>
      </c>
      <c r="AH111" s="61"/>
      <c r="AI111" s="61"/>
      <c r="AM111" s="62"/>
      <c r="AN111" s="62"/>
      <c r="AO111" s="63"/>
      <c r="AP111" s="63"/>
      <c r="AQ111" s="63"/>
      <c r="AR111" s="63"/>
      <c r="AS111" s="63"/>
      <c r="AT111" s="63"/>
      <c r="AU111" s="63"/>
      <c r="AV111" s="63"/>
    </row>
    <row r="112" spans="1:48" ht="26.25" customHeight="1">
      <c r="A112" s="68" t="s">
        <v>194</v>
      </c>
      <c r="B112" s="340">
        <f>B94</f>
        <v>6</v>
      </c>
      <c r="C112" s="340"/>
      <c r="D112" s="69" t="s">
        <v>129</v>
      </c>
      <c r="E112" s="341">
        <v>10</v>
      </c>
      <c r="F112" s="341"/>
      <c r="G112" s="70" t="s">
        <v>130</v>
      </c>
      <c r="H112" s="71" t="s">
        <v>131</v>
      </c>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67"/>
      <c r="AH112" s="67"/>
      <c r="AI112" s="67"/>
      <c r="AM112" s="67"/>
      <c r="AN112" s="67"/>
    </row>
    <row r="113" spans="1:53" ht="20.100000000000001" customHeight="1" thickBot="1">
      <c r="A113" s="23"/>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23"/>
      <c r="AJ113" s="67">
        <f>E112</f>
        <v>10</v>
      </c>
      <c r="AK113" s="67" t="s">
        <v>132</v>
      </c>
    </row>
    <row r="114" spans="1:53" ht="24.95" customHeight="1" thickBot="1">
      <c r="A114" s="73" t="s">
        <v>133</v>
      </c>
      <c r="B114" s="74">
        <v>1</v>
      </c>
      <c r="C114" s="75">
        <v>2</v>
      </c>
      <c r="D114" s="75">
        <v>3</v>
      </c>
      <c r="E114" s="75">
        <v>4</v>
      </c>
      <c r="F114" s="75">
        <v>5</v>
      </c>
      <c r="G114" s="75">
        <v>6</v>
      </c>
      <c r="H114" s="75">
        <v>7</v>
      </c>
      <c r="I114" s="75">
        <v>8</v>
      </c>
      <c r="J114" s="75">
        <v>9</v>
      </c>
      <c r="K114" s="76">
        <v>10</v>
      </c>
      <c r="L114" s="74">
        <v>11</v>
      </c>
      <c r="M114" s="75">
        <v>12</v>
      </c>
      <c r="N114" s="75">
        <v>13</v>
      </c>
      <c r="O114" s="75">
        <v>14</v>
      </c>
      <c r="P114" s="75">
        <v>15</v>
      </c>
      <c r="Q114" s="75">
        <v>16</v>
      </c>
      <c r="R114" s="75">
        <v>17</v>
      </c>
      <c r="S114" s="75">
        <v>18</v>
      </c>
      <c r="T114" s="75">
        <v>19</v>
      </c>
      <c r="U114" s="76">
        <v>20</v>
      </c>
      <c r="V114" s="74">
        <v>21</v>
      </c>
      <c r="W114" s="75">
        <v>22</v>
      </c>
      <c r="X114" s="75">
        <v>23</v>
      </c>
      <c r="Y114" s="75">
        <v>24</v>
      </c>
      <c r="Z114" s="75">
        <v>25</v>
      </c>
      <c r="AA114" s="75">
        <v>26</v>
      </c>
      <c r="AB114" s="75">
        <v>27</v>
      </c>
      <c r="AC114" s="75">
        <v>28</v>
      </c>
      <c r="AD114" s="75">
        <v>29</v>
      </c>
      <c r="AE114" s="75">
        <v>30</v>
      </c>
      <c r="AF114" s="76">
        <v>31</v>
      </c>
      <c r="AG114" s="346" t="s">
        <v>134</v>
      </c>
      <c r="AH114" s="77"/>
      <c r="AI114" s="77"/>
      <c r="AJ114" s="67"/>
      <c r="AK114" s="78" t="s">
        <v>135</v>
      </c>
      <c r="AL114" s="146" t="e">
        <f>ROUNDUP(AG117/AG116,1)</f>
        <v>#DIV/0!</v>
      </c>
      <c r="AM114" s="67"/>
      <c r="AN114" s="67"/>
      <c r="AS114" s="40"/>
      <c r="AT114" s="40"/>
      <c r="BA114" s="40"/>
    </row>
    <row r="115" spans="1:53" ht="24.95" customHeight="1" thickBot="1">
      <c r="A115" s="79" t="s">
        <v>136</v>
      </c>
      <c r="B115" s="173" t="s">
        <v>117</v>
      </c>
      <c r="C115" s="173" t="s">
        <v>118</v>
      </c>
      <c r="D115" s="173" t="s">
        <v>119</v>
      </c>
      <c r="E115" s="173" t="s">
        <v>120</v>
      </c>
      <c r="F115" s="173" t="s">
        <v>121</v>
      </c>
      <c r="G115" s="173" t="s">
        <v>115</v>
      </c>
      <c r="H115" s="173" t="s">
        <v>116</v>
      </c>
      <c r="I115" s="173" t="s">
        <v>117</v>
      </c>
      <c r="J115" s="173" t="s">
        <v>118</v>
      </c>
      <c r="K115" s="173" t="s">
        <v>119</v>
      </c>
      <c r="L115" s="173" t="s">
        <v>120</v>
      </c>
      <c r="M115" s="173" t="s">
        <v>121</v>
      </c>
      <c r="N115" s="173" t="s">
        <v>115</v>
      </c>
      <c r="O115" s="173" t="s">
        <v>116</v>
      </c>
      <c r="P115" s="173" t="s">
        <v>117</v>
      </c>
      <c r="Q115" s="173" t="s">
        <v>118</v>
      </c>
      <c r="R115" s="173" t="s">
        <v>119</v>
      </c>
      <c r="S115" s="173" t="s">
        <v>120</v>
      </c>
      <c r="T115" s="173" t="s">
        <v>121</v>
      </c>
      <c r="U115" s="173" t="s">
        <v>115</v>
      </c>
      <c r="V115" s="173" t="s">
        <v>116</v>
      </c>
      <c r="W115" s="173" t="s">
        <v>117</v>
      </c>
      <c r="X115" s="173" t="s">
        <v>118</v>
      </c>
      <c r="Y115" s="173" t="s">
        <v>119</v>
      </c>
      <c r="Z115" s="173" t="s">
        <v>120</v>
      </c>
      <c r="AA115" s="173" t="s">
        <v>121</v>
      </c>
      <c r="AB115" s="173" t="s">
        <v>115</v>
      </c>
      <c r="AC115" s="173" t="s">
        <v>116</v>
      </c>
      <c r="AD115" s="173" t="s">
        <v>117</v>
      </c>
      <c r="AE115" s="173" t="s">
        <v>208</v>
      </c>
      <c r="AF115" s="173" t="s">
        <v>209</v>
      </c>
      <c r="AG115" s="347"/>
      <c r="AH115" s="77"/>
      <c r="AI115" s="77"/>
      <c r="AJ115" s="67"/>
      <c r="AK115" s="344" t="s">
        <v>182</v>
      </c>
      <c r="AL115" s="348" t="e">
        <f>ROUND((AG119+AG121+AG123+AG125+AG126)/AG128*100,0) &amp;"％"</f>
        <v>#DIV/0!</v>
      </c>
      <c r="AM115" s="67"/>
      <c r="AN115" s="67"/>
    </row>
    <row r="116" spans="1:53" ht="24.95" customHeight="1" thickBot="1">
      <c r="A116" s="80" t="s">
        <v>137</v>
      </c>
      <c r="B116" s="119"/>
      <c r="C116" s="120"/>
      <c r="D116" s="120"/>
      <c r="E116" s="120"/>
      <c r="F116" s="120"/>
      <c r="G116" s="120"/>
      <c r="H116" s="120"/>
      <c r="I116" s="120"/>
      <c r="J116" s="120"/>
      <c r="K116" s="121"/>
      <c r="L116" s="119"/>
      <c r="M116" s="120"/>
      <c r="N116" s="120"/>
      <c r="O116" s="120"/>
      <c r="P116" s="120"/>
      <c r="Q116" s="120"/>
      <c r="R116" s="120"/>
      <c r="S116" s="120"/>
      <c r="T116" s="120"/>
      <c r="U116" s="121"/>
      <c r="V116" s="122"/>
      <c r="W116" s="120"/>
      <c r="X116" s="120"/>
      <c r="Y116" s="120"/>
      <c r="Z116" s="120"/>
      <c r="AA116" s="120"/>
      <c r="AB116" s="120"/>
      <c r="AC116" s="120"/>
      <c r="AD116" s="120"/>
      <c r="AE116" s="120"/>
      <c r="AF116" s="123"/>
      <c r="AG116" s="109">
        <f>COUNTIF(B116:AF116,"○")</f>
        <v>0</v>
      </c>
      <c r="AH116" s="81"/>
      <c r="AJ116" s="67"/>
      <c r="AK116" s="345"/>
      <c r="AL116" s="349"/>
      <c r="AM116" s="67"/>
      <c r="AN116" s="67"/>
    </row>
    <row r="117" spans="1:53" ht="24.95" customHeight="1" thickBot="1">
      <c r="A117" s="80" t="s">
        <v>138</v>
      </c>
      <c r="B117" s="104">
        <f t="shared" ref="B117:AF117" si="18">SUM(B118:B126)</f>
        <v>0</v>
      </c>
      <c r="C117" s="105">
        <f t="shared" si="18"/>
        <v>0</v>
      </c>
      <c r="D117" s="105">
        <f t="shared" si="18"/>
        <v>0</v>
      </c>
      <c r="E117" s="105">
        <f t="shared" si="18"/>
        <v>0</v>
      </c>
      <c r="F117" s="105">
        <f t="shared" si="18"/>
        <v>0</v>
      </c>
      <c r="G117" s="105">
        <f t="shared" si="18"/>
        <v>0</v>
      </c>
      <c r="H117" s="105">
        <f t="shared" si="18"/>
        <v>0</v>
      </c>
      <c r="I117" s="105">
        <f t="shared" si="18"/>
        <v>0</v>
      </c>
      <c r="J117" s="105">
        <f t="shared" si="18"/>
        <v>0</v>
      </c>
      <c r="K117" s="106">
        <f t="shared" si="18"/>
        <v>0</v>
      </c>
      <c r="L117" s="104">
        <f t="shared" si="18"/>
        <v>0</v>
      </c>
      <c r="M117" s="105">
        <f t="shared" si="18"/>
        <v>0</v>
      </c>
      <c r="N117" s="105">
        <f t="shared" si="18"/>
        <v>0</v>
      </c>
      <c r="O117" s="105">
        <f t="shared" si="18"/>
        <v>0</v>
      </c>
      <c r="P117" s="105">
        <f t="shared" si="18"/>
        <v>0</v>
      </c>
      <c r="Q117" s="105">
        <f t="shared" si="18"/>
        <v>0</v>
      </c>
      <c r="R117" s="105">
        <f t="shared" si="18"/>
        <v>0</v>
      </c>
      <c r="S117" s="105">
        <f t="shared" si="18"/>
        <v>0</v>
      </c>
      <c r="T117" s="105">
        <f t="shared" si="18"/>
        <v>0</v>
      </c>
      <c r="U117" s="106">
        <f t="shared" si="18"/>
        <v>0</v>
      </c>
      <c r="V117" s="107">
        <f t="shared" si="18"/>
        <v>0</v>
      </c>
      <c r="W117" s="105">
        <f t="shared" si="18"/>
        <v>0</v>
      </c>
      <c r="X117" s="105">
        <f t="shared" si="18"/>
        <v>0</v>
      </c>
      <c r="Y117" s="105">
        <f t="shared" si="18"/>
        <v>0</v>
      </c>
      <c r="Z117" s="105">
        <f t="shared" si="18"/>
        <v>0</v>
      </c>
      <c r="AA117" s="105">
        <f t="shared" si="18"/>
        <v>0</v>
      </c>
      <c r="AB117" s="105">
        <f t="shared" si="18"/>
        <v>0</v>
      </c>
      <c r="AC117" s="105">
        <f t="shared" si="18"/>
        <v>0</v>
      </c>
      <c r="AD117" s="105">
        <f t="shared" si="18"/>
        <v>0</v>
      </c>
      <c r="AE117" s="105">
        <f t="shared" si="18"/>
        <v>0</v>
      </c>
      <c r="AF117" s="105">
        <f t="shared" si="18"/>
        <v>0</v>
      </c>
      <c r="AG117" s="108">
        <f>SUM(B117:AF117)</f>
        <v>0</v>
      </c>
      <c r="AH117" s="82"/>
      <c r="AI117" s="332" t="s">
        <v>187</v>
      </c>
      <c r="AJ117" s="67"/>
      <c r="AK117" s="78" t="s">
        <v>188</v>
      </c>
      <c r="AL117" s="147" t="e">
        <f>ROUND(SUM(AI119:AI126)/AG128,1)</f>
        <v>#DIV/0!</v>
      </c>
      <c r="AM117" s="67"/>
      <c r="AN117" s="67"/>
    </row>
    <row r="118" spans="1:53" ht="24.95" customHeight="1" thickBot="1">
      <c r="A118" s="80" t="s">
        <v>139</v>
      </c>
      <c r="B118" s="124"/>
      <c r="C118" s="123"/>
      <c r="D118" s="123"/>
      <c r="E118" s="123"/>
      <c r="F118" s="123"/>
      <c r="G118" s="123"/>
      <c r="H118" s="123"/>
      <c r="I118" s="123"/>
      <c r="J118" s="123"/>
      <c r="K118" s="121"/>
      <c r="L118" s="124"/>
      <c r="M118" s="123"/>
      <c r="N118" s="123"/>
      <c r="O118" s="123"/>
      <c r="P118" s="123"/>
      <c r="Q118" s="123"/>
      <c r="R118" s="123"/>
      <c r="S118" s="123"/>
      <c r="T118" s="123"/>
      <c r="U118" s="121"/>
      <c r="V118" s="125"/>
      <c r="W118" s="123"/>
      <c r="X118" s="123"/>
      <c r="Y118" s="123"/>
      <c r="Z118" s="123"/>
      <c r="AA118" s="123"/>
      <c r="AB118" s="123"/>
      <c r="AC118" s="123"/>
      <c r="AD118" s="123"/>
      <c r="AE118" s="123"/>
      <c r="AF118" s="123"/>
      <c r="AG118" s="108">
        <f>SUM(B118:AF118)</f>
        <v>0</v>
      </c>
      <c r="AI118" s="350"/>
      <c r="AJ118" s="67"/>
      <c r="AK118" s="83" t="s">
        <v>122</v>
      </c>
      <c r="AL118" s="181"/>
      <c r="AM118" s="67"/>
      <c r="AN118" s="67"/>
    </row>
    <row r="119" spans="1:53" ht="24.95" customHeight="1" thickBot="1">
      <c r="A119" s="84" t="s">
        <v>183</v>
      </c>
      <c r="B119" s="126"/>
      <c r="C119" s="127"/>
      <c r="D119" s="127"/>
      <c r="E119" s="127"/>
      <c r="F119" s="127"/>
      <c r="G119" s="127"/>
      <c r="H119" s="127"/>
      <c r="I119" s="127"/>
      <c r="J119" s="127"/>
      <c r="K119" s="128"/>
      <c r="L119" s="126"/>
      <c r="M119" s="127"/>
      <c r="N119" s="127"/>
      <c r="O119" s="127"/>
      <c r="P119" s="127"/>
      <c r="Q119" s="127"/>
      <c r="R119" s="127"/>
      <c r="S119" s="127"/>
      <c r="T119" s="127"/>
      <c r="U119" s="128"/>
      <c r="V119" s="129"/>
      <c r="W119" s="127"/>
      <c r="X119" s="127"/>
      <c r="Y119" s="127"/>
      <c r="Z119" s="127"/>
      <c r="AA119" s="127"/>
      <c r="AB119" s="127"/>
      <c r="AC119" s="127"/>
      <c r="AD119" s="127"/>
      <c r="AE119" s="127"/>
      <c r="AF119" s="127"/>
      <c r="AG119" s="110">
        <f t="shared" ref="AG119:AG127" si="19">SUM(B119:AF119)</f>
        <v>0</v>
      </c>
      <c r="AH119" s="85" t="s">
        <v>152</v>
      </c>
      <c r="AI119" s="149">
        <f>AG119*2</f>
        <v>0</v>
      </c>
      <c r="AJ119" s="67"/>
      <c r="AK119" s="83" t="s">
        <v>123</v>
      </c>
      <c r="AL119" s="148" t="e">
        <f>AL114/AE2</f>
        <v>#DIV/0!</v>
      </c>
      <c r="AM119" s="67"/>
      <c r="AN119" s="67"/>
    </row>
    <row r="120" spans="1:53" ht="24.95" customHeight="1" thickBot="1">
      <c r="A120" s="84" t="s">
        <v>141</v>
      </c>
      <c r="B120" s="130"/>
      <c r="C120" s="131"/>
      <c r="D120" s="131"/>
      <c r="E120" s="131"/>
      <c r="F120" s="131"/>
      <c r="G120" s="131"/>
      <c r="H120" s="131"/>
      <c r="I120" s="131"/>
      <c r="J120" s="131"/>
      <c r="K120" s="132"/>
      <c r="L120" s="130"/>
      <c r="M120" s="131"/>
      <c r="N120" s="131"/>
      <c r="O120" s="131"/>
      <c r="P120" s="131"/>
      <c r="Q120" s="131"/>
      <c r="R120" s="131"/>
      <c r="S120" s="131"/>
      <c r="T120" s="131"/>
      <c r="U120" s="132"/>
      <c r="V120" s="133"/>
      <c r="W120" s="131"/>
      <c r="X120" s="131"/>
      <c r="Y120" s="131"/>
      <c r="Z120" s="131"/>
      <c r="AA120" s="131"/>
      <c r="AB120" s="131"/>
      <c r="AC120" s="131"/>
      <c r="AD120" s="131"/>
      <c r="AE120" s="131"/>
      <c r="AF120" s="134"/>
      <c r="AG120" s="110">
        <f t="shared" si="19"/>
        <v>0</v>
      </c>
      <c r="AH120" s="85" t="s">
        <v>151</v>
      </c>
      <c r="AI120" s="149">
        <f>AG120*2</f>
        <v>0</v>
      </c>
      <c r="AJ120" s="61"/>
      <c r="AK120" s="169" t="s">
        <v>168</v>
      </c>
      <c r="AL120" s="172" t="e">
        <f>ROUND((AG129)/AG117*100,0) &amp;"％"</f>
        <v>#DIV/0!</v>
      </c>
      <c r="AM120" s="67"/>
      <c r="AN120" s="67"/>
    </row>
    <row r="121" spans="1:53" ht="24.95" customHeight="1" thickBot="1">
      <c r="A121" s="86" t="s">
        <v>184</v>
      </c>
      <c r="B121" s="130"/>
      <c r="C121" s="131"/>
      <c r="D121" s="131"/>
      <c r="E121" s="131"/>
      <c r="F121" s="131"/>
      <c r="G121" s="131"/>
      <c r="H121" s="131"/>
      <c r="I121" s="131"/>
      <c r="J121" s="131"/>
      <c r="K121" s="132"/>
      <c r="L121" s="130"/>
      <c r="M121" s="131"/>
      <c r="N121" s="131"/>
      <c r="O121" s="131"/>
      <c r="P121" s="131"/>
      <c r="Q121" s="131"/>
      <c r="R121" s="131"/>
      <c r="S121" s="131"/>
      <c r="T121" s="131"/>
      <c r="U121" s="132"/>
      <c r="V121" s="133"/>
      <c r="W121" s="131"/>
      <c r="X121" s="131"/>
      <c r="Y121" s="131"/>
      <c r="Z121" s="131"/>
      <c r="AA121" s="131"/>
      <c r="AB121" s="131"/>
      <c r="AC121" s="131"/>
      <c r="AD121" s="131"/>
      <c r="AE121" s="131"/>
      <c r="AF121" s="134"/>
      <c r="AG121" s="110">
        <f t="shared" si="19"/>
        <v>0</v>
      </c>
      <c r="AH121" s="85" t="s">
        <v>143</v>
      </c>
      <c r="AI121" s="149">
        <f>AG121*3</f>
        <v>0</v>
      </c>
      <c r="AJ121" s="67"/>
      <c r="AK121" s="67"/>
      <c r="AL121" s="67"/>
      <c r="AM121" s="67"/>
      <c r="AN121" s="67"/>
    </row>
    <row r="122" spans="1:53" ht="24.95" customHeight="1" thickBot="1">
      <c r="A122" s="84" t="s">
        <v>144</v>
      </c>
      <c r="B122" s="130"/>
      <c r="C122" s="131"/>
      <c r="D122" s="131"/>
      <c r="E122" s="131"/>
      <c r="F122" s="131"/>
      <c r="G122" s="131"/>
      <c r="H122" s="131"/>
      <c r="I122" s="131"/>
      <c r="J122" s="131"/>
      <c r="K122" s="132"/>
      <c r="L122" s="130"/>
      <c r="M122" s="131"/>
      <c r="N122" s="131"/>
      <c r="O122" s="131"/>
      <c r="P122" s="131"/>
      <c r="Q122" s="131"/>
      <c r="R122" s="131"/>
      <c r="S122" s="131"/>
      <c r="T122" s="131"/>
      <c r="U122" s="132"/>
      <c r="V122" s="133"/>
      <c r="W122" s="131"/>
      <c r="X122" s="131"/>
      <c r="Y122" s="131"/>
      <c r="Z122" s="131"/>
      <c r="AA122" s="131"/>
      <c r="AB122" s="131"/>
      <c r="AC122" s="131"/>
      <c r="AD122" s="131"/>
      <c r="AE122" s="131"/>
      <c r="AF122" s="134"/>
      <c r="AG122" s="110">
        <f t="shared" si="19"/>
        <v>0</v>
      </c>
      <c r="AH122" s="85" t="s">
        <v>143</v>
      </c>
      <c r="AI122" s="149">
        <f>AG122*3</f>
        <v>0</v>
      </c>
      <c r="AJ122" s="67"/>
      <c r="AK122" s="67"/>
    </row>
    <row r="123" spans="1:53" ht="24.95" customHeight="1" thickBot="1">
      <c r="A123" s="89" t="s">
        <v>185</v>
      </c>
      <c r="B123" s="130"/>
      <c r="C123" s="131"/>
      <c r="D123" s="131"/>
      <c r="E123" s="131"/>
      <c r="F123" s="131"/>
      <c r="G123" s="131"/>
      <c r="H123" s="131"/>
      <c r="I123" s="131"/>
      <c r="J123" s="131"/>
      <c r="K123" s="132"/>
      <c r="L123" s="130"/>
      <c r="M123" s="131"/>
      <c r="N123" s="131"/>
      <c r="O123" s="131"/>
      <c r="P123" s="131"/>
      <c r="Q123" s="131"/>
      <c r="R123" s="131"/>
      <c r="S123" s="131"/>
      <c r="T123" s="131"/>
      <c r="U123" s="132"/>
      <c r="V123" s="133"/>
      <c r="W123" s="131"/>
      <c r="X123" s="131"/>
      <c r="Y123" s="131"/>
      <c r="Z123" s="131"/>
      <c r="AA123" s="131"/>
      <c r="AB123" s="131"/>
      <c r="AC123" s="131"/>
      <c r="AD123" s="131"/>
      <c r="AE123" s="131"/>
      <c r="AF123" s="134"/>
      <c r="AG123" s="111">
        <f t="shared" si="19"/>
        <v>0</v>
      </c>
      <c r="AH123" s="85" t="s">
        <v>145</v>
      </c>
      <c r="AI123" s="150">
        <f>AG123*4</f>
        <v>0</v>
      </c>
      <c r="AJ123" s="67"/>
      <c r="AK123" s="67"/>
    </row>
    <row r="124" spans="1:53" ht="24.95" customHeight="1" thickBot="1">
      <c r="A124" s="90" t="s">
        <v>146</v>
      </c>
      <c r="B124" s="135"/>
      <c r="C124" s="136"/>
      <c r="D124" s="136"/>
      <c r="E124" s="136"/>
      <c r="F124" s="136"/>
      <c r="G124" s="136"/>
      <c r="H124" s="136"/>
      <c r="I124" s="136"/>
      <c r="J124" s="136"/>
      <c r="K124" s="137"/>
      <c r="L124" s="135"/>
      <c r="M124" s="136"/>
      <c r="N124" s="136"/>
      <c r="O124" s="136"/>
      <c r="P124" s="136"/>
      <c r="Q124" s="136"/>
      <c r="R124" s="136"/>
      <c r="S124" s="136"/>
      <c r="T124" s="136"/>
      <c r="U124" s="137"/>
      <c r="V124" s="138"/>
      <c r="W124" s="136"/>
      <c r="X124" s="136"/>
      <c r="Y124" s="136"/>
      <c r="Z124" s="136"/>
      <c r="AA124" s="136"/>
      <c r="AB124" s="136"/>
      <c r="AC124" s="136"/>
      <c r="AD124" s="136"/>
      <c r="AE124" s="136"/>
      <c r="AF124" s="139"/>
      <c r="AG124" s="111">
        <f t="shared" si="19"/>
        <v>0</v>
      </c>
      <c r="AH124" s="85" t="s">
        <v>145</v>
      </c>
      <c r="AI124" s="150">
        <f>AG124*4</f>
        <v>0</v>
      </c>
      <c r="AJ124" s="67"/>
      <c r="AK124" s="67"/>
    </row>
    <row r="125" spans="1:53" ht="24.95" customHeight="1" thickBot="1">
      <c r="A125" s="89" t="s">
        <v>147</v>
      </c>
      <c r="B125" s="135"/>
      <c r="C125" s="136"/>
      <c r="D125" s="136"/>
      <c r="E125" s="136"/>
      <c r="F125" s="136"/>
      <c r="G125" s="136"/>
      <c r="H125" s="136"/>
      <c r="I125" s="136"/>
      <c r="J125" s="136"/>
      <c r="K125" s="137"/>
      <c r="L125" s="135"/>
      <c r="M125" s="136"/>
      <c r="N125" s="136"/>
      <c r="O125" s="136"/>
      <c r="P125" s="136"/>
      <c r="Q125" s="136"/>
      <c r="R125" s="136"/>
      <c r="S125" s="136"/>
      <c r="T125" s="136"/>
      <c r="U125" s="137"/>
      <c r="V125" s="138"/>
      <c r="W125" s="136"/>
      <c r="X125" s="136"/>
      <c r="Y125" s="136"/>
      <c r="Z125" s="136"/>
      <c r="AA125" s="136"/>
      <c r="AB125" s="136"/>
      <c r="AC125" s="136"/>
      <c r="AD125" s="136"/>
      <c r="AE125" s="136"/>
      <c r="AF125" s="139"/>
      <c r="AG125" s="111">
        <f t="shared" si="19"/>
        <v>0</v>
      </c>
      <c r="AH125" s="85" t="s">
        <v>148</v>
      </c>
      <c r="AI125" s="151">
        <f>AG125*5</f>
        <v>0</v>
      </c>
      <c r="AJ125" s="67"/>
      <c r="AK125" s="67"/>
    </row>
    <row r="126" spans="1:53" ht="24.95" customHeight="1" thickBot="1">
      <c r="A126" s="79" t="s">
        <v>149</v>
      </c>
      <c r="B126" s="154"/>
      <c r="C126" s="155"/>
      <c r="D126" s="155"/>
      <c r="E126" s="155"/>
      <c r="F126" s="155"/>
      <c r="G126" s="155"/>
      <c r="H126" s="155"/>
      <c r="I126" s="155"/>
      <c r="J126" s="155"/>
      <c r="K126" s="156"/>
      <c r="L126" s="154"/>
      <c r="M126" s="155"/>
      <c r="N126" s="155"/>
      <c r="O126" s="155"/>
      <c r="P126" s="155"/>
      <c r="Q126" s="155"/>
      <c r="R126" s="155"/>
      <c r="S126" s="155"/>
      <c r="T126" s="155"/>
      <c r="U126" s="156"/>
      <c r="V126" s="157"/>
      <c r="W126" s="155"/>
      <c r="X126" s="155"/>
      <c r="Y126" s="155"/>
      <c r="Z126" s="155"/>
      <c r="AA126" s="155"/>
      <c r="AB126" s="155"/>
      <c r="AC126" s="155"/>
      <c r="AD126" s="155"/>
      <c r="AE126" s="155"/>
      <c r="AF126" s="158"/>
      <c r="AG126" s="152">
        <f t="shared" si="19"/>
        <v>0</v>
      </c>
      <c r="AH126" s="85" t="s">
        <v>150</v>
      </c>
      <c r="AI126" s="151">
        <f>AG126*6</f>
        <v>0</v>
      </c>
      <c r="AM126" s="67"/>
      <c r="AN126" s="67"/>
    </row>
    <row r="127" spans="1:53" ht="24.75" customHeight="1" thickBot="1">
      <c r="A127" s="93" t="s">
        <v>191</v>
      </c>
      <c r="B127" s="129"/>
      <c r="C127" s="127"/>
      <c r="D127" s="127"/>
      <c r="E127" s="127"/>
      <c r="F127" s="127"/>
      <c r="G127" s="127"/>
      <c r="H127" s="127"/>
      <c r="I127" s="127"/>
      <c r="J127" s="127"/>
      <c r="K127" s="128"/>
      <c r="L127" s="126"/>
      <c r="M127" s="127"/>
      <c r="N127" s="127"/>
      <c r="O127" s="127"/>
      <c r="P127" s="127"/>
      <c r="Q127" s="127"/>
      <c r="R127" s="127"/>
      <c r="S127" s="127"/>
      <c r="T127" s="127"/>
      <c r="U127" s="128"/>
      <c r="V127" s="129"/>
      <c r="W127" s="127"/>
      <c r="X127" s="127"/>
      <c r="Y127" s="127"/>
      <c r="Z127" s="127"/>
      <c r="AA127" s="127"/>
      <c r="AB127" s="127"/>
      <c r="AC127" s="127"/>
      <c r="AD127" s="127"/>
      <c r="AE127" s="127"/>
      <c r="AF127" s="145"/>
      <c r="AG127" s="113">
        <f t="shared" si="19"/>
        <v>0</v>
      </c>
      <c r="AH127" s="94"/>
      <c r="AI127" s="95"/>
      <c r="AM127" s="67"/>
      <c r="AN127" s="67"/>
    </row>
    <row r="128" spans="1:53" ht="24.95" customHeight="1" thickBot="1">
      <c r="A128" s="96" t="s">
        <v>190</v>
      </c>
      <c r="B128" s="114">
        <f t="shared" ref="B128:AG128" si="20">SUM(B119:B126)</f>
        <v>0</v>
      </c>
      <c r="C128" s="115">
        <f t="shared" si="20"/>
        <v>0</v>
      </c>
      <c r="D128" s="115">
        <f t="shared" si="20"/>
        <v>0</v>
      </c>
      <c r="E128" s="115">
        <f t="shared" si="20"/>
        <v>0</v>
      </c>
      <c r="F128" s="115">
        <f t="shared" si="20"/>
        <v>0</v>
      </c>
      <c r="G128" s="115">
        <f t="shared" si="20"/>
        <v>0</v>
      </c>
      <c r="H128" s="115">
        <f t="shared" si="20"/>
        <v>0</v>
      </c>
      <c r="I128" s="115">
        <f t="shared" si="20"/>
        <v>0</v>
      </c>
      <c r="J128" s="115">
        <f t="shared" si="20"/>
        <v>0</v>
      </c>
      <c r="K128" s="116">
        <f t="shared" si="20"/>
        <v>0</v>
      </c>
      <c r="L128" s="117">
        <f t="shared" si="20"/>
        <v>0</v>
      </c>
      <c r="M128" s="115">
        <f t="shared" si="20"/>
        <v>0</v>
      </c>
      <c r="N128" s="115">
        <f t="shared" si="20"/>
        <v>0</v>
      </c>
      <c r="O128" s="115">
        <f t="shared" si="20"/>
        <v>0</v>
      </c>
      <c r="P128" s="115">
        <f t="shared" si="20"/>
        <v>0</v>
      </c>
      <c r="Q128" s="115">
        <f t="shared" si="20"/>
        <v>0</v>
      </c>
      <c r="R128" s="115">
        <f t="shared" si="20"/>
        <v>0</v>
      </c>
      <c r="S128" s="115">
        <f t="shared" si="20"/>
        <v>0</v>
      </c>
      <c r="T128" s="115">
        <f t="shared" si="20"/>
        <v>0</v>
      </c>
      <c r="U128" s="116">
        <f t="shared" si="20"/>
        <v>0</v>
      </c>
      <c r="V128" s="114">
        <f t="shared" si="20"/>
        <v>0</v>
      </c>
      <c r="W128" s="115">
        <f t="shared" si="20"/>
        <v>0</v>
      </c>
      <c r="X128" s="115">
        <f t="shared" si="20"/>
        <v>0</v>
      </c>
      <c r="Y128" s="115">
        <f t="shared" si="20"/>
        <v>0</v>
      </c>
      <c r="Z128" s="115">
        <f t="shared" si="20"/>
        <v>0</v>
      </c>
      <c r="AA128" s="115">
        <f t="shared" si="20"/>
        <v>0</v>
      </c>
      <c r="AB128" s="115">
        <f t="shared" si="20"/>
        <v>0</v>
      </c>
      <c r="AC128" s="115">
        <f t="shared" si="20"/>
        <v>0</v>
      </c>
      <c r="AD128" s="115">
        <f t="shared" si="20"/>
        <v>0</v>
      </c>
      <c r="AE128" s="115">
        <f t="shared" si="20"/>
        <v>0</v>
      </c>
      <c r="AF128" s="118">
        <f t="shared" si="20"/>
        <v>0</v>
      </c>
      <c r="AG128" s="108">
        <f t="shared" si="20"/>
        <v>0</v>
      </c>
      <c r="AH128" s="94" t="s">
        <v>134</v>
      </c>
      <c r="AI128" s="150">
        <f>SUM(AI119:AI126)</f>
        <v>0</v>
      </c>
      <c r="AM128" s="67"/>
      <c r="AN128" s="67"/>
    </row>
    <row r="129" spans="1:53" s="64" customFormat="1" ht="24.75" thickBot="1">
      <c r="A129" s="170" t="s">
        <v>167</v>
      </c>
      <c r="B129" s="182"/>
      <c r="C129" s="183"/>
      <c r="D129" s="183"/>
      <c r="E129" s="183"/>
      <c r="F129" s="183"/>
      <c r="G129" s="183"/>
      <c r="H129" s="183"/>
      <c r="I129" s="183"/>
      <c r="J129" s="183"/>
      <c r="K129" s="184"/>
      <c r="L129" s="185"/>
      <c r="M129" s="183"/>
      <c r="N129" s="183"/>
      <c r="O129" s="183"/>
      <c r="P129" s="183"/>
      <c r="Q129" s="183"/>
      <c r="R129" s="183"/>
      <c r="S129" s="183"/>
      <c r="T129" s="183"/>
      <c r="U129" s="186"/>
      <c r="V129" s="182"/>
      <c r="W129" s="183"/>
      <c r="X129" s="183"/>
      <c r="Y129" s="183"/>
      <c r="Z129" s="183"/>
      <c r="AA129" s="183"/>
      <c r="AB129" s="183"/>
      <c r="AC129" s="183"/>
      <c r="AD129" s="183"/>
      <c r="AE129" s="183"/>
      <c r="AF129" s="184"/>
      <c r="AG129" s="171">
        <f>SUM(B129:AF129)</f>
        <v>0</v>
      </c>
      <c r="AH129" s="61"/>
      <c r="AI129" s="61"/>
      <c r="AM129" s="62"/>
      <c r="AN129" s="62"/>
      <c r="AO129" s="63"/>
      <c r="AP129" s="63"/>
      <c r="AQ129" s="63"/>
      <c r="AR129" s="63"/>
      <c r="AS129" s="63"/>
      <c r="AT129" s="63"/>
      <c r="AU129" s="63"/>
      <c r="AV129" s="63"/>
    </row>
    <row r="130" spans="1:53" ht="26.25" customHeight="1">
      <c r="A130" s="68" t="s">
        <v>194</v>
      </c>
      <c r="B130" s="340">
        <f>B112</f>
        <v>6</v>
      </c>
      <c r="C130" s="340"/>
      <c r="D130" s="69" t="s">
        <v>129</v>
      </c>
      <c r="E130" s="341">
        <v>11</v>
      </c>
      <c r="F130" s="341"/>
      <c r="G130" s="70" t="s">
        <v>130</v>
      </c>
      <c r="H130" s="71" t="s">
        <v>131</v>
      </c>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67"/>
      <c r="AH130" s="67"/>
      <c r="AI130" s="67"/>
      <c r="AM130" s="67"/>
      <c r="AN130" s="67"/>
    </row>
    <row r="131" spans="1:53" ht="20.100000000000001" customHeight="1" thickBot="1">
      <c r="A131" s="23"/>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23"/>
      <c r="AJ131" s="67">
        <f>E130</f>
        <v>11</v>
      </c>
      <c r="AK131" s="67" t="s">
        <v>132</v>
      </c>
    </row>
    <row r="132" spans="1:53" ht="24.95" customHeight="1" thickBot="1">
      <c r="A132" s="73" t="s">
        <v>133</v>
      </c>
      <c r="B132" s="74">
        <v>1</v>
      </c>
      <c r="C132" s="75">
        <v>2</v>
      </c>
      <c r="D132" s="75">
        <v>3</v>
      </c>
      <c r="E132" s="75">
        <v>4</v>
      </c>
      <c r="F132" s="75">
        <v>5</v>
      </c>
      <c r="G132" s="75">
        <v>6</v>
      </c>
      <c r="H132" s="75">
        <v>7</v>
      </c>
      <c r="I132" s="75">
        <v>8</v>
      </c>
      <c r="J132" s="75">
        <v>9</v>
      </c>
      <c r="K132" s="76">
        <v>10</v>
      </c>
      <c r="L132" s="74">
        <v>11</v>
      </c>
      <c r="M132" s="75">
        <v>12</v>
      </c>
      <c r="N132" s="75">
        <v>13</v>
      </c>
      <c r="O132" s="75">
        <v>14</v>
      </c>
      <c r="P132" s="75">
        <v>15</v>
      </c>
      <c r="Q132" s="75">
        <v>16</v>
      </c>
      <c r="R132" s="75">
        <v>17</v>
      </c>
      <c r="S132" s="75">
        <v>18</v>
      </c>
      <c r="T132" s="75">
        <v>19</v>
      </c>
      <c r="U132" s="76">
        <v>20</v>
      </c>
      <c r="V132" s="74">
        <v>21</v>
      </c>
      <c r="W132" s="75">
        <v>22</v>
      </c>
      <c r="X132" s="75">
        <v>23</v>
      </c>
      <c r="Y132" s="75">
        <v>24</v>
      </c>
      <c r="Z132" s="75">
        <v>25</v>
      </c>
      <c r="AA132" s="75">
        <v>26</v>
      </c>
      <c r="AB132" s="75">
        <v>27</v>
      </c>
      <c r="AC132" s="75">
        <v>28</v>
      </c>
      <c r="AD132" s="75">
        <v>29</v>
      </c>
      <c r="AE132" s="75">
        <v>30</v>
      </c>
      <c r="AF132" s="76"/>
      <c r="AG132" s="346" t="s">
        <v>134</v>
      </c>
      <c r="AH132" s="77"/>
      <c r="AI132" s="77"/>
      <c r="AJ132" s="67"/>
      <c r="AK132" s="78" t="s">
        <v>135</v>
      </c>
      <c r="AL132" s="146" t="e">
        <f>ROUNDUP(AG135/AG134,1)</f>
        <v>#DIV/0!</v>
      </c>
      <c r="AM132" s="67"/>
      <c r="AN132" s="67"/>
      <c r="AS132" s="40"/>
      <c r="AT132" s="40"/>
      <c r="BA132" s="40"/>
    </row>
    <row r="133" spans="1:53" ht="24.95" customHeight="1" thickBot="1">
      <c r="A133" s="79" t="s">
        <v>136</v>
      </c>
      <c r="B133" s="173" t="s">
        <v>120</v>
      </c>
      <c r="C133" s="173" t="s">
        <v>121</v>
      </c>
      <c r="D133" s="173" t="s">
        <v>115</v>
      </c>
      <c r="E133" s="173" t="s">
        <v>116</v>
      </c>
      <c r="F133" s="173" t="s">
        <v>117</v>
      </c>
      <c r="G133" s="173" t="s">
        <v>118</v>
      </c>
      <c r="H133" s="173" t="s">
        <v>119</v>
      </c>
      <c r="I133" s="173" t="s">
        <v>120</v>
      </c>
      <c r="J133" s="173" t="s">
        <v>121</v>
      </c>
      <c r="K133" s="173" t="s">
        <v>115</v>
      </c>
      <c r="L133" s="173" t="s">
        <v>116</v>
      </c>
      <c r="M133" s="173" t="s">
        <v>117</v>
      </c>
      <c r="N133" s="173" t="s">
        <v>118</v>
      </c>
      <c r="O133" s="173" t="s">
        <v>119</v>
      </c>
      <c r="P133" s="173" t="s">
        <v>120</v>
      </c>
      <c r="Q133" s="173" t="s">
        <v>121</v>
      </c>
      <c r="R133" s="173" t="s">
        <v>115</v>
      </c>
      <c r="S133" s="173" t="s">
        <v>116</v>
      </c>
      <c r="T133" s="173" t="s">
        <v>117</v>
      </c>
      <c r="U133" s="173" t="s">
        <v>118</v>
      </c>
      <c r="V133" s="173" t="s">
        <v>119</v>
      </c>
      <c r="W133" s="173" t="s">
        <v>120</v>
      </c>
      <c r="X133" s="173" t="s">
        <v>121</v>
      </c>
      <c r="Y133" s="173" t="s">
        <v>115</v>
      </c>
      <c r="Z133" s="173" t="s">
        <v>116</v>
      </c>
      <c r="AA133" s="173" t="s">
        <v>117</v>
      </c>
      <c r="AB133" s="173" t="s">
        <v>118</v>
      </c>
      <c r="AC133" s="173" t="s">
        <v>119</v>
      </c>
      <c r="AD133" s="173" t="s">
        <v>210</v>
      </c>
      <c r="AE133" s="173" t="s">
        <v>202</v>
      </c>
      <c r="AF133" s="174"/>
      <c r="AG133" s="347"/>
      <c r="AH133" s="77"/>
      <c r="AI133" s="77"/>
      <c r="AJ133" s="67"/>
      <c r="AK133" s="344" t="s">
        <v>182</v>
      </c>
      <c r="AL133" s="348" t="e">
        <f>ROUND((AG137+AG139+AG141+AG143+AG144)/AG146*100,0) &amp;"％"</f>
        <v>#DIV/0!</v>
      </c>
      <c r="AM133" s="67"/>
      <c r="AN133" s="67"/>
    </row>
    <row r="134" spans="1:53" ht="24.95" customHeight="1" thickBot="1">
      <c r="A134" s="80" t="s">
        <v>137</v>
      </c>
      <c r="B134" s="119"/>
      <c r="C134" s="120"/>
      <c r="D134" s="120"/>
      <c r="E134" s="120"/>
      <c r="F134" s="120"/>
      <c r="G134" s="120"/>
      <c r="H134" s="120"/>
      <c r="I134" s="120"/>
      <c r="J134" s="120"/>
      <c r="K134" s="121"/>
      <c r="L134" s="119"/>
      <c r="M134" s="120"/>
      <c r="N134" s="120"/>
      <c r="O134" s="120"/>
      <c r="P134" s="120"/>
      <c r="Q134" s="120"/>
      <c r="R134" s="120"/>
      <c r="S134" s="120"/>
      <c r="T134" s="120"/>
      <c r="U134" s="121"/>
      <c r="V134" s="122"/>
      <c r="W134" s="120"/>
      <c r="X134" s="120"/>
      <c r="Y134" s="120"/>
      <c r="Z134" s="120"/>
      <c r="AA134" s="120"/>
      <c r="AB134" s="120"/>
      <c r="AC134" s="120"/>
      <c r="AD134" s="120"/>
      <c r="AE134" s="120"/>
      <c r="AF134" s="123"/>
      <c r="AG134" s="109">
        <f>COUNTIF(B134:AF134,"○")</f>
        <v>0</v>
      </c>
      <c r="AH134" s="81"/>
      <c r="AJ134" s="67"/>
      <c r="AK134" s="345"/>
      <c r="AL134" s="349"/>
      <c r="AM134" s="67"/>
      <c r="AN134" s="67"/>
    </row>
    <row r="135" spans="1:53" ht="24.95" customHeight="1" thickBot="1">
      <c r="A135" s="80" t="s">
        <v>138</v>
      </c>
      <c r="B135" s="104">
        <f t="shared" ref="B135:AF135" si="21">SUM(B136:B144)</f>
        <v>0</v>
      </c>
      <c r="C135" s="105">
        <f t="shared" si="21"/>
        <v>0</v>
      </c>
      <c r="D135" s="105">
        <f t="shared" si="21"/>
        <v>0</v>
      </c>
      <c r="E135" s="105">
        <f t="shared" si="21"/>
        <v>0</v>
      </c>
      <c r="F135" s="105">
        <f t="shared" si="21"/>
        <v>0</v>
      </c>
      <c r="G135" s="105">
        <f t="shared" si="21"/>
        <v>0</v>
      </c>
      <c r="H135" s="105">
        <f t="shared" si="21"/>
        <v>0</v>
      </c>
      <c r="I135" s="105">
        <f t="shared" si="21"/>
        <v>0</v>
      </c>
      <c r="J135" s="105">
        <f t="shared" si="21"/>
        <v>0</v>
      </c>
      <c r="K135" s="106">
        <f t="shared" si="21"/>
        <v>0</v>
      </c>
      <c r="L135" s="104">
        <f t="shared" si="21"/>
        <v>0</v>
      </c>
      <c r="M135" s="105">
        <f t="shared" si="21"/>
        <v>0</v>
      </c>
      <c r="N135" s="105">
        <f t="shared" si="21"/>
        <v>0</v>
      </c>
      <c r="O135" s="105">
        <f t="shared" si="21"/>
        <v>0</v>
      </c>
      <c r="P135" s="105">
        <f t="shared" si="21"/>
        <v>0</v>
      </c>
      <c r="Q135" s="105">
        <f t="shared" si="21"/>
        <v>0</v>
      </c>
      <c r="R135" s="105">
        <f t="shared" si="21"/>
        <v>0</v>
      </c>
      <c r="S135" s="105">
        <f t="shared" si="21"/>
        <v>0</v>
      </c>
      <c r="T135" s="105">
        <f t="shared" si="21"/>
        <v>0</v>
      </c>
      <c r="U135" s="106">
        <f t="shared" si="21"/>
        <v>0</v>
      </c>
      <c r="V135" s="107">
        <f t="shared" si="21"/>
        <v>0</v>
      </c>
      <c r="W135" s="105">
        <f t="shared" si="21"/>
        <v>0</v>
      </c>
      <c r="X135" s="105">
        <f t="shared" si="21"/>
        <v>0</v>
      </c>
      <c r="Y135" s="105">
        <f t="shared" si="21"/>
        <v>0</v>
      </c>
      <c r="Z135" s="105">
        <f t="shared" si="21"/>
        <v>0</v>
      </c>
      <c r="AA135" s="105">
        <f t="shared" si="21"/>
        <v>0</v>
      </c>
      <c r="AB135" s="105">
        <f t="shared" si="21"/>
        <v>0</v>
      </c>
      <c r="AC135" s="105">
        <f t="shared" si="21"/>
        <v>0</v>
      </c>
      <c r="AD135" s="105">
        <f t="shared" si="21"/>
        <v>0</v>
      </c>
      <c r="AE135" s="105">
        <f t="shared" si="21"/>
        <v>0</v>
      </c>
      <c r="AF135" s="105">
        <f t="shared" si="21"/>
        <v>0</v>
      </c>
      <c r="AG135" s="108">
        <f>SUM(B135:AF135)</f>
        <v>0</v>
      </c>
      <c r="AH135" s="82"/>
      <c r="AI135" s="332" t="s">
        <v>187</v>
      </c>
      <c r="AJ135" s="67"/>
      <c r="AK135" s="78" t="s">
        <v>188</v>
      </c>
      <c r="AL135" s="147" t="e">
        <f>ROUND(SUM(AI137:AI144)/AG146,1)</f>
        <v>#DIV/0!</v>
      </c>
      <c r="AM135" s="67"/>
      <c r="AN135" s="67"/>
    </row>
    <row r="136" spans="1:53" ht="24.95" customHeight="1" thickBot="1">
      <c r="A136" s="80" t="s">
        <v>139</v>
      </c>
      <c r="B136" s="124"/>
      <c r="C136" s="123"/>
      <c r="D136" s="123"/>
      <c r="E136" s="123"/>
      <c r="F136" s="123"/>
      <c r="G136" s="123"/>
      <c r="H136" s="123"/>
      <c r="I136" s="123"/>
      <c r="J136" s="123"/>
      <c r="K136" s="121"/>
      <c r="L136" s="124"/>
      <c r="M136" s="123"/>
      <c r="N136" s="123"/>
      <c r="O136" s="123"/>
      <c r="P136" s="123"/>
      <c r="Q136" s="123"/>
      <c r="R136" s="123"/>
      <c r="S136" s="123"/>
      <c r="T136" s="123"/>
      <c r="U136" s="121"/>
      <c r="V136" s="125"/>
      <c r="W136" s="123"/>
      <c r="X136" s="123"/>
      <c r="Y136" s="123"/>
      <c r="Z136" s="123"/>
      <c r="AA136" s="123"/>
      <c r="AB136" s="123"/>
      <c r="AC136" s="123"/>
      <c r="AD136" s="123"/>
      <c r="AE136" s="123"/>
      <c r="AF136" s="123"/>
      <c r="AG136" s="108">
        <f>SUM(B136:AF136)</f>
        <v>0</v>
      </c>
      <c r="AI136" s="350"/>
      <c r="AJ136" s="67"/>
      <c r="AK136" s="83" t="s">
        <v>122</v>
      </c>
      <c r="AL136" s="181"/>
      <c r="AM136" s="67"/>
      <c r="AN136" s="67"/>
    </row>
    <row r="137" spans="1:53" ht="24.95" customHeight="1" thickBot="1">
      <c r="A137" s="84" t="s">
        <v>183</v>
      </c>
      <c r="B137" s="126"/>
      <c r="C137" s="127"/>
      <c r="D137" s="127"/>
      <c r="E137" s="127"/>
      <c r="F137" s="127"/>
      <c r="G137" s="127"/>
      <c r="H137" s="127"/>
      <c r="I137" s="127"/>
      <c r="J137" s="127"/>
      <c r="K137" s="128"/>
      <c r="L137" s="126"/>
      <c r="M137" s="127"/>
      <c r="N137" s="127"/>
      <c r="O137" s="127"/>
      <c r="P137" s="127"/>
      <c r="Q137" s="127"/>
      <c r="R137" s="127"/>
      <c r="S137" s="127"/>
      <c r="T137" s="127"/>
      <c r="U137" s="128"/>
      <c r="V137" s="129"/>
      <c r="W137" s="127"/>
      <c r="X137" s="127"/>
      <c r="Y137" s="127"/>
      <c r="Z137" s="127"/>
      <c r="AA137" s="127"/>
      <c r="AB137" s="127"/>
      <c r="AC137" s="127"/>
      <c r="AD137" s="127"/>
      <c r="AE137" s="127"/>
      <c r="AF137" s="127"/>
      <c r="AG137" s="110">
        <f t="shared" ref="AG137:AG145" si="22">SUM(B137:AF137)</f>
        <v>0</v>
      </c>
      <c r="AH137" s="85" t="s">
        <v>153</v>
      </c>
      <c r="AI137" s="149">
        <f>AG137*2</f>
        <v>0</v>
      </c>
      <c r="AJ137" s="67"/>
      <c r="AK137" s="83" t="s">
        <v>123</v>
      </c>
      <c r="AL137" s="148" t="e">
        <f>AL132/AE2</f>
        <v>#DIV/0!</v>
      </c>
      <c r="AM137" s="67"/>
      <c r="AN137" s="67"/>
    </row>
    <row r="138" spans="1:53" ht="24.95" customHeight="1" thickBot="1">
      <c r="A138" s="84" t="s">
        <v>141</v>
      </c>
      <c r="B138" s="130"/>
      <c r="C138" s="131"/>
      <c r="D138" s="131"/>
      <c r="E138" s="131"/>
      <c r="F138" s="131"/>
      <c r="G138" s="131"/>
      <c r="H138" s="131"/>
      <c r="I138" s="131"/>
      <c r="J138" s="131"/>
      <c r="K138" s="132"/>
      <c r="L138" s="130"/>
      <c r="M138" s="131"/>
      <c r="N138" s="131"/>
      <c r="O138" s="131"/>
      <c r="P138" s="131"/>
      <c r="Q138" s="131"/>
      <c r="R138" s="131"/>
      <c r="S138" s="131"/>
      <c r="T138" s="131"/>
      <c r="U138" s="132"/>
      <c r="V138" s="133"/>
      <c r="W138" s="131"/>
      <c r="X138" s="131"/>
      <c r="Y138" s="131"/>
      <c r="Z138" s="131"/>
      <c r="AA138" s="131"/>
      <c r="AB138" s="131"/>
      <c r="AC138" s="131"/>
      <c r="AD138" s="131"/>
      <c r="AE138" s="131"/>
      <c r="AF138" s="134"/>
      <c r="AG138" s="110">
        <f t="shared" si="22"/>
        <v>0</v>
      </c>
      <c r="AH138" s="85" t="s">
        <v>151</v>
      </c>
      <c r="AI138" s="149">
        <f>AG138*2</f>
        <v>0</v>
      </c>
      <c r="AJ138" s="61"/>
      <c r="AK138" s="169" t="s">
        <v>168</v>
      </c>
      <c r="AL138" s="172" t="e">
        <f>ROUND((AG147)/AG135*100,0) &amp;"％"</f>
        <v>#DIV/0!</v>
      </c>
      <c r="AM138" s="67"/>
      <c r="AN138" s="67"/>
    </row>
    <row r="139" spans="1:53" ht="24.95" customHeight="1" thickBot="1">
      <c r="A139" s="86" t="s">
        <v>184</v>
      </c>
      <c r="B139" s="130"/>
      <c r="C139" s="131"/>
      <c r="D139" s="131"/>
      <c r="E139" s="131"/>
      <c r="F139" s="131"/>
      <c r="G139" s="131"/>
      <c r="H139" s="131"/>
      <c r="I139" s="131"/>
      <c r="J139" s="131"/>
      <c r="K139" s="132"/>
      <c r="L139" s="130"/>
      <c r="M139" s="131"/>
      <c r="N139" s="131"/>
      <c r="O139" s="131"/>
      <c r="P139" s="131"/>
      <c r="Q139" s="131"/>
      <c r="R139" s="131"/>
      <c r="S139" s="131"/>
      <c r="T139" s="131"/>
      <c r="U139" s="132"/>
      <c r="V139" s="133"/>
      <c r="W139" s="131"/>
      <c r="X139" s="131"/>
      <c r="Y139" s="131"/>
      <c r="Z139" s="131"/>
      <c r="AA139" s="131"/>
      <c r="AB139" s="131"/>
      <c r="AC139" s="131"/>
      <c r="AD139" s="131"/>
      <c r="AE139" s="131"/>
      <c r="AF139" s="134"/>
      <c r="AG139" s="110">
        <f t="shared" si="22"/>
        <v>0</v>
      </c>
      <c r="AH139" s="85" t="s">
        <v>143</v>
      </c>
      <c r="AI139" s="149">
        <f>AG139*3</f>
        <v>0</v>
      </c>
      <c r="AJ139" s="67"/>
      <c r="AK139" s="67"/>
      <c r="AL139" s="67"/>
      <c r="AM139" s="67"/>
      <c r="AN139" s="67"/>
    </row>
    <row r="140" spans="1:53" ht="24.95" customHeight="1" thickBot="1">
      <c r="A140" s="84" t="s">
        <v>144</v>
      </c>
      <c r="B140" s="130"/>
      <c r="C140" s="131"/>
      <c r="D140" s="131"/>
      <c r="E140" s="131"/>
      <c r="F140" s="131"/>
      <c r="G140" s="131"/>
      <c r="H140" s="131"/>
      <c r="I140" s="131"/>
      <c r="J140" s="131"/>
      <c r="K140" s="132"/>
      <c r="L140" s="130"/>
      <c r="M140" s="131"/>
      <c r="N140" s="131"/>
      <c r="O140" s="131"/>
      <c r="P140" s="131"/>
      <c r="Q140" s="131"/>
      <c r="R140" s="131"/>
      <c r="S140" s="131"/>
      <c r="T140" s="131"/>
      <c r="U140" s="132"/>
      <c r="V140" s="133"/>
      <c r="W140" s="131"/>
      <c r="X140" s="131"/>
      <c r="Y140" s="131"/>
      <c r="Z140" s="131"/>
      <c r="AA140" s="131"/>
      <c r="AB140" s="131"/>
      <c r="AC140" s="131"/>
      <c r="AD140" s="131"/>
      <c r="AE140" s="131"/>
      <c r="AF140" s="134"/>
      <c r="AG140" s="110">
        <f t="shared" si="22"/>
        <v>0</v>
      </c>
      <c r="AH140" s="85" t="s">
        <v>143</v>
      </c>
      <c r="AI140" s="149">
        <f>AG140*3</f>
        <v>0</v>
      </c>
      <c r="AJ140" s="67"/>
      <c r="AK140" s="67"/>
    </row>
    <row r="141" spans="1:53" ht="24.95" customHeight="1" thickBot="1">
      <c r="A141" s="89" t="s">
        <v>185</v>
      </c>
      <c r="B141" s="130"/>
      <c r="C141" s="131"/>
      <c r="D141" s="131"/>
      <c r="E141" s="131"/>
      <c r="F141" s="131"/>
      <c r="G141" s="131"/>
      <c r="H141" s="131"/>
      <c r="I141" s="131"/>
      <c r="J141" s="131"/>
      <c r="K141" s="132"/>
      <c r="L141" s="130"/>
      <c r="M141" s="131"/>
      <c r="N141" s="131"/>
      <c r="O141" s="131"/>
      <c r="P141" s="131"/>
      <c r="Q141" s="131"/>
      <c r="R141" s="131"/>
      <c r="S141" s="131"/>
      <c r="T141" s="131"/>
      <c r="U141" s="132"/>
      <c r="V141" s="133"/>
      <c r="W141" s="131"/>
      <c r="X141" s="131"/>
      <c r="Y141" s="131"/>
      <c r="Z141" s="131"/>
      <c r="AA141" s="131"/>
      <c r="AB141" s="131"/>
      <c r="AC141" s="131"/>
      <c r="AD141" s="131"/>
      <c r="AE141" s="131"/>
      <c r="AF141" s="134"/>
      <c r="AG141" s="111">
        <f t="shared" si="22"/>
        <v>0</v>
      </c>
      <c r="AH141" s="85" t="s">
        <v>145</v>
      </c>
      <c r="AI141" s="150">
        <f>AG141*4</f>
        <v>0</v>
      </c>
      <c r="AJ141" s="67"/>
      <c r="AK141" s="67"/>
    </row>
    <row r="142" spans="1:53" ht="24.95" customHeight="1" thickBot="1">
      <c r="A142" s="90" t="s">
        <v>146</v>
      </c>
      <c r="B142" s="135"/>
      <c r="C142" s="136"/>
      <c r="D142" s="136"/>
      <c r="E142" s="136"/>
      <c r="F142" s="136"/>
      <c r="G142" s="136"/>
      <c r="H142" s="136"/>
      <c r="I142" s="136"/>
      <c r="J142" s="136"/>
      <c r="K142" s="137"/>
      <c r="L142" s="135"/>
      <c r="M142" s="136"/>
      <c r="N142" s="136"/>
      <c r="O142" s="136"/>
      <c r="P142" s="136"/>
      <c r="Q142" s="136"/>
      <c r="R142" s="136"/>
      <c r="S142" s="136"/>
      <c r="T142" s="136"/>
      <c r="U142" s="137"/>
      <c r="V142" s="138"/>
      <c r="W142" s="136"/>
      <c r="X142" s="136"/>
      <c r="Y142" s="136"/>
      <c r="Z142" s="136"/>
      <c r="AA142" s="136"/>
      <c r="AB142" s="136"/>
      <c r="AC142" s="136"/>
      <c r="AD142" s="136"/>
      <c r="AE142" s="136"/>
      <c r="AF142" s="139"/>
      <c r="AG142" s="111">
        <f t="shared" si="22"/>
        <v>0</v>
      </c>
      <c r="AH142" s="85" t="s">
        <v>145</v>
      </c>
      <c r="AI142" s="150">
        <f>AG142*4</f>
        <v>0</v>
      </c>
      <c r="AJ142" s="67"/>
      <c r="AK142" s="67"/>
    </row>
    <row r="143" spans="1:53" ht="24.95" customHeight="1" thickBot="1">
      <c r="A143" s="89" t="s">
        <v>147</v>
      </c>
      <c r="B143" s="135"/>
      <c r="C143" s="136"/>
      <c r="D143" s="136"/>
      <c r="E143" s="136"/>
      <c r="F143" s="136"/>
      <c r="G143" s="136"/>
      <c r="H143" s="136"/>
      <c r="I143" s="136"/>
      <c r="J143" s="136"/>
      <c r="K143" s="137"/>
      <c r="L143" s="135"/>
      <c r="M143" s="136"/>
      <c r="N143" s="136"/>
      <c r="O143" s="136"/>
      <c r="P143" s="136"/>
      <c r="Q143" s="136"/>
      <c r="R143" s="136"/>
      <c r="S143" s="136"/>
      <c r="T143" s="136"/>
      <c r="U143" s="137"/>
      <c r="V143" s="138"/>
      <c r="W143" s="136"/>
      <c r="X143" s="136"/>
      <c r="Y143" s="136"/>
      <c r="Z143" s="136"/>
      <c r="AA143" s="136"/>
      <c r="AB143" s="136"/>
      <c r="AC143" s="136"/>
      <c r="AD143" s="136"/>
      <c r="AE143" s="136"/>
      <c r="AF143" s="139"/>
      <c r="AG143" s="111">
        <f t="shared" si="22"/>
        <v>0</v>
      </c>
      <c r="AH143" s="85" t="s">
        <v>148</v>
      </c>
      <c r="AI143" s="151">
        <f>AG143*5</f>
        <v>0</v>
      </c>
      <c r="AJ143" s="67"/>
      <c r="AK143" s="67"/>
    </row>
    <row r="144" spans="1:53" ht="24.95" customHeight="1" thickBot="1">
      <c r="A144" s="79" t="s">
        <v>149</v>
      </c>
      <c r="B144" s="154"/>
      <c r="C144" s="155"/>
      <c r="D144" s="155"/>
      <c r="E144" s="155"/>
      <c r="F144" s="155"/>
      <c r="G144" s="155"/>
      <c r="H144" s="155"/>
      <c r="I144" s="155"/>
      <c r="J144" s="155"/>
      <c r="K144" s="156"/>
      <c r="L144" s="154"/>
      <c r="M144" s="155"/>
      <c r="N144" s="155"/>
      <c r="O144" s="155"/>
      <c r="P144" s="155"/>
      <c r="Q144" s="155"/>
      <c r="R144" s="155"/>
      <c r="S144" s="155"/>
      <c r="T144" s="155"/>
      <c r="U144" s="156"/>
      <c r="V144" s="157"/>
      <c r="W144" s="155"/>
      <c r="X144" s="155"/>
      <c r="Y144" s="155"/>
      <c r="Z144" s="155"/>
      <c r="AA144" s="155"/>
      <c r="AB144" s="155"/>
      <c r="AC144" s="155"/>
      <c r="AD144" s="155"/>
      <c r="AE144" s="155"/>
      <c r="AF144" s="158"/>
      <c r="AG144" s="152">
        <f t="shared" si="22"/>
        <v>0</v>
      </c>
      <c r="AH144" s="85" t="s">
        <v>150</v>
      </c>
      <c r="AI144" s="151">
        <f>AG144*6</f>
        <v>0</v>
      </c>
      <c r="AM144" s="67"/>
      <c r="AN144" s="67"/>
    </row>
    <row r="145" spans="1:53" ht="24.75" customHeight="1" thickBot="1">
      <c r="A145" s="93" t="s">
        <v>191</v>
      </c>
      <c r="B145" s="129"/>
      <c r="C145" s="127"/>
      <c r="D145" s="127"/>
      <c r="E145" s="127"/>
      <c r="F145" s="127"/>
      <c r="G145" s="127"/>
      <c r="H145" s="127"/>
      <c r="I145" s="127"/>
      <c r="J145" s="127"/>
      <c r="K145" s="128"/>
      <c r="L145" s="126"/>
      <c r="M145" s="127"/>
      <c r="N145" s="127"/>
      <c r="O145" s="127"/>
      <c r="P145" s="127"/>
      <c r="Q145" s="127"/>
      <c r="R145" s="127"/>
      <c r="S145" s="127"/>
      <c r="T145" s="127"/>
      <c r="U145" s="128"/>
      <c r="V145" s="129"/>
      <c r="W145" s="127"/>
      <c r="X145" s="127"/>
      <c r="Y145" s="127"/>
      <c r="Z145" s="127"/>
      <c r="AA145" s="127"/>
      <c r="AB145" s="127"/>
      <c r="AC145" s="127"/>
      <c r="AD145" s="127"/>
      <c r="AE145" s="127"/>
      <c r="AF145" s="145"/>
      <c r="AG145" s="153">
        <f t="shared" si="22"/>
        <v>0</v>
      </c>
      <c r="AH145" s="94"/>
      <c r="AI145" s="95"/>
      <c r="AM145" s="67"/>
      <c r="AN145" s="67"/>
    </row>
    <row r="146" spans="1:53" ht="24.95" customHeight="1" thickBot="1">
      <c r="A146" s="96" t="s">
        <v>190</v>
      </c>
      <c r="B146" s="115">
        <f t="shared" ref="B146:AG146" si="23">SUM(B137:B144)</f>
        <v>0</v>
      </c>
      <c r="C146" s="115">
        <f t="shared" si="23"/>
        <v>0</v>
      </c>
      <c r="D146" s="115">
        <f t="shared" si="23"/>
        <v>0</v>
      </c>
      <c r="E146" s="115">
        <f t="shared" si="23"/>
        <v>0</v>
      </c>
      <c r="F146" s="115">
        <f t="shared" si="23"/>
        <v>0</v>
      </c>
      <c r="G146" s="115">
        <f t="shared" si="23"/>
        <v>0</v>
      </c>
      <c r="H146" s="115">
        <f t="shared" si="23"/>
        <v>0</v>
      </c>
      <c r="I146" s="115">
        <f t="shared" si="23"/>
        <v>0</v>
      </c>
      <c r="J146" s="115">
        <f t="shared" si="23"/>
        <v>0</v>
      </c>
      <c r="K146" s="116">
        <f t="shared" si="23"/>
        <v>0</v>
      </c>
      <c r="L146" s="117">
        <f t="shared" si="23"/>
        <v>0</v>
      </c>
      <c r="M146" s="115">
        <f t="shared" si="23"/>
        <v>0</v>
      </c>
      <c r="N146" s="115">
        <f t="shared" si="23"/>
        <v>0</v>
      </c>
      <c r="O146" s="115">
        <f t="shared" si="23"/>
        <v>0</v>
      </c>
      <c r="P146" s="115">
        <f t="shared" si="23"/>
        <v>0</v>
      </c>
      <c r="Q146" s="115">
        <f t="shared" si="23"/>
        <v>0</v>
      </c>
      <c r="R146" s="115">
        <f t="shared" si="23"/>
        <v>0</v>
      </c>
      <c r="S146" s="115">
        <f t="shared" si="23"/>
        <v>0</v>
      </c>
      <c r="T146" s="115">
        <f t="shared" si="23"/>
        <v>0</v>
      </c>
      <c r="U146" s="116">
        <f t="shared" si="23"/>
        <v>0</v>
      </c>
      <c r="V146" s="114">
        <f t="shared" si="23"/>
        <v>0</v>
      </c>
      <c r="W146" s="115">
        <f t="shared" si="23"/>
        <v>0</v>
      </c>
      <c r="X146" s="115">
        <f t="shared" si="23"/>
        <v>0</v>
      </c>
      <c r="Y146" s="115">
        <f t="shared" si="23"/>
        <v>0</v>
      </c>
      <c r="Z146" s="115">
        <f t="shared" si="23"/>
        <v>0</v>
      </c>
      <c r="AA146" s="115">
        <f t="shared" si="23"/>
        <v>0</v>
      </c>
      <c r="AB146" s="115">
        <f t="shared" si="23"/>
        <v>0</v>
      </c>
      <c r="AC146" s="115">
        <f t="shared" si="23"/>
        <v>0</v>
      </c>
      <c r="AD146" s="115">
        <f t="shared" si="23"/>
        <v>0</v>
      </c>
      <c r="AE146" s="115">
        <f t="shared" si="23"/>
        <v>0</v>
      </c>
      <c r="AF146" s="118">
        <f t="shared" si="23"/>
        <v>0</v>
      </c>
      <c r="AG146" s="108">
        <f t="shared" si="23"/>
        <v>0</v>
      </c>
      <c r="AH146" s="94" t="s">
        <v>134</v>
      </c>
      <c r="AI146" s="150">
        <f>SUM(AI137:AI144)</f>
        <v>0</v>
      </c>
      <c r="AM146" s="67"/>
      <c r="AN146" s="67"/>
    </row>
    <row r="147" spans="1:53" s="64" customFormat="1" ht="24.75" thickBot="1">
      <c r="A147" s="170" t="s">
        <v>167</v>
      </c>
      <c r="B147" s="182"/>
      <c r="C147" s="183"/>
      <c r="D147" s="183"/>
      <c r="E147" s="183"/>
      <c r="F147" s="183"/>
      <c r="G147" s="183"/>
      <c r="H147" s="183"/>
      <c r="I147" s="183"/>
      <c r="J147" s="183"/>
      <c r="K147" s="184"/>
      <c r="L147" s="185"/>
      <c r="M147" s="183"/>
      <c r="N147" s="183"/>
      <c r="O147" s="183"/>
      <c r="P147" s="183"/>
      <c r="Q147" s="183"/>
      <c r="R147" s="183"/>
      <c r="S147" s="183"/>
      <c r="T147" s="183"/>
      <c r="U147" s="186"/>
      <c r="V147" s="182"/>
      <c r="W147" s="183"/>
      <c r="X147" s="183"/>
      <c r="Y147" s="183"/>
      <c r="Z147" s="183"/>
      <c r="AA147" s="183"/>
      <c r="AB147" s="183"/>
      <c r="AC147" s="183"/>
      <c r="AD147" s="183"/>
      <c r="AE147" s="183"/>
      <c r="AF147" s="184"/>
      <c r="AG147" s="177">
        <f>SUM(B147:AF147)</f>
        <v>0</v>
      </c>
      <c r="AH147" s="61"/>
      <c r="AI147" s="61"/>
      <c r="AM147" s="62"/>
      <c r="AN147" s="62"/>
      <c r="AO147" s="63"/>
      <c r="AP147" s="63"/>
      <c r="AQ147" s="63"/>
      <c r="AR147" s="63"/>
      <c r="AS147" s="63"/>
      <c r="AT147" s="63"/>
      <c r="AU147" s="63"/>
      <c r="AV147" s="63"/>
    </row>
    <row r="148" spans="1:53" ht="26.25" customHeight="1">
      <c r="A148" s="68" t="s">
        <v>194</v>
      </c>
      <c r="B148" s="340">
        <f>B130</f>
        <v>6</v>
      </c>
      <c r="C148" s="340"/>
      <c r="D148" s="69" t="s">
        <v>129</v>
      </c>
      <c r="E148" s="341">
        <v>12</v>
      </c>
      <c r="F148" s="341"/>
      <c r="G148" s="70" t="s">
        <v>130</v>
      </c>
      <c r="H148" s="71" t="s">
        <v>131</v>
      </c>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67"/>
      <c r="AH148" s="67"/>
      <c r="AI148" s="67"/>
      <c r="AM148" s="67"/>
      <c r="AN148" s="67"/>
    </row>
    <row r="149" spans="1:53" ht="20.100000000000001" customHeight="1" thickBot="1">
      <c r="A149" s="23"/>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23"/>
      <c r="AJ149" s="67">
        <f>E148</f>
        <v>12</v>
      </c>
      <c r="AK149" s="67" t="s">
        <v>132</v>
      </c>
    </row>
    <row r="150" spans="1:53" ht="24.95" customHeight="1" thickBot="1">
      <c r="A150" s="73" t="s">
        <v>133</v>
      </c>
      <c r="B150" s="74">
        <v>1</v>
      </c>
      <c r="C150" s="75">
        <v>2</v>
      </c>
      <c r="D150" s="75">
        <v>3</v>
      </c>
      <c r="E150" s="75">
        <v>4</v>
      </c>
      <c r="F150" s="75">
        <v>5</v>
      </c>
      <c r="G150" s="75">
        <v>6</v>
      </c>
      <c r="H150" s="75">
        <v>7</v>
      </c>
      <c r="I150" s="75">
        <v>8</v>
      </c>
      <c r="J150" s="75">
        <v>9</v>
      </c>
      <c r="K150" s="76">
        <v>10</v>
      </c>
      <c r="L150" s="74">
        <v>11</v>
      </c>
      <c r="M150" s="75">
        <v>12</v>
      </c>
      <c r="N150" s="75">
        <v>13</v>
      </c>
      <c r="O150" s="75">
        <v>14</v>
      </c>
      <c r="P150" s="75">
        <v>15</v>
      </c>
      <c r="Q150" s="75">
        <v>16</v>
      </c>
      <c r="R150" s="75">
        <v>17</v>
      </c>
      <c r="S150" s="75">
        <v>18</v>
      </c>
      <c r="T150" s="75">
        <v>19</v>
      </c>
      <c r="U150" s="76">
        <v>20</v>
      </c>
      <c r="V150" s="74">
        <v>21</v>
      </c>
      <c r="W150" s="75">
        <v>22</v>
      </c>
      <c r="X150" s="75">
        <v>23</v>
      </c>
      <c r="Y150" s="75">
        <v>24</v>
      </c>
      <c r="Z150" s="75">
        <v>25</v>
      </c>
      <c r="AA150" s="75">
        <v>26</v>
      </c>
      <c r="AB150" s="75">
        <v>27</v>
      </c>
      <c r="AC150" s="75">
        <v>28</v>
      </c>
      <c r="AD150" s="75">
        <v>29</v>
      </c>
      <c r="AE150" s="75">
        <v>30</v>
      </c>
      <c r="AF150" s="76">
        <v>31</v>
      </c>
      <c r="AG150" s="346" t="s">
        <v>134</v>
      </c>
      <c r="AH150" s="77"/>
      <c r="AI150" s="77"/>
      <c r="AJ150" s="67"/>
      <c r="AK150" s="78" t="s">
        <v>135</v>
      </c>
      <c r="AL150" s="146" t="e">
        <f>ROUNDUP(AG153/AG152,1)</f>
        <v>#DIV/0!</v>
      </c>
      <c r="AM150" s="67"/>
      <c r="AN150" s="67"/>
      <c r="AS150" s="40"/>
      <c r="AT150" s="40"/>
      <c r="BA150" s="40"/>
    </row>
    <row r="151" spans="1:53" ht="24.95" customHeight="1" thickBot="1">
      <c r="A151" s="79" t="s">
        <v>136</v>
      </c>
      <c r="B151" s="173" t="s">
        <v>115</v>
      </c>
      <c r="C151" s="173" t="s">
        <v>116</v>
      </c>
      <c r="D151" s="173" t="s">
        <v>117</v>
      </c>
      <c r="E151" s="173" t="s">
        <v>118</v>
      </c>
      <c r="F151" s="173" t="s">
        <v>119</v>
      </c>
      <c r="G151" s="173" t="s">
        <v>120</v>
      </c>
      <c r="H151" s="173" t="s">
        <v>121</v>
      </c>
      <c r="I151" s="173" t="s">
        <v>115</v>
      </c>
      <c r="J151" s="173" t="s">
        <v>116</v>
      </c>
      <c r="K151" s="173" t="s">
        <v>117</v>
      </c>
      <c r="L151" s="173" t="s">
        <v>118</v>
      </c>
      <c r="M151" s="173" t="s">
        <v>119</v>
      </c>
      <c r="N151" s="173" t="s">
        <v>120</v>
      </c>
      <c r="O151" s="173" t="s">
        <v>121</v>
      </c>
      <c r="P151" s="173" t="s">
        <v>115</v>
      </c>
      <c r="Q151" s="173" t="s">
        <v>116</v>
      </c>
      <c r="R151" s="173" t="s">
        <v>117</v>
      </c>
      <c r="S151" s="173" t="s">
        <v>118</v>
      </c>
      <c r="T151" s="173" t="s">
        <v>119</v>
      </c>
      <c r="U151" s="173" t="s">
        <v>120</v>
      </c>
      <c r="V151" s="173" t="s">
        <v>121</v>
      </c>
      <c r="W151" s="173" t="s">
        <v>115</v>
      </c>
      <c r="X151" s="173" t="s">
        <v>116</v>
      </c>
      <c r="Y151" s="173" t="s">
        <v>117</v>
      </c>
      <c r="Z151" s="173" t="s">
        <v>118</v>
      </c>
      <c r="AA151" s="173" t="s">
        <v>119</v>
      </c>
      <c r="AB151" s="173" t="s">
        <v>120</v>
      </c>
      <c r="AC151" s="173" t="s">
        <v>121</v>
      </c>
      <c r="AD151" s="173" t="s">
        <v>115</v>
      </c>
      <c r="AE151" s="173" t="s">
        <v>199</v>
      </c>
      <c r="AF151" s="173" t="s">
        <v>211</v>
      </c>
      <c r="AG151" s="347"/>
      <c r="AH151" s="77"/>
      <c r="AI151" s="77"/>
      <c r="AJ151" s="67"/>
      <c r="AK151" s="344" t="s">
        <v>182</v>
      </c>
      <c r="AL151" s="348" t="e">
        <f>ROUND((AG155+AG157+AG159+AG161+AG162)/AG164*100,0) &amp;"％"</f>
        <v>#DIV/0!</v>
      </c>
      <c r="AM151" s="67"/>
      <c r="AN151" s="67"/>
    </row>
    <row r="152" spans="1:53" ht="24.95" customHeight="1" thickBot="1">
      <c r="A152" s="80" t="s">
        <v>137</v>
      </c>
      <c r="B152" s="119"/>
      <c r="C152" s="120"/>
      <c r="D152" s="120"/>
      <c r="E152" s="120"/>
      <c r="F152" s="120"/>
      <c r="G152" s="120"/>
      <c r="H152" s="120"/>
      <c r="I152" s="120"/>
      <c r="J152" s="120"/>
      <c r="K152" s="121"/>
      <c r="L152" s="119"/>
      <c r="M152" s="120"/>
      <c r="N152" s="120"/>
      <c r="O152" s="120"/>
      <c r="P152" s="120"/>
      <c r="Q152" s="120"/>
      <c r="R152" s="120"/>
      <c r="S152" s="120"/>
      <c r="T152" s="120"/>
      <c r="U152" s="121"/>
      <c r="V152" s="122"/>
      <c r="W152" s="120"/>
      <c r="X152" s="120"/>
      <c r="Y152" s="120"/>
      <c r="Z152" s="120"/>
      <c r="AA152" s="120"/>
      <c r="AB152" s="120"/>
      <c r="AC152" s="120"/>
      <c r="AD152" s="120"/>
      <c r="AE152" s="120"/>
      <c r="AF152" s="123"/>
      <c r="AG152" s="109">
        <f>COUNTIF(B152:AF152,"○")</f>
        <v>0</v>
      </c>
      <c r="AH152" s="81"/>
      <c r="AJ152" s="67"/>
      <c r="AK152" s="345"/>
      <c r="AL152" s="349"/>
      <c r="AM152" s="67"/>
      <c r="AN152" s="67"/>
    </row>
    <row r="153" spans="1:53" ht="24.95" customHeight="1" thickBot="1">
      <c r="A153" s="80" t="s">
        <v>138</v>
      </c>
      <c r="B153" s="104">
        <f t="shared" ref="B153:AF153" si="24">SUM(B154:B162)</f>
        <v>0</v>
      </c>
      <c r="C153" s="105">
        <f t="shared" si="24"/>
        <v>0</v>
      </c>
      <c r="D153" s="105">
        <f t="shared" si="24"/>
        <v>0</v>
      </c>
      <c r="E153" s="105">
        <f t="shared" si="24"/>
        <v>0</v>
      </c>
      <c r="F153" s="105">
        <f t="shared" si="24"/>
        <v>0</v>
      </c>
      <c r="G153" s="105">
        <f t="shared" si="24"/>
        <v>0</v>
      </c>
      <c r="H153" s="105">
        <f t="shared" si="24"/>
        <v>0</v>
      </c>
      <c r="I153" s="105">
        <f t="shared" si="24"/>
        <v>0</v>
      </c>
      <c r="J153" s="105">
        <f t="shared" si="24"/>
        <v>0</v>
      </c>
      <c r="K153" s="106">
        <f t="shared" si="24"/>
        <v>0</v>
      </c>
      <c r="L153" s="104">
        <f t="shared" si="24"/>
        <v>0</v>
      </c>
      <c r="M153" s="105">
        <f t="shared" si="24"/>
        <v>0</v>
      </c>
      <c r="N153" s="105">
        <f t="shared" si="24"/>
        <v>0</v>
      </c>
      <c r="O153" s="105">
        <f t="shared" si="24"/>
        <v>0</v>
      </c>
      <c r="P153" s="105">
        <f t="shared" si="24"/>
        <v>0</v>
      </c>
      <c r="Q153" s="105">
        <f t="shared" si="24"/>
        <v>0</v>
      </c>
      <c r="R153" s="105">
        <f t="shared" si="24"/>
        <v>0</v>
      </c>
      <c r="S153" s="105">
        <f t="shared" si="24"/>
        <v>0</v>
      </c>
      <c r="T153" s="105">
        <f t="shared" si="24"/>
        <v>0</v>
      </c>
      <c r="U153" s="106">
        <f t="shared" si="24"/>
        <v>0</v>
      </c>
      <c r="V153" s="107">
        <f t="shared" si="24"/>
        <v>0</v>
      </c>
      <c r="W153" s="105">
        <f t="shared" si="24"/>
        <v>0</v>
      </c>
      <c r="X153" s="105">
        <f t="shared" si="24"/>
        <v>0</v>
      </c>
      <c r="Y153" s="105">
        <f t="shared" si="24"/>
        <v>0</v>
      </c>
      <c r="Z153" s="105">
        <f t="shared" si="24"/>
        <v>0</v>
      </c>
      <c r="AA153" s="105">
        <f t="shared" si="24"/>
        <v>0</v>
      </c>
      <c r="AB153" s="105">
        <f t="shared" si="24"/>
        <v>0</v>
      </c>
      <c r="AC153" s="105">
        <f t="shared" si="24"/>
        <v>0</v>
      </c>
      <c r="AD153" s="105">
        <f t="shared" si="24"/>
        <v>0</v>
      </c>
      <c r="AE153" s="105">
        <f t="shared" si="24"/>
        <v>0</v>
      </c>
      <c r="AF153" s="105">
        <f t="shared" si="24"/>
        <v>0</v>
      </c>
      <c r="AG153" s="108">
        <f>SUM(B153:AF153)</f>
        <v>0</v>
      </c>
      <c r="AH153" s="82"/>
      <c r="AI153" s="332" t="s">
        <v>187</v>
      </c>
      <c r="AJ153" s="67"/>
      <c r="AK153" s="78" t="s">
        <v>188</v>
      </c>
      <c r="AL153" s="147" t="e">
        <f>ROUND(SUM(AI155:AI162)/AG164,1)</f>
        <v>#DIV/0!</v>
      </c>
      <c r="AM153" s="67"/>
      <c r="AN153" s="67"/>
    </row>
    <row r="154" spans="1:53" ht="24.95" customHeight="1" thickBot="1">
      <c r="A154" s="80" t="s">
        <v>139</v>
      </c>
      <c r="B154" s="124"/>
      <c r="C154" s="123"/>
      <c r="D154" s="123"/>
      <c r="E154" s="123"/>
      <c r="F154" s="123"/>
      <c r="G154" s="123"/>
      <c r="H154" s="123"/>
      <c r="I154" s="123"/>
      <c r="J154" s="123"/>
      <c r="K154" s="121"/>
      <c r="L154" s="124"/>
      <c r="M154" s="123"/>
      <c r="N154" s="123"/>
      <c r="O154" s="123"/>
      <c r="P154" s="123"/>
      <c r="Q154" s="123"/>
      <c r="R154" s="123"/>
      <c r="S154" s="123"/>
      <c r="T154" s="123"/>
      <c r="U154" s="121"/>
      <c r="V154" s="125"/>
      <c r="W154" s="123"/>
      <c r="X154" s="123"/>
      <c r="Y154" s="123"/>
      <c r="Z154" s="123"/>
      <c r="AA154" s="123"/>
      <c r="AB154" s="123"/>
      <c r="AC154" s="123"/>
      <c r="AD154" s="123"/>
      <c r="AE154" s="123"/>
      <c r="AF154" s="123"/>
      <c r="AG154" s="108">
        <f>SUM(B154:AF154)</f>
        <v>0</v>
      </c>
      <c r="AI154" s="350"/>
      <c r="AJ154" s="67"/>
      <c r="AK154" s="83" t="s">
        <v>122</v>
      </c>
      <c r="AL154" s="181"/>
      <c r="AM154" s="67"/>
      <c r="AN154" s="67"/>
    </row>
    <row r="155" spans="1:53" ht="24.95" customHeight="1" thickBot="1">
      <c r="A155" s="84" t="s">
        <v>183</v>
      </c>
      <c r="B155" s="126"/>
      <c r="C155" s="127"/>
      <c r="D155" s="127"/>
      <c r="E155" s="127"/>
      <c r="F155" s="127"/>
      <c r="G155" s="127"/>
      <c r="H155" s="127"/>
      <c r="I155" s="127"/>
      <c r="J155" s="127"/>
      <c r="K155" s="128"/>
      <c r="L155" s="126"/>
      <c r="M155" s="127"/>
      <c r="N155" s="127"/>
      <c r="O155" s="127"/>
      <c r="P155" s="127"/>
      <c r="Q155" s="127"/>
      <c r="R155" s="127"/>
      <c r="S155" s="127"/>
      <c r="T155" s="127"/>
      <c r="U155" s="128"/>
      <c r="V155" s="129"/>
      <c r="W155" s="127"/>
      <c r="X155" s="127"/>
      <c r="Y155" s="127"/>
      <c r="Z155" s="127"/>
      <c r="AA155" s="127"/>
      <c r="AB155" s="127"/>
      <c r="AC155" s="127"/>
      <c r="AD155" s="127"/>
      <c r="AE155" s="127"/>
      <c r="AF155" s="127"/>
      <c r="AG155" s="110">
        <f t="shared" ref="AG155:AG163" si="25">SUM(B155:AF155)</f>
        <v>0</v>
      </c>
      <c r="AH155" s="85" t="s">
        <v>153</v>
      </c>
      <c r="AI155" s="149">
        <f>AG155*2</f>
        <v>0</v>
      </c>
      <c r="AJ155" s="67"/>
      <c r="AK155" s="83" t="s">
        <v>123</v>
      </c>
      <c r="AL155" s="148" t="e">
        <f>AL150/AE2</f>
        <v>#DIV/0!</v>
      </c>
      <c r="AM155" s="67"/>
      <c r="AN155" s="67"/>
    </row>
    <row r="156" spans="1:53" ht="24.95" customHeight="1" thickBot="1">
      <c r="A156" s="84" t="s">
        <v>141</v>
      </c>
      <c r="B156" s="130"/>
      <c r="C156" s="131"/>
      <c r="D156" s="131"/>
      <c r="E156" s="131"/>
      <c r="F156" s="131"/>
      <c r="G156" s="131"/>
      <c r="H156" s="131"/>
      <c r="I156" s="131"/>
      <c r="J156" s="131"/>
      <c r="K156" s="132"/>
      <c r="L156" s="130"/>
      <c r="M156" s="131"/>
      <c r="N156" s="131"/>
      <c r="O156" s="131"/>
      <c r="P156" s="131"/>
      <c r="Q156" s="131"/>
      <c r="R156" s="131"/>
      <c r="S156" s="131"/>
      <c r="T156" s="131"/>
      <c r="U156" s="132"/>
      <c r="V156" s="133"/>
      <c r="W156" s="131"/>
      <c r="X156" s="131"/>
      <c r="Y156" s="131"/>
      <c r="Z156" s="131"/>
      <c r="AA156" s="131"/>
      <c r="AB156" s="131"/>
      <c r="AC156" s="131"/>
      <c r="AD156" s="131"/>
      <c r="AE156" s="131"/>
      <c r="AF156" s="134"/>
      <c r="AG156" s="110">
        <f t="shared" si="25"/>
        <v>0</v>
      </c>
      <c r="AH156" s="85" t="s">
        <v>154</v>
      </c>
      <c r="AI156" s="149">
        <f>AG156*2</f>
        <v>0</v>
      </c>
      <c r="AJ156" s="61"/>
      <c r="AK156" s="169" t="s">
        <v>168</v>
      </c>
      <c r="AL156" s="172" t="e">
        <f>ROUND((AG165)/AG153*100,0) &amp;"％"</f>
        <v>#DIV/0!</v>
      </c>
      <c r="AM156" s="67"/>
      <c r="AN156" s="67"/>
    </row>
    <row r="157" spans="1:53" ht="24.95" customHeight="1" thickBot="1">
      <c r="A157" s="86" t="s">
        <v>184</v>
      </c>
      <c r="B157" s="130"/>
      <c r="C157" s="131"/>
      <c r="D157" s="131"/>
      <c r="E157" s="131"/>
      <c r="F157" s="131"/>
      <c r="G157" s="131"/>
      <c r="H157" s="131"/>
      <c r="I157" s="131"/>
      <c r="J157" s="131"/>
      <c r="K157" s="132"/>
      <c r="L157" s="130"/>
      <c r="M157" s="131"/>
      <c r="N157" s="131"/>
      <c r="O157" s="131"/>
      <c r="P157" s="131"/>
      <c r="Q157" s="131"/>
      <c r="R157" s="131"/>
      <c r="S157" s="131"/>
      <c r="T157" s="131"/>
      <c r="U157" s="132"/>
      <c r="V157" s="133"/>
      <c r="W157" s="131"/>
      <c r="X157" s="131"/>
      <c r="Y157" s="131"/>
      <c r="Z157" s="131"/>
      <c r="AA157" s="131"/>
      <c r="AB157" s="131"/>
      <c r="AC157" s="131"/>
      <c r="AD157" s="131"/>
      <c r="AE157" s="131"/>
      <c r="AF157" s="134"/>
      <c r="AG157" s="110">
        <f t="shared" si="25"/>
        <v>0</v>
      </c>
      <c r="AH157" s="85" t="s">
        <v>143</v>
      </c>
      <c r="AI157" s="149">
        <f>AG157*3</f>
        <v>0</v>
      </c>
      <c r="AJ157" s="67"/>
      <c r="AK157" s="67"/>
      <c r="AL157" s="67"/>
      <c r="AM157" s="67"/>
      <c r="AN157" s="67"/>
    </row>
    <row r="158" spans="1:53" ht="24.95" customHeight="1" thickBot="1">
      <c r="A158" s="84" t="s">
        <v>144</v>
      </c>
      <c r="B158" s="130"/>
      <c r="C158" s="131"/>
      <c r="D158" s="131"/>
      <c r="E158" s="131"/>
      <c r="F158" s="131"/>
      <c r="G158" s="131"/>
      <c r="H158" s="131"/>
      <c r="I158" s="131"/>
      <c r="J158" s="131"/>
      <c r="K158" s="132"/>
      <c r="L158" s="130"/>
      <c r="M158" s="131"/>
      <c r="N158" s="131"/>
      <c r="O158" s="131"/>
      <c r="P158" s="131"/>
      <c r="Q158" s="131"/>
      <c r="R158" s="131"/>
      <c r="S158" s="131"/>
      <c r="T158" s="131"/>
      <c r="U158" s="132"/>
      <c r="V158" s="133"/>
      <c r="W158" s="131"/>
      <c r="X158" s="131"/>
      <c r="Y158" s="131"/>
      <c r="Z158" s="131"/>
      <c r="AA158" s="131"/>
      <c r="AB158" s="131"/>
      <c r="AC158" s="131"/>
      <c r="AD158" s="131"/>
      <c r="AE158" s="131"/>
      <c r="AF158" s="134"/>
      <c r="AG158" s="110">
        <f t="shared" si="25"/>
        <v>0</v>
      </c>
      <c r="AH158" s="85" t="s">
        <v>143</v>
      </c>
      <c r="AI158" s="149">
        <f>AG158*3</f>
        <v>0</v>
      </c>
      <c r="AJ158" s="67"/>
      <c r="AK158" s="67"/>
    </row>
    <row r="159" spans="1:53" ht="24.95" customHeight="1" thickBot="1">
      <c r="A159" s="89" t="s">
        <v>185</v>
      </c>
      <c r="B159" s="130"/>
      <c r="C159" s="131"/>
      <c r="D159" s="131"/>
      <c r="E159" s="131"/>
      <c r="F159" s="131"/>
      <c r="G159" s="131"/>
      <c r="H159" s="131"/>
      <c r="I159" s="131"/>
      <c r="J159" s="131"/>
      <c r="K159" s="132"/>
      <c r="L159" s="130"/>
      <c r="M159" s="131"/>
      <c r="N159" s="131"/>
      <c r="O159" s="131"/>
      <c r="P159" s="131"/>
      <c r="Q159" s="131"/>
      <c r="R159" s="131"/>
      <c r="S159" s="131"/>
      <c r="T159" s="131"/>
      <c r="U159" s="132"/>
      <c r="V159" s="133"/>
      <c r="W159" s="131"/>
      <c r="X159" s="131"/>
      <c r="Y159" s="131"/>
      <c r="Z159" s="131"/>
      <c r="AA159" s="131"/>
      <c r="AB159" s="131"/>
      <c r="AC159" s="131"/>
      <c r="AD159" s="131"/>
      <c r="AE159" s="131"/>
      <c r="AF159" s="134"/>
      <c r="AG159" s="111">
        <f t="shared" si="25"/>
        <v>0</v>
      </c>
      <c r="AH159" s="85" t="s">
        <v>145</v>
      </c>
      <c r="AI159" s="150">
        <f>AG159*4</f>
        <v>0</v>
      </c>
      <c r="AJ159" s="67"/>
      <c r="AK159" s="67"/>
    </row>
    <row r="160" spans="1:53" ht="24.95" customHeight="1" thickBot="1">
      <c r="A160" s="90" t="s">
        <v>146</v>
      </c>
      <c r="B160" s="135"/>
      <c r="C160" s="136"/>
      <c r="D160" s="136"/>
      <c r="E160" s="136"/>
      <c r="F160" s="136"/>
      <c r="G160" s="136"/>
      <c r="H160" s="136"/>
      <c r="I160" s="136"/>
      <c r="J160" s="136"/>
      <c r="K160" s="137"/>
      <c r="L160" s="135"/>
      <c r="M160" s="136"/>
      <c r="N160" s="136"/>
      <c r="O160" s="136"/>
      <c r="P160" s="136"/>
      <c r="Q160" s="136"/>
      <c r="R160" s="136"/>
      <c r="S160" s="136"/>
      <c r="T160" s="136"/>
      <c r="U160" s="137"/>
      <c r="V160" s="138"/>
      <c r="W160" s="136"/>
      <c r="X160" s="136"/>
      <c r="Y160" s="136"/>
      <c r="Z160" s="136"/>
      <c r="AA160" s="136"/>
      <c r="AB160" s="136"/>
      <c r="AC160" s="136"/>
      <c r="AD160" s="136"/>
      <c r="AE160" s="136"/>
      <c r="AF160" s="139"/>
      <c r="AG160" s="111">
        <f t="shared" si="25"/>
        <v>0</v>
      </c>
      <c r="AH160" s="85" t="s">
        <v>145</v>
      </c>
      <c r="AI160" s="150">
        <f>AG160*4</f>
        <v>0</v>
      </c>
      <c r="AJ160" s="67"/>
      <c r="AK160" s="67"/>
    </row>
    <row r="161" spans="1:53" ht="24.95" customHeight="1" thickBot="1">
      <c r="A161" s="89" t="s">
        <v>147</v>
      </c>
      <c r="B161" s="135"/>
      <c r="C161" s="136"/>
      <c r="D161" s="136"/>
      <c r="E161" s="136"/>
      <c r="F161" s="136"/>
      <c r="G161" s="136"/>
      <c r="H161" s="136"/>
      <c r="I161" s="136"/>
      <c r="J161" s="136"/>
      <c r="K161" s="137"/>
      <c r="L161" s="135"/>
      <c r="M161" s="136"/>
      <c r="N161" s="136"/>
      <c r="O161" s="136"/>
      <c r="P161" s="136"/>
      <c r="Q161" s="136"/>
      <c r="R161" s="136"/>
      <c r="S161" s="136"/>
      <c r="T161" s="136"/>
      <c r="U161" s="137"/>
      <c r="V161" s="138"/>
      <c r="W161" s="136"/>
      <c r="X161" s="136"/>
      <c r="Y161" s="136"/>
      <c r="Z161" s="136"/>
      <c r="AA161" s="136"/>
      <c r="AB161" s="136"/>
      <c r="AC161" s="136"/>
      <c r="AD161" s="136"/>
      <c r="AE161" s="136"/>
      <c r="AF161" s="139"/>
      <c r="AG161" s="111">
        <f t="shared" si="25"/>
        <v>0</v>
      </c>
      <c r="AH161" s="85" t="s">
        <v>148</v>
      </c>
      <c r="AI161" s="151">
        <f>AG161*5</f>
        <v>0</v>
      </c>
      <c r="AJ161" s="67"/>
      <c r="AK161" s="67"/>
    </row>
    <row r="162" spans="1:53" ht="24.95" customHeight="1" thickBot="1">
      <c r="A162" s="79" t="s">
        <v>149</v>
      </c>
      <c r="B162" s="154"/>
      <c r="C162" s="155"/>
      <c r="D162" s="155"/>
      <c r="E162" s="155"/>
      <c r="F162" s="155"/>
      <c r="G162" s="155"/>
      <c r="H162" s="155"/>
      <c r="I162" s="155"/>
      <c r="J162" s="155"/>
      <c r="K162" s="156"/>
      <c r="L162" s="154"/>
      <c r="M162" s="155"/>
      <c r="N162" s="155"/>
      <c r="O162" s="155"/>
      <c r="P162" s="155"/>
      <c r="Q162" s="155"/>
      <c r="R162" s="155"/>
      <c r="S162" s="155"/>
      <c r="T162" s="155"/>
      <c r="U162" s="156"/>
      <c r="V162" s="157"/>
      <c r="W162" s="155"/>
      <c r="X162" s="155"/>
      <c r="Y162" s="155"/>
      <c r="Z162" s="155"/>
      <c r="AA162" s="155"/>
      <c r="AB162" s="155"/>
      <c r="AC162" s="155"/>
      <c r="AD162" s="155"/>
      <c r="AE162" s="155"/>
      <c r="AF162" s="158"/>
      <c r="AG162" s="152">
        <f t="shared" si="25"/>
        <v>0</v>
      </c>
      <c r="AH162" s="85" t="s">
        <v>150</v>
      </c>
      <c r="AI162" s="151">
        <f>AG162*6</f>
        <v>0</v>
      </c>
      <c r="AM162" s="67"/>
      <c r="AN162" s="67"/>
    </row>
    <row r="163" spans="1:53" ht="24.75" customHeight="1" thickBot="1">
      <c r="A163" s="93" t="s">
        <v>191</v>
      </c>
      <c r="B163" s="129"/>
      <c r="C163" s="127"/>
      <c r="D163" s="127"/>
      <c r="E163" s="127"/>
      <c r="F163" s="127"/>
      <c r="G163" s="127"/>
      <c r="H163" s="127"/>
      <c r="I163" s="127"/>
      <c r="J163" s="127"/>
      <c r="K163" s="128"/>
      <c r="L163" s="126"/>
      <c r="M163" s="127"/>
      <c r="N163" s="127"/>
      <c r="O163" s="127"/>
      <c r="P163" s="127"/>
      <c r="Q163" s="127"/>
      <c r="R163" s="127"/>
      <c r="S163" s="127"/>
      <c r="T163" s="127"/>
      <c r="U163" s="128"/>
      <c r="V163" s="129"/>
      <c r="W163" s="127"/>
      <c r="X163" s="127"/>
      <c r="Y163" s="127"/>
      <c r="Z163" s="127"/>
      <c r="AA163" s="127"/>
      <c r="AB163" s="127"/>
      <c r="AC163" s="127"/>
      <c r="AD163" s="127"/>
      <c r="AE163" s="127"/>
      <c r="AF163" s="145"/>
      <c r="AG163" s="113">
        <f t="shared" si="25"/>
        <v>0</v>
      </c>
      <c r="AH163" s="94"/>
      <c r="AI163" s="95"/>
      <c r="AM163" s="67"/>
      <c r="AN163" s="67"/>
    </row>
    <row r="164" spans="1:53" ht="24.95" customHeight="1" thickBot="1">
      <c r="A164" s="96" t="s">
        <v>190</v>
      </c>
      <c r="B164" s="115">
        <f t="shared" ref="B164:AG164" si="26">SUM(B155:B162)</f>
        <v>0</v>
      </c>
      <c r="C164" s="115">
        <f t="shared" si="26"/>
        <v>0</v>
      </c>
      <c r="D164" s="115">
        <f t="shared" si="26"/>
        <v>0</v>
      </c>
      <c r="E164" s="115">
        <f t="shared" si="26"/>
        <v>0</v>
      </c>
      <c r="F164" s="115">
        <f t="shared" si="26"/>
        <v>0</v>
      </c>
      <c r="G164" s="115">
        <f t="shared" si="26"/>
        <v>0</v>
      </c>
      <c r="H164" s="115">
        <f t="shared" si="26"/>
        <v>0</v>
      </c>
      <c r="I164" s="115">
        <f t="shared" si="26"/>
        <v>0</v>
      </c>
      <c r="J164" s="115">
        <f t="shared" si="26"/>
        <v>0</v>
      </c>
      <c r="K164" s="116">
        <f t="shared" si="26"/>
        <v>0</v>
      </c>
      <c r="L164" s="117">
        <f t="shared" si="26"/>
        <v>0</v>
      </c>
      <c r="M164" s="115">
        <f t="shared" si="26"/>
        <v>0</v>
      </c>
      <c r="N164" s="115">
        <f t="shared" si="26"/>
        <v>0</v>
      </c>
      <c r="O164" s="115">
        <f t="shared" si="26"/>
        <v>0</v>
      </c>
      <c r="P164" s="115">
        <f t="shared" si="26"/>
        <v>0</v>
      </c>
      <c r="Q164" s="115">
        <f t="shared" si="26"/>
        <v>0</v>
      </c>
      <c r="R164" s="115">
        <f t="shared" si="26"/>
        <v>0</v>
      </c>
      <c r="S164" s="115">
        <f t="shared" si="26"/>
        <v>0</v>
      </c>
      <c r="T164" s="115">
        <f t="shared" si="26"/>
        <v>0</v>
      </c>
      <c r="U164" s="116">
        <f t="shared" si="26"/>
        <v>0</v>
      </c>
      <c r="V164" s="114">
        <f t="shared" si="26"/>
        <v>0</v>
      </c>
      <c r="W164" s="115">
        <f t="shared" si="26"/>
        <v>0</v>
      </c>
      <c r="X164" s="115">
        <f t="shared" si="26"/>
        <v>0</v>
      </c>
      <c r="Y164" s="115">
        <f t="shared" si="26"/>
        <v>0</v>
      </c>
      <c r="Z164" s="115">
        <f t="shared" si="26"/>
        <v>0</v>
      </c>
      <c r="AA164" s="115">
        <f t="shared" si="26"/>
        <v>0</v>
      </c>
      <c r="AB164" s="115">
        <f t="shared" si="26"/>
        <v>0</v>
      </c>
      <c r="AC164" s="115">
        <f t="shared" si="26"/>
        <v>0</v>
      </c>
      <c r="AD164" s="115">
        <f t="shared" si="26"/>
        <v>0</v>
      </c>
      <c r="AE164" s="115">
        <f t="shared" si="26"/>
        <v>0</v>
      </c>
      <c r="AF164" s="118">
        <f t="shared" si="26"/>
        <v>0</v>
      </c>
      <c r="AG164" s="108">
        <f t="shared" si="26"/>
        <v>0</v>
      </c>
      <c r="AH164" s="94" t="s">
        <v>134</v>
      </c>
      <c r="AI164" s="150">
        <f>SUM(AI155:AI162)</f>
        <v>0</v>
      </c>
      <c r="AM164" s="67"/>
      <c r="AN164" s="67"/>
    </row>
    <row r="165" spans="1:53" s="64" customFormat="1" ht="24.75" thickBot="1">
      <c r="A165" s="170" t="s">
        <v>167</v>
      </c>
      <c r="B165" s="182"/>
      <c r="C165" s="183"/>
      <c r="D165" s="183"/>
      <c r="E165" s="183"/>
      <c r="F165" s="183"/>
      <c r="G165" s="183"/>
      <c r="H165" s="183"/>
      <c r="I165" s="183"/>
      <c r="J165" s="183"/>
      <c r="K165" s="184"/>
      <c r="L165" s="185"/>
      <c r="M165" s="183"/>
      <c r="N165" s="183"/>
      <c r="O165" s="183"/>
      <c r="P165" s="183"/>
      <c r="Q165" s="183"/>
      <c r="R165" s="183"/>
      <c r="S165" s="183"/>
      <c r="T165" s="183"/>
      <c r="U165" s="186"/>
      <c r="V165" s="182"/>
      <c r="W165" s="183"/>
      <c r="X165" s="183"/>
      <c r="Y165" s="183"/>
      <c r="Z165" s="183"/>
      <c r="AA165" s="183"/>
      <c r="AB165" s="183"/>
      <c r="AC165" s="183"/>
      <c r="AD165" s="183"/>
      <c r="AE165" s="183"/>
      <c r="AF165" s="184"/>
      <c r="AG165" s="171">
        <f>SUM(B165:AF165)</f>
        <v>0</v>
      </c>
      <c r="AH165" s="61"/>
      <c r="AI165" s="61"/>
      <c r="AM165" s="62"/>
      <c r="AN165" s="62"/>
      <c r="AO165" s="63"/>
      <c r="AP165" s="63"/>
      <c r="AQ165" s="63"/>
      <c r="AR165" s="63"/>
      <c r="AS165" s="63"/>
      <c r="AT165" s="63"/>
      <c r="AU165" s="63"/>
      <c r="AV165" s="63"/>
    </row>
    <row r="166" spans="1:53" ht="26.25" customHeight="1">
      <c r="A166" s="68" t="s">
        <v>194</v>
      </c>
      <c r="B166" s="340">
        <f>B148+1</f>
        <v>7</v>
      </c>
      <c r="C166" s="340"/>
      <c r="D166" s="69" t="s">
        <v>129</v>
      </c>
      <c r="E166" s="341">
        <v>1</v>
      </c>
      <c r="F166" s="341"/>
      <c r="G166" s="70" t="s">
        <v>130</v>
      </c>
      <c r="H166" s="71" t="s">
        <v>131</v>
      </c>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67"/>
      <c r="AH166" s="67"/>
      <c r="AI166" s="67"/>
      <c r="AM166" s="67"/>
      <c r="AN166" s="67"/>
    </row>
    <row r="167" spans="1:53" ht="20.100000000000001" customHeight="1" thickBot="1">
      <c r="A167" s="23"/>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23"/>
      <c r="AJ167" s="67">
        <f>E166</f>
        <v>1</v>
      </c>
      <c r="AK167" s="67" t="s">
        <v>132</v>
      </c>
    </row>
    <row r="168" spans="1:53" ht="24.95" customHeight="1" thickBot="1">
      <c r="A168" s="73" t="s">
        <v>133</v>
      </c>
      <c r="B168" s="74">
        <v>1</v>
      </c>
      <c r="C168" s="75">
        <v>2</v>
      </c>
      <c r="D168" s="75">
        <v>3</v>
      </c>
      <c r="E168" s="75">
        <v>4</v>
      </c>
      <c r="F168" s="75">
        <v>5</v>
      </c>
      <c r="G168" s="75">
        <v>6</v>
      </c>
      <c r="H168" s="75">
        <v>7</v>
      </c>
      <c r="I168" s="75">
        <v>8</v>
      </c>
      <c r="J168" s="75">
        <v>9</v>
      </c>
      <c r="K168" s="76">
        <v>10</v>
      </c>
      <c r="L168" s="74">
        <v>11</v>
      </c>
      <c r="M168" s="75">
        <v>12</v>
      </c>
      <c r="N168" s="75">
        <v>13</v>
      </c>
      <c r="O168" s="75">
        <v>14</v>
      </c>
      <c r="P168" s="75">
        <v>15</v>
      </c>
      <c r="Q168" s="75">
        <v>16</v>
      </c>
      <c r="R168" s="75">
        <v>17</v>
      </c>
      <c r="S168" s="75">
        <v>18</v>
      </c>
      <c r="T168" s="75">
        <v>19</v>
      </c>
      <c r="U168" s="76">
        <v>20</v>
      </c>
      <c r="V168" s="74">
        <v>21</v>
      </c>
      <c r="W168" s="75">
        <v>22</v>
      </c>
      <c r="X168" s="75">
        <v>23</v>
      </c>
      <c r="Y168" s="75">
        <v>24</v>
      </c>
      <c r="Z168" s="75">
        <v>25</v>
      </c>
      <c r="AA168" s="75">
        <v>26</v>
      </c>
      <c r="AB168" s="75">
        <v>27</v>
      </c>
      <c r="AC168" s="75">
        <v>28</v>
      </c>
      <c r="AD168" s="75">
        <v>29</v>
      </c>
      <c r="AE168" s="75">
        <v>30</v>
      </c>
      <c r="AF168" s="76">
        <v>31</v>
      </c>
      <c r="AG168" s="346" t="s">
        <v>134</v>
      </c>
      <c r="AH168" s="77"/>
      <c r="AI168" s="77"/>
      <c r="AJ168" s="67"/>
      <c r="AK168" s="78" t="s">
        <v>135</v>
      </c>
      <c r="AL168" s="146" t="e">
        <f>ROUNDUP(AG171/AG170,1)</f>
        <v>#DIV/0!</v>
      </c>
      <c r="AM168" s="67"/>
      <c r="AN168" s="67"/>
      <c r="AS168" s="40"/>
      <c r="AT168" s="40"/>
      <c r="BA168" s="40"/>
    </row>
    <row r="169" spans="1:53" ht="24.95" customHeight="1" thickBot="1">
      <c r="A169" s="79" t="s">
        <v>136</v>
      </c>
      <c r="B169" s="173" t="s">
        <v>118</v>
      </c>
      <c r="C169" s="173" t="s">
        <v>119</v>
      </c>
      <c r="D169" s="173" t="s">
        <v>120</v>
      </c>
      <c r="E169" s="173" t="s">
        <v>121</v>
      </c>
      <c r="F169" s="173" t="s">
        <v>115</v>
      </c>
      <c r="G169" s="173" t="s">
        <v>116</v>
      </c>
      <c r="H169" s="173" t="s">
        <v>117</v>
      </c>
      <c r="I169" s="173" t="s">
        <v>118</v>
      </c>
      <c r="J169" s="173" t="s">
        <v>119</v>
      </c>
      <c r="K169" s="173" t="s">
        <v>120</v>
      </c>
      <c r="L169" s="173" t="s">
        <v>121</v>
      </c>
      <c r="M169" s="173" t="s">
        <v>115</v>
      </c>
      <c r="N169" s="173" t="s">
        <v>116</v>
      </c>
      <c r="O169" s="173" t="s">
        <v>117</v>
      </c>
      <c r="P169" s="173" t="s">
        <v>118</v>
      </c>
      <c r="Q169" s="173" t="s">
        <v>119</v>
      </c>
      <c r="R169" s="173" t="s">
        <v>120</v>
      </c>
      <c r="S169" s="173" t="s">
        <v>121</v>
      </c>
      <c r="T169" s="173" t="s">
        <v>115</v>
      </c>
      <c r="U169" s="173" t="s">
        <v>116</v>
      </c>
      <c r="V169" s="173" t="s">
        <v>117</v>
      </c>
      <c r="W169" s="173" t="s">
        <v>118</v>
      </c>
      <c r="X169" s="173" t="s">
        <v>119</v>
      </c>
      <c r="Y169" s="173" t="s">
        <v>120</v>
      </c>
      <c r="Z169" s="173" t="s">
        <v>121</v>
      </c>
      <c r="AA169" s="173" t="s">
        <v>115</v>
      </c>
      <c r="AB169" s="173" t="s">
        <v>116</v>
      </c>
      <c r="AC169" s="173" t="s">
        <v>117</v>
      </c>
      <c r="AD169" s="173" t="s">
        <v>118</v>
      </c>
      <c r="AE169" s="173" t="s">
        <v>212</v>
      </c>
      <c r="AF169" s="173" t="s">
        <v>201</v>
      </c>
      <c r="AG169" s="347"/>
      <c r="AH169" s="77"/>
      <c r="AI169" s="77"/>
      <c r="AJ169" s="67"/>
      <c r="AK169" s="344" t="s">
        <v>182</v>
      </c>
      <c r="AL169" s="348" t="e">
        <f>ROUND((AG173+AG175+AG177+AG179+AG180)/AG182*100,0) &amp;"％"</f>
        <v>#DIV/0!</v>
      </c>
      <c r="AM169" s="67"/>
      <c r="AN169" s="67"/>
    </row>
    <row r="170" spans="1:53" ht="24.95" customHeight="1" thickBot="1">
      <c r="A170" s="80" t="s">
        <v>137</v>
      </c>
      <c r="B170" s="119"/>
      <c r="C170" s="120"/>
      <c r="D170" s="120"/>
      <c r="E170" s="120"/>
      <c r="F170" s="120"/>
      <c r="G170" s="120"/>
      <c r="H170" s="120"/>
      <c r="I170" s="120"/>
      <c r="J170" s="120"/>
      <c r="K170" s="121"/>
      <c r="L170" s="119"/>
      <c r="M170" s="120"/>
      <c r="N170" s="120"/>
      <c r="O170" s="120"/>
      <c r="P170" s="120"/>
      <c r="Q170" s="120"/>
      <c r="R170" s="120"/>
      <c r="S170" s="120"/>
      <c r="T170" s="120"/>
      <c r="U170" s="121"/>
      <c r="V170" s="122"/>
      <c r="W170" s="120"/>
      <c r="X170" s="120"/>
      <c r="Y170" s="120"/>
      <c r="Z170" s="120"/>
      <c r="AA170" s="120"/>
      <c r="AB170" s="120"/>
      <c r="AC170" s="120"/>
      <c r="AD170" s="120"/>
      <c r="AE170" s="120"/>
      <c r="AF170" s="123"/>
      <c r="AG170" s="109">
        <f>COUNTIF(B170:AF170,"○")</f>
        <v>0</v>
      </c>
      <c r="AH170" s="81"/>
      <c r="AJ170" s="67"/>
      <c r="AK170" s="345"/>
      <c r="AL170" s="349"/>
      <c r="AM170" s="67"/>
      <c r="AN170" s="67"/>
    </row>
    <row r="171" spans="1:53" ht="24.95" customHeight="1" thickBot="1">
      <c r="A171" s="80" t="s">
        <v>138</v>
      </c>
      <c r="B171" s="104">
        <f t="shared" ref="B171:AF171" si="27">SUM(B172:B180)</f>
        <v>0</v>
      </c>
      <c r="C171" s="105">
        <f t="shared" si="27"/>
        <v>0</v>
      </c>
      <c r="D171" s="105">
        <f t="shared" si="27"/>
        <v>0</v>
      </c>
      <c r="E171" s="105">
        <f t="shared" si="27"/>
        <v>0</v>
      </c>
      <c r="F171" s="105">
        <f t="shared" si="27"/>
        <v>0</v>
      </c>
      <c r="G171" s="105">
        <f t="shared" si="27"/>
        <v>0</v>
      </c>
      <c r="H171" s="105">
        <f t="shared" si="27"/>
        <v>0</v>
      </c>
      <c r="I171" s="105">
        <f t="shared" si="27"/>
        <v>0</v>
      </c>
      <c r="J171" s="105">
        <f t="shared" si="27"/>
        <v>0</v>
      </c>
      <c r="K171" s="106">
        <f t="shared" si="27"/>
        <v>0</v>
      </c>
      <c r="L171" s="104">
        <f t="shared" si="27"/>
        <v>0</v>
      </c>
      <c r="M171" s="105">
        <f t="shared" si="27"/>
        <v>0</v>
      </c>
      <c r="N171" s="105">
        <f t="shared" si="27"/>
        <v>0</v>
      </c>
      <c r="O171" s="105">
        <f t="shared" si="27"/>
        <v>0</v>
      </c>
      <c r="P171" s="105">
        <f t="shared" si="27"/>
        <v>0</v>
      </c>
      <c r="Q171" s="105">
        <f t="shared" si="27"/>
        <v>0</v>
      </c>
      <c r="R171" s="105">
        <f t="shared" si="27"/>
        <v>0</v>
      </c>
      <c r="S171" s="105">
        <f t="shared" si="27"/>
        <v>0</v>
      </c>
      <c r="T171" s="105">
        <f t="shared" si="27"/>
        <v>0</v>
      </c>
      <c r="U171" s="106">
        <f t="shared" si="27"/>
        <v>0</v>
      </c>
      <c r="V171" s="107">
        <f t="shared" si="27"/>
        <v>0</v>
      </c>
      <c r="W171" s="105">
        <f t="shared" si="27"/>
        <v>0</v>
      </c>
      <c r="X171" s="105">
        <f t="shared" si="27"/>
        <v>0</v>
      </c>
      <c r="Y171" s="105">
        <f t="shared" si="27"/>
        <v>0</v>
      </c>
      <c r="Z171" s="105">
        <f t="shared" si="27"/>
        <v>0</v>
      </c>
      <c r="AA171" s="105">
        <f t="shared" si="27"/>
        <v>0</v>
      </c>
      <c r="AB171" s="105">
        <f t="shared" si="27"/>
        <v>0</v>
      </c>
      <c r="AC171" s="105">
        <f t="shared" si="27"/>
        <v>0</v>
      </c>
      <c r="AD171" s="105">
        <f t="shared" si="27"/>
        <v>0</v>
      </c>
      <c r="AE171" s="105">
        <f t="shared" si="27"/>
        <v>0</v>
      </c>
      <c r="AF171" s="105">
        <f t="shared" si="27"/>
        <v>0</v>
      </c>
      <c r="AG171" s="108">
        <f>SUM(B171:AF171)</f>
        <v>0</v>
      </c>
      <c r="AH171" s="82"/>
      <c r="AI171" s="332" t="s">
        <v>187</v>
      </c>
      <c r="AJ171" s="67"/>
      <c r="AK171" s="78" t="s">
        <v>188</v>
      </c>
      <c r="AL171" s="147" t="e">
        <f>ROUND(SUM(AI173:AI180)/AG182,1)</f>
        <v>#DIV/0!</v>
      </c>
      <c r="AM171" s="67"/>
      <c r="AN171" s="67"/>
    </row>
    <row r="172" spans="1:53" ht="24.95" customHeight="1" thickBot="1">
      <c r="A172" s="80" t="s">
        <v>139</v>
      </c>
      <c r="B172" s="124"/>
      <c r="C172" s="123"/>
      <c r="D172" s="123"/>
      <c r="E172" s="123"/>
      <c r="F172" s="123"/>
      <c r="G172" s="123"/>
      <c r="H172" s="123"/>
      <c r="I172" s="123"/>
      <c r="J172" s="123"/>
      <c r="K172" s="121"/>
      <c r="L172" s="124"/>
      <c r="M172" s="123"/>
      <c r="N172" s="123"/>
      <c r="O172" s="123"/>
      <c r="P172" s="123"/>
      <c r="Q172" s="123"/>
      <c r="R172" s="123"/>
      <c r="S172" s="123"/>
      <c r="T172" s="123"/>
      <c r="U172" s="121"/>
      <c r="V172" s="125"/>
      <c r="W172" s="123"/>
      <c r="X172" s="123"/>
      <c r="Y172" s="123"/>
      <c r="Z172" s="123"/>
      <c r="AA172" s="123"/>
      <c r="AB172" s="123"/>
      <c r="AC172" s="123"/>
      <c r="AD172" s="123"/>
      <c r="AE172" s="123"/>
      <c r="AF172" s="123"/>
      <c r="AG172" s="108">
        <f>SUM(B172:AF172)</f>
        <v>0</v>
      </c>
      <c r="AI172" s="350"/>
      <c r="AJ172" s="67"/>
      <c r="AK172" s="83" t="s">
        <v>122</v>
      </c>
      <c r="AL172" s="181"/>
      <c r="AM172" s="67"/>
      <c r="AN172" s="67"/>
    </row>
    <row r="173" spans="1:53" ht="24.95" customHeight="1" thickBot="1">
      <c r="A173" s="84" t="s">
        <v>183</v>
      </c>
      <c r="B173" s="126"/>
      <c r="C173" s="127"/>
      <c r="D173" s="127"/>
      <c r="E173" s="127"/>
      <c r="F173" s="127"/>
      <c r="G173" s="127"/>
      <c r="H173" s="127"/>
      <c r="I173" s="127"/>
      <c r="J173" s="127"/>
      <c r="K173" s="128"/>
      <c r="L173" s="126"/>
      <c r="M173" s="127"/>
      <c r="N173" s="127"/>
      <c r="O173" s="127"/>
      <c r="P173" s="127"/>
      <c r="Q173" s="127"/>
      <c r="R173" s="127"/>
      <c r="S173" s="127"/>
      <c r="T173" s="127"/>
      <c r="U173" s="128"/>
      <c r="V173" s="129"/>
      <c r="W173" s="127"/>
      <c r="X173" s="127"/>
      <c r="Y173" s="127"/>
      <c r="Z173" s="127"/>
      <c r="AA173" s="127"/>
      <c r="AB173" s="127"/>
      <c r="AC173" s="127"/>
      <c r="AD173" s="127"/>
      <c r="AE173" s="127"/>
      <c r="AF173" s="127"/>
      <c r="AG173" s="110">
        <f t="shared" ref="AG173:AG181" si="28">SUM(B173:AF173)</f>
        <v>0</v>
      </c>
      <c r="AH173" s="85" t="s">
        <v>155</v>
      </c>
      <c r="AI173" s="149">
        <f>AG173*2</f>
        <v>0</v>
      </c>
      <c r="AJ173" s="67"/>
      <c r="AK173" s="83" t="s">
        <v>123</v>
      </c>
      <c r="AL173" s="148" t="e">
        <f>AL168/AE2</f>
        <v>#DIV/0!</v>
      </c>
      <c r="AM173" s="67"/>
      <c r="AN173" s="67"/>
    </row>
    <row r="174" spans="1:53" ht="24.95" customHeight="1" thickBot="1">
      <c r="A174" s="84" t="s">
        <v>141</v>
      </c>
      <c r="B174" s="130"/>
      <c r="C174" s="131"/>
      <c r="D174" s="131"/>
      <c r="E174" s="131"/>
      <c r="F174" s="131"/>
      <c r="G174" s="131"/>
      <c r="H174" s="131"/>
      <c r="I174" s="131"/>
      <c r="J174" s="131"/>
      <c r="K174" s="132"/>
      <c r="L174" s="130"/>
      <c r="M174" s="131"/>
      <c r="N174" s="131"/>
      <c r="O174" s="131"/>
      <c r="P174" s="131"/>
      <c r="Q174" s="131"/>
      <c r="R174" s="131"/>
      <c r="S174" s="131"/>
      <c r="T174" s="131"/>
      <c r="U174" s="132"/>
      <c r="V174" s="133"/>
      <c r="W174" s="131"/>
      <c r="X174" s="131"/>
      <c r="Y174" s="131"/>
      <c r="Z174" s="131"/>
      <c r="AA174" s="131"/>
      <c r="AB174" s="131"/>
      <c r="AC174" s="131"/>
      <c r="AD174" s="131"/>
      <c r="AE174" s="131"/>
      <c r="AF174" s="134"/>
      <c r="AG174" s="110">
        <f t="shared" si="28"/>
        <v>0</v>
      </c>
      <c r="AH174" s="85" t="s">
        <v>156</v>
      </c>
      <c r="AI174" s="149">
        <f>AG174*2</f>
        <v>0</v>
      </c>
      <c r="AJ174" s="61"/>
      <c r="AK174" s="169" t="s">
        <v>168</v>
      </c>
      <c r="AL174" s="172" t="e">
        <f>ROUND((AG183)/AG171*100,0) &amp;"％"</f>
        <v>#DIV/0!</v>
      </c>
      <c r="AM174" s="67"/>
      <c r="AN174" s="67"/>
    </row>
    <row r="175" spans="1:53" ht="24.95" customHeight="1" thickBot="1">
      <c r="A175" s="86" t="s">
        <v>184</v>
      </c>
      <c r="B175" s="130"/>
      <c r="C175" s="131"/>
      <c r="D175" s="131"/>
      <c r="E175" s="131"/>
      <c r="F175" s="131"/>
      <c r="G175" s="131"/>
      <c r="H175" s="131"/>
      <c r="I175" s="131"/>
      <c r="J175" s="131"/>
      <c r="K175" s="132"/>
      <c r="L175" s="130"/>
      <c r="M175" s="131"/>
      <c r="N175" s="131"/>
      <c r="O175" s="131"/>
      <c r="P175" s="131"/>
      <c r="Q175" s="131"/>
      <c r="R175" s="131"/>
      <c r="S175" s="131"/>
      <c r="T175" s="131"/>
      <c r="U175" s="132"/>
      <c r="V175" s="133"/>
      <c r="W175" s="131"/>
      <c r="X175" s="131"/>
      <c r="Y175" s="131"/>
      <c r="Z175" s="131"/>
      <c r="AA175" s="131"/>
      <c r="AB175" s="131"/>
      <c r="AC175" s="131"/>
      <c r="AD175" s="131"/>
      <c r="AE175" s="131"/>
      <c r="AF175" s="134"/>
      <c r="AG175" s="110">
        <f t="shared" si="28"/>
        <v>0</v>
      </c>
      <c r="AH175" s="85" t="s">
        <v>143</v>
      </c>
      <c r="AI175" s="149">
        <f>AG175*3</f>
        <v>0</v>
      </c>
      <c r="AJ175" s="67"/>
      <c r="AK175" s="67"/>
      <c r="AL175" s="67"/>
      <c r="AM175" s="67"/>
      <c r="AN175" s="67"/>
    </row>
    <row r="176" spans="1:53" ht="24.95" customHeight="1" thickBot="1">
      <c r="A176" s="84" t="s">
        <v>144</v>
      </c>
      <c r="B176" s="130"/>
      <c r="C176" s="131"/>
      <c r="D176" s="131"/>
      <c r="E176" s="131"/>
      <c r="F176" s="131"/>
      <c r="G176" s="131"/>
      <c r="H176" s="131"/>
      <c r="I176" s="131"/>
      <c r="J176" s="131"/>
      <c r="K176" s="132"/>
      <c r="L176" s="130"/>
      <c r="M176" s="131"/>
      <c r="N176" s="131"/>
      <c r="O176" s="131"/>
      <c r="P176" s="131"/>
      <c r="Q176" s="131"/>
      <c r="R176" s="131"/>
      <c r="S176" s="131"/>
      <c r="T176" s="131"/>
      <c r="U176" s="132"/>
      <c r="V176" s="133"/>
      <c r="W176" s="131"/>
      <c r="X176" s="131"/>
      <c r="Y176" s="131"/>
      <c r="Z176" s="131"/>
      <c r="AA176" s="131"/>
      <c r="AB176" s="131"/>
      <c r="AC176" s="131"/>
      <c r="AD176" s="131"/>
      <c r="AE176" s="131"/>
      <c r="AF176" s="134"/>
      <c r="AG176" s="110">
        <f t="shared" si="28"/>
        <v>0</v>
      </c>
      <c r="AH176" s="85" t="s">
        <v>143</v>
      </c>
      <c r="AI176" s="149">
        <f>AG176*3</f>
        <v>0</v>
      </c>
      <c r="AJ176" s="67"/>
      <c r="AK176" s="67"/>
    </row>
    <row r="177" spans="1:53" ht="24.95" customHeight="1" thickBot="1">
      <c r="A177" s="89" t="s">
        <v>185</v>
      </c>
      <c r="B177" s="130"/>
      <c r="C177" s="131"/>
      <c r="D177" s="131"/>
      <c r="E177" s="131"/>
      <c r="F177" s="131"/>
      <c r="G177" s="131"/>
      <c r="H177" s="131"/>
      <c r="I177" s="131"/>
      <c r="J177" s="131"/>
      <c r="K177" s="132"/>
      <c r="L177" s="130"/>
      <c r="M177" s="131"/>
      <c r="N177" s="131"/>
      <c r="O177" s="131"/>
      <c r="P177" s="131"/>
      <c r="Q177" s="131"/>
      <c r="R177" s="131"/>
      <c r="S177" s="131"/>
      <c r="T177" s="131"/>
      <c r="U177" s="132"/>
      <c r="V177" s="133"/>
      <c r="W177" s="131"/>
      <c r="X177" s="131"/>
      <c r="Y177" s="131"/>
      <c r="Z177" s="131"/>
      <c r="AA177" s="131"/>
      <c r="AB177" s="131"/>
      <c r="AC177" s="131"/>
      <c r="AD177" s="131"/>
      <c r="AE177" s="131"/>
      <c r="AF177" s="134"/>
      <c r="AG177" s="111">
        <f t="shared" si="28"/>
        <v>0</v>
      </c>
      <c r="AH177" s="85" t="s">
        <v>145</v>
      </c>
      <c r="AI177" s="150">
        <f>AG177*4</f>
        <v>0</v>
      </c>
      <c r="AJ177" s="67"/>
      <c r="AK177" s="67"/>
    </row>
    <row r="178" spans="1:53" ht="24.95" customHeight="1" thickBot="1">
      <c r="A178" s="90" t="s">
        <v>146</v>
      </c>
      <c r="B178" s="135"/>
      <c r="C178" s="136"/>
      <c r="D178" s="136"/>
      <c r="E178" s="136"/>
      <c r="F178" s="136"/>
      <c r="G178" s="136"/>
      <c r="H178" s="136"/>
      <c r="I178" s="136"/>
      <c r="J178" s="136"/>
      <c r="K178" s="137"/>
      <c r="L178" s="135"/>
      <c r="M178" s="136"/>
      <c r="N178" s="136"/>
      <c r="O178" s="136"/>
      <c r="P178" s="136"/>
      <c r="Q178" s="136"/>
      <c r="R178" s="136"/>
      <c r="S178" s="136"/>
      <c r="T178" s="136"/>
      <c r="U178" s="137"/>
      <c r="V178" s="138"/>
      <c r="W178" s="136"/>
      <c r="X178" s="136"/>
      <c r="Y178" s="136"/>
      <c r="Z178" s="136"/>
      <c r="AA178" s="136"/>
      <c r="AB178" s="136"/>
      <c r="AC178" s="136"/>
      <c r="AD178" s="136"/>
      <c r="AE178" s="136"/>
      <c r="AF178" s="139"/>
      <c r="AG178" s="111">
        <f t="shared" si="28"/>
        <v>0</v>
      </c>
      <c r="AH178" s="85" t="s">
        <v>145</v>
      </c>
      <c r="AI178" s="150">
        <f>AG178*4</f>
        <v>0</v>
      </c>
      <c r="AJ178" s="67"/>
      <c r="AK178" s="67"/>
    </row>
    <row r="179" spans="1:53" ht="24.95" customHeight="1" thickBot="1">
      <c r="A179" s="89" t="s">
        <v>147</v>
      </c>
      <c r="B179" s="135"/>
      <c r="C179" s="136"/>
      <c r="D179" s="136"/>
      <c r="E179" s="136"/>
      <c r="F179" s="136"/>
      <c r="G179" s="136"/>
      <c r="H179" s="136"/>
      <c r="I179" s="136"/>
      <c r="J179" s="136"/>
      <c r="K179" s="137"/>
      <c r="L179" s="135"/>
      <c r="M179" s="136"/>
      <c r="N179" s="136"/>
      <c r="O179" s="136"/>
      <c r="P179" s="136"/>
      <c r="Q179" s="136"/>
      <c r="R179" s="136"/>
      <c r="S179" s="136"/>
      <c r="T179" s="136"/>
      <c r="U179" s="137"/>
      <c r="V179" s="138"/>
      <c r="W179" s="136"/>
      <c r="X179" s="136"/>
      <c r="Y179" s="136"/>
      <c r="Z179" s="136"/>
      <c r="AA179" s="136"/>
      <c r="AB179" s="136"/>
      <c r="AC179" s="136"/>
      <c r="AD179" s="136"/>
      <c r="AE179" s="136"/>
      <c r="AF179" s="139"/>
      <c r="AG179" s="111">
        <f t="shared" si="28"/>
        <v>0</v>
      </c>
      <c r="AH179" s="85" t="s">
        <v>148</v>
      </c>
      <c r="AI179" s="151">
        <f>AG179*5</f>
        <v>0</v>
      </c>
      <c r="AJ179" s="67"/>
      <c r="AK179" s="67"/>
    </row>
    <row r="180" spans="1:53" ht="24.95" customHeight="1" thickBot="1">
      <c r="A180" s="79" t="s">
        <v>149</v>
      </c>
      <c r="B180" s="154"/>
      <c r="C180" s="155"/>
      <c r="D180" s="155"/>
      <c r="E180" s="155"/>
      <c r="F180" s="155"/>
      <c r="G180" s="155"/>
      <c r="H180" s="155"/>
      <c r="I180" s="155"/>
      <c r="J180" s="155"/>
      <c r="K180" s="156"/>
      <c r="L180" s="154"/>
      <c r="M180" s="155"/>
      <c r="N180" s="155"/>
      <c r="O180" s="155"/>
      <c r="P180" s="155"/>
      <c r="Q180" s="155"/>
      <c r="R180" s="155"/>
      <c r="S180" s="155"/>
      <c r="T180" s="155"/>
      <c r="U180" s="156"/>
      <c r="V180" s="157"/>
      <c r="W180" s="155"/>
      <c r="X180" s="155"/>
      <c r="Y180" s="155"/>
      <c r="Z180" s="155"/>
      <c r="AA180" s="155"/>
      <c r="AB180" s="155"/>
      <c r="AC180" s="155"/>
      <c r="AD180" s="155"/>
      <c r="AE180" s="155"/>
      <c r="AF180" s="158"/>
      <c r="AG180" s="152">
        <f t="shared" si="28"/>
        <v>0</v>
      </c>
      <c r="AH180" s="85" t="s">
        <v>150</v>
      </c>
      <c r="AI180" s="151">
        <f>AG180*6</f>
        <v>0</v>
      </c>
      <c r="AM180" s="67"/>
      <c r="AN180" s="67"/>
    </row>
    <row r="181" spans="1:53" ht="24.75" customHeight="1" thickBot="1">
      <c r="A181" s="93" t="s">
        <v>191</v>
      </c>
      <c r="B181" s="129"/>
      <c r="C181" s="127"/>
      <c r="D181" s="127"/>
      <c r="E181" s="127"/>
      <c r="F181" s="127"/>
      <c r="G181" s="127"/>
      <c r="H181" s="127"/>
      <c r="I181" s="127"/>
      <c r="J181" s="127"/>
      <c r="K181" s="128"/>
      <c r="L181" s="126"/>
      <c r="M181" s="127"/>
      <c r="N181" s="127"/>
      <c r="O181" s="127"/>
      <c r="P181" s="127"/>
      <c r="Q181" s="127"/>
      <c r="R181" s="127"/>
      <c r="S181" s="127"/>
      <c r="T181" s="127"/>
      <c r="U181" s="128"/>
      <c r="V181" s="129"/>
      <c r="W181" s="127"/>
      <c r="X181" s="127"/>
      <c r="Y181" s="127"/>
      <c r="Z181" s="127"/>
      <c r="AA181" s="127"/>
      <c r="AB181" s="127"/>
      <c r="AC181" s="127"/>
      <c r="AD181" s="127"/>
      <c r="AE181" s="127"/>
      <c r="AF181" s="145"/>
      <c r="AG181" s="113">
        <f t="shared" si="28"/>
        <v>0</v>
      </c>
      <c r="AH181" s="94"/>
      <c r="AI181" s="95"/>
      <c r="AM181" s="67"/>
      <c r="AN181" s="67"/>
    </row>
    <row r="182" spans="1:53" ht="24.95" customHeight="1" thickBot="1">
      <c r="A182" s="96" t="s">
        <v>190</v>
      </c>
      <c r="B182" s="115">
        <f t="shared" ref="B182:AG182" si="29">SUM(B173:B180)</f>
        <v>0</v>
      </c>
      <c r="C182" s="115">
        <f t="shared" si="29"/>
        <v>0</v>
      </c>
      <c r="D182" s="115">
        <f t="shared" si="29"/>
        <v>0</v>
      </c>
      <c r="E182" s="115">
        <f t="shared" si="29"/>
        <v>0</v>
      </c>
      <c r="F182" s="115">
        <f t="shared" si="29"/>
        <v>0</v>
      </c>
      <c r="G182" s="115">
        <f t="shared" si="29"/>
        <v>0</v>
      </c>
      <c r="H182" s="115">
        <f t="shared" si="29"/>
        <v>0</v>
      </c>
      <c r="I182" s="115">
        <f t="shared" si="29"/>
        <v>0</v>
      </c>
      <c r="J182" s="115">
        <f t="shared" si="29"/>
        <v>0</v>
      </c>
      <c r="K182" s="116">
        <f t="shared" si="29"/>
        <v>0</v>
      </c>
      <c r="L182" s="117">
        <f t="shared" si="29"/>
        <v>0</v>
      </c>
      <c r="M182" s="115">
        <f t="shared" si="29"/>
        <v>0</v>
      </c>
      <c r="N182" s="115">
        <f t="shared" si="29"/>
        <v>0</v>
      </c>
      <c r="O182" s="115">
        <f t="shared" si="29"/>
        <v>0</v>
      </c>
      <c r="P182" s="115">
        <f t="shared" si="29"/>
        <v>0</v>
      </c>
      <c r="Q182" s="115">
        <f t="shared" si="29"/>
        <v>0</v>
      </c>
      <c r="R182" s="115">
        <f t="shared" si="29"/>
        <v>0</v>
      </c>
      <c r="S182" s="115">
        <f t="shared" si="29"/>
        <v>0</v>
      </c>
      <c r="T182" s="115">
        <f t="shared" si="29"/>
        <v>0</v>
      </c>
      <c r="U182" s="116">
        <f t="shared" si="29"/>
        <v>0</v>
      </c>
      <c r="V182" s="114">
        <f t="shared" si="29"/>
        <v>0</v>
      </c>
      <c r="W182" s="115">
        <f t="shared" si="29"/>
        <v>0</v>
      </c>
      <c r="X182" s="115">
        <f t="shared" si="29"/>
        <v>0</v>
      </c>
      <c r="Y182" s="115">
        <f t="shared" si="29"/>
        <v>0</v>
      </c>
      <c r="Z182" s="115">
        <f t="shared" si="29"/>
        <v>0</v>
      </c>
      <c r="AA182" s="115">
        <f t="shared" si="29"/>
        <v>0</v>
      </c>
      <c r="AB182" s="115">
        <f t="shared" si="29"/>
        <v>0</v>
      </c>
      <c r="AC182" s="115">
        <f t="shared" si="29"/>
        <v>0</v>
      </c>
      <c r="AD182" s="115">
        <f t="shared" si="29"/>
        <v>0</v>
      </c>
      <c r="AE182" s="115">
        <f t="shared" si="29"/>
        <v>0</v>
      </c>
      <c r="AF182" s="118">
        <f t="shared" si="29"/>
        <v>0</v>
      </c>
      <c r="AG182" s="108">
        <f t="shared" si="29"/>
        <v>0</v>
      </c>
      <c r="AH182" s="94" t="s">
        <v>134</v>
      </c>
      <c r="AI182" s="150">
        <f>SUM(AI173:AI180)</f>
        <v>0</v>
      </c>
      <c r="AM182" s="67"/>
      <c r="AN182" s="67"/>
    </row>
    <row r="183" spans="1:53" s="64" customFormat="1" ht="24.75" thickBot="1">
      <c r="A183" s="170" t="s">
        <v>167</v>
      </c>
      <c r="B183" s="182"/>
      <c r="C183" s="183"/>
      <c r="D183" s="183"/>
      <c r="E183" s="183"/>
      <c r="F183" s="183"/>
      <c r="G183" s="183"/>
      <c r="H183" s="183"/>
      <c r="I183" s="183"/>
      <c r="J183" s="183"/>
      <c r="K183" s="184"/>
      <c r="L183" s="185"/>
      <c r="M183" s="183"/>
      <c r="N183" s="183"/>
      <c r="O183" s="183"/>
      <c r="P183" s="183"/>
      <c r="Q183" s="183"/>
      <c r="R183" s="183"/>
      <c r="S183" s="183"/>
      <c r="T183" s="183"/>
      <c r="U183" s="186"/>
      <c r="V183" s="182"/>
      <c r="W183" s="183"/>
      <c r="X183" s="183"/>
      <c r="Y183" s="183"/>
      <c r="Z183" s="183"/>
      <c r="AA183" s="183"/>
      <c r="AB183" s="183"/>
      <c r="AC183" s="183"/>
      <c r="AD183" s="183"/>
      <c r="AE183" s="183"/>
      <c r="AF183" s="184"/>
      <c r="AG183" s="171">
        <f>SUM(B183:AF183)</f>
        <v>0</v>
      </c>
      <c r="AH183" s="61"/>
      <c r="AI183" s="61"/>
      <c r="AM183" s="62"/>
      <c r="AN183" s="62"/>
      <c r="AO183" s="63"/>
      <c r="AP183" s="63"/>
      <c r="AQ183" s="63"/>
      <c r="AR183" s="63"/>
      <c r="AS183" s="63"/>
      <c r="AT183" s="63"/>
      <c r="AU183" s="63"/>
      <c r="AV183" s="63"/>
    </row>
    <row r="184" spans="1:53" ht="26.25" customHeight="1">
      <c r="A184" s="68" t="s">
        <v>194</v>
      </c>
      <c r="B184" s="340">
        <f>B166</f>
        <v>7</v>
      </c>
      <c r="C184" s="340"/>
      <c r="D184" s="69" t="s">
        <v>129</v>
      </c>
      <c r="E184" s="341">
        <v>2</v>
      </c>
      <c r="F184" s="341"/>
      <c r="G184" s="70" t="s">
        <v>130</v>
      </c>
      <c r="H184" s="71" t="s">
        <v>131</v>
      </c>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c r="AF184" s="72"/>
      <c r="AG184" s="67"/>
      <c r="AH184" s="67"/>
      <c r="AI184" s="67"/>
      <c r="AM184" s="67"/>
      <c r="AN184" s="67"/>
    </row>
    <row r="185" spans="1:53" ht="20.100000000000001" customHeight="1" thickBot="1">
      <c r="A185" s="23"/>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23"/>
      <c r="AJ185" s="67">
        <f>E184</f>
        <v>2</v>
      </c>
      <c r="AK185" s="67" t="s">
        <v>132</v>
      </c>
    </row>
    <row r="186" spans="1:53" ht="24.95" customHeight="1" thickBot="1">
      <c r="A186" s="73" t="s">
        <v>133</v>
      </c>
      <c r="B186" s="74">
        <v>1</v>
      </c>
      <c r="C186" s="75">
        <v>2</v>
      </c>
      <c r="D186" s="75">
        <v>3</v>
      </c>
      <c r="E186" s="75">
        <v>4</v>
      </c>
      <c r="F186" s="75">
        <v>5</v>
      </c>
      <c r="G186" s="75">
        <v>6</v>
      </c>
      <c r="H186" s="75">
        <v>7</v>
      </c>
      <c r="I186" s="75">
        <v>8</v>
      </c>
      <c r="J186" s="75">
        <v>9</v>
      </c>
      <c r="K186" s="76">
        <v>10</v>
      </c>
      <c r="L186" s="74">
        <v>11</v>
      </c>
      <c r="M186" s="75">
        <v>12</v>
      </c>
      <c r="N186" s="75">
        <v>13</v>
      </c>
      <c r="O186" s="75">
        <v>14</v>
      </c>
      <c r="P186" s="75">
        <v>15</v>
      </c>
      <c r="Q186" s="75">
        <v>16</v>
      </c>
      <c r="R186" s="75">
        <v>17</v>
      </c>
      <c r="S186" s="75">
        <v>18</v>
      </c>
      <c r="T186" s="75">
        <v>19</v>
      </c>
      <c r="U186" s="76">
        <v>20</v>
      </c>
      <c r="V186" s="74">
        <v>21</v>
      </c>
      <c r="W186" s="75">
        <v>22</v>
      </c>
      <c r="X186" s="75">
        <v>23</v>
      </c>
      <c r="Y186" s="75">
        <v>24</v>
      </c>
      <c r="Z186" s="75">
        <v>25</v>
      </c>
      <c r="AA186" s="75">
        <v>26</v>
      </c>
      <c r="AB186" s="75">
        <v>27</v>
      </c>
      <c r="AC186" s="75">
        <v>28</v>
      </c>
      <c r="AD186" s="75"/>
      <c r="AE186" s="75"/>
      <c r="AF186" s="76"/>
      <c r="AG186" s="346" t="s">
        <v>134</v>
      </c>
      <c r="AH186" s="77"/>
      <c r="AI186" s="77"/>
      <c r="AJ186" s="67"/>
      <c r="AK186" s="78" t="s">
        <v>135</v>
      </c>
      <c r="AL186" s="146" t="e">
        <f>ROUNDUP(AG189/AG188,1)</f>
        <v>#DIV/0!</v>
      </c>
      <c r="AM186" s="67"/>
      <c r="AN186" s="67"/>
      <c r="AS186" s="40"/>
      <c r="AT186" s="40"/>
      <c r="BA186" s="40"/>
    </row>
    <row r="187" spans="1:53" ht="24.95" customHeight="1" thickBot="1">
      <c r="A187" s="79" t="s">
        <v>136</v>
      </c>
      <c r="B187" s="173" t="s">
        <v>121</v>
      </c>
      <c r="C187" s="173" t="s">
        <v>115</v>
      </c>
      <c r="D187" s="173" t="s">
        <v>116</v>
      </c>
      <c r="E187" s="173" t="s">
        <v>117</v>
      </c>
      <c r="F187" s="173" t="s">
        <v>118</v>
      </c>
      <c r="G187" s="173" t="s">
        <v>119</v>
      </c>
      <c r="H187" s="173" t="s">
        <v>120</v>
      </c>
      <c r="I187" s="173" t="s">
        <v>121</v>
      </c>
      <c r="J187" s="173" t="s">
        <v>115</v>
      </c>
      <c r="K187" s="173" t="s">
        <v>116</v>
      </c>
      <c r="L187" s="173" t="s">
        <v>117</v>
      </c>
      <c r="M187" s="173" t="s">
        <v>118</v>
      </c>
      <c r="N187" s="173" t="s">
        <v>119</v>
      </c>
      <c r="O187" s="173" t="s">
        <v>120</v>
      </c>
      <c r="P187" s="173" t="s">
        <v>121</v>
      </c>
      <c r="Q187" s="173" t="s">
        <v>115</v>
      </c>
      <c r="R187" s="173" t="s">
        <v>116</v>
      </c>
      <c r="S187" s="173" t="s">
        <v>117</v>
      </c>
      <c r="T187" s="173" t="s">
        <v>118</v>
      </c>
      <c r="U187" s="173" t="s">
        <v>119</v>
      </c>
      <c r="V187" s="173" t="s">
        <v>120</v>
      </c>
      <c r="W187" s="173" t="s">
        <v>121</v>
      </c>
      <c r="X187" s="173" t="s">
        <v>115</v>
      </c>
      <c r="Y187" s="173" t="s">
        <v>116</v>
      </c>
      <c r="Z187" s="173" t="s">
        <v>117</v>
      </c>
      <c r="AA187" s="173" t="s">
        <v>118</v>
      </c>
      <c r="AB187" s="173" t="s">
        <v>213</v>
      </c>
      <c r="AC187" s="173" t="s">
        <v>214</v>
      </c>
      <c r="AD187" s="173"/>
      <c r="AE187" s="92"/>
      <c r="AF187" s="174"/>
      <c r="AG187" s="347"/>
      <c r="AH187" s="77"/>
      <c r="AI187" s="77"/>
      <c r="AJ187" s="67"/>
      <c r="AK187" s="344" t="s">
        <v>182</v>
      </c>
      <c r="AL187" s="348" t="e">
        <f>ROUND((AG191+AG193+AG195+AG197+AG198)/AG200*100,0) &amp;"％"</f>
        <v>#DIV/0!</v>
      </c>
      <c r="AM187" s="67"/>
      <c r="AN187" s="67"/>
    </row>
    <row r="188" spans="1:53" ht="24.95" customHeight="1" thickBot="1">
      <c r="A188" s="80" t="s">
        <v>137</v>
      </c>
      <c r="B188" s="119"/>
      <c r="C188" s="120"/>
      <c r="D188" s="120"/>
      <c r="E188" s="120"/>
      <c r="F188" s="120"/>
      <c r="G188" s="120"/>
      <c r="H188" s="120"/>
      <c r="I188" s="120"/>
      <c r="J188" s="120"/>
      <c r="K188" s="121"/>
      <c r="L188" s="119"/>
      <c r="M188" s="120"/>
      <c r="N188" s="120"/>
      <c r="O188" s="120"/>
      <c r="P188" s="120"/>
      <c r="Q188" s="120"/>
      <c r="R188" s="120"/>
      <c r="S188" s="120"/>
      <c r="T188" s="120"/>
      <c r="U188" s="121"/>
      <c r="V188" s="122"/>
      <c r="W188" s="120"/>
      <c r="X188" s="120"/>
      <c r="Y188" s="120"/>
      <c r="Z188" s="120"/>
      <c r="AA188" s="120"/>
      <c r="AB188" s="120"/>
      <c r="AC188" s="120"/>
      <c r="AD188" s="120"/>
      <c r="AE188" s="120"/>
      <c r="AF188" s="123"/>
      <c r="AG188" s="109">
        <f>COUNTIF(B188:AF188,"○")</f>
        <v>0</v>
      </c>
      <c r="AH188" s="81"/>
      <c r="AJ188" s="67"/>
      <c r="AK188" s="345"/>
      <c r="AL188" s="349"/>
      <c r="AM188" s="67"/>
      <c r="AN188" s="67"/>
    </row>
    <row r="189" spans="1:53" ht="24.95" customHeight="1" thickBot="1">
      <c r="A189" s="80" t="s">
        <v>138</v>
      </c>
      <c r="B189" s="104">
        <f t="shared" ref="B189:AF189" si="30">SUM(B190:B198)</f>
        <v>0</v>
      </c>
      <c r="C189" s="105">
        <f t="shared" si="30"/>
        <v>0</v>
      </c>
      <c r="D189" s="105">
        <f t="shared" si="30"/>
        <v>0</v>
      </c>
      <c r="E189" s="105">
        <f t="shared" si="30"/>
        <v>0</v>
      </c>
      <c r="F189" s="105">
        <f t="shared" si="30"/>
        <v>0</v>
      </c>
      <c r="G189" s="105">
        <f t="shared" si="30"/>
        <v>0</v>
      </c>
      <c r="H189" s="105">
        <f t="shared" si="30"/>
        <v>0</v>
      </c>
      <c r="I189" s="105">
        <f t="shared" si="30"/>
        <v>0</v>
      </c>
      <c r="J189" s="105">
        <f t="shared" si="30"/>
        <v>0</v>
      </c>
      <c r="K189" s="106">
        <f t="shared" si="30"/>
        <v>0</v>
      </c>
      <c r="L189" s="104">
        <f t="shared" si="30"/>
        <v>0</v>
      </c>
      <c r="M189" s="105">
        <f t="shared" si="30"/>
        <v>0</v>
      </c>
      <c r="N189" s="105">
        <f t="shared" si="30"/>
        <v>0</v>
      </c>
      <c r="O189" s="105">
        <f t="shared" si="30"/>
        <v>0</v>
      </c>
      <c r="P189" s="105">
        <f t="shared" si="30"/>
        <v>0</v>
      </c>
      <c r="Q189" s="105">
        <f t="shared" si="30"/>
        <v>0</v>
      </c>
      <c r="R189" s="105">
        <f t="shared" si="30"/>
        <v>0</v>
      </c>
      <c r="S189" s="105">
        <f t="shared" si="30"/>
        <v>0</v>
      </c>
      <c r="T189" s="105">
        <f t="shared" si="30"/>
        <v>0</v>
      </c>
      <c r="U189" s="106">
        <f t="shared" si="30"/>
        <v>0</v>
      </c>
      <c r="V189" s="107">
        <f t="shared" si="30"/>
        <v>0</v>
      </c>
      <c r="W189" s="105">
        <f t="shared" si="30"/>
        <v>0</v>
      </c>
      <c r="X189" s="105">
        <f t="shared" si="30"/>
        <v>0</v>
      </c>
      <c r="Y189" s="105">
        <f t="shared" si="30"/>
        <v>0</v>
      </c>
      <c r="Z189" s="105">
        <f t="shared" si="30"/>
        <v>0</v>
      </c>
      <c r="AA189" s="105">
        <f t="shared" si="30"/>
        <v>0</v>
      </c>
      <c r="AB189" s="105">
        <f t="shared" si="30"/>
        <v>0</v>
      </c>
      <c r="AC189" s="105">
        <f t="shared" si="30"/>
        <v>0</v>
      </c>
      <c r="AD189" s="105">
        <f t="shared" si="30"/>
        <v>0</v>
      </c>
      <c r="AE189" s="105">
        <f t="shared" si="30"/>
        <v>0</v>
      </c>
      <c r="AF189" s="105">
        <f t="shared" si="30"/>
        <v>0</v>
      </c>
      <c r="AG189" s="108">
        <f>SUM(B189:AF189)</f>
        <v>0</v>
      </c>
      <c r="AH189" s="82"/>
      <c r="AI189" s="332" t="s">
        <v>187</v>
      </c>
      <c r="AJ189" s="67"/>
      <c r="AK189" s="78" t="s">
        <v>188</v>
      </c>
      <c r="AL189" s="147" t="e">
        <f>ROUND(SUM(AI191:AI198)/AG200,1)</f>
        <v>#DIV/0!</v>
      </c>
      <c r="AM189" s="67"/>
      <c r="AN189" s="67"/>
    </row>
    <row r="190" spans="1:53" ht="24.95" customHeight="1" thickBot="1">
      <c r="A190" s="80" t="s">
        <v>139</v>
      </c>
      <c r="B190" s="124"/>
      <c r="C190" s="123"/>
      <c r="D190" s="123"/>
      <c r="E190" s="123"/>
      <c r="F190" s="123"/>
      <c r="G190" s="123"/>
      <c r="H190" s="123"/>
      <c r="I190" s="123"/>
      <c r="J190" s="123"/>
      <c r="K190" s="121"/>
      <c r="L190" s="124"/>
      <c r="M190" s="123"/>
      <c r="N190" s="123"/>
      <c r="O190" s="123"/>
      <c r="P190" s="123"/>
      <c r="Q190" s="123"/>
      <c r="R190" s="123"/>
      <c r="S190" s="123"/>
      <c r="T190" s="123"/>
      <c r="U190" s="121"/>
      <c r="V190" s="125"/>
      <c r="W190" s="123"/>
      <c r="X190" s="123"/>
      <c r="Y190" s="123"/>
      <c r="Z190" s="123"/>
      <c r="AA190" s="123"/>
      <c r="AB190" s="123"/>
      <c r="AC190" s="123"/>
      <c r="AD190" s="123"/>
      <c r="AE190" s="123"/>
      <c r="AF190" s="123"/>
      <c r="AG190" s="108">
        <f>SUM(B190:AF190)</f>
        <v>0</v>
      </c>
      <c r="AI190" s="350"/>
      <c r="AJ190" s="67"/>
      <c r="AK190" s="83" t="s">
        <v>122</v>
      </c>
      <c r="AL190" s="181"/>
      <c r="AM190" s="67"/>
      <c r="AN190" s="67"/>
    </row>
    <row r="191" spans="1:53" ht="24.95" customHeight="1" thickBot="1">
      <c r="A191" s="84" t="s">
        <v>183</v>
      </c>
      <c r="B191" s="126"/>
      <c r="C191" s="127"/>
      <c r="D191" s="127"/>
      <c r="E191" s="127"/>
      <c r="F191" s="127"/>
      <c r="G191" s="127"/>
      <c r="H191" s="127"/>
      <c r="I191" s="127"/>
      <c r="J191" s="127"/>
      <c r="K191" s="128"/>
      <c r="L191" s="126"/>
      <c r="M191" s="127"/>
      <c r="N191" s="127"/>
      <c r="O191" s="127"/>
      <c r="P191" s="127"/>
      <c r="Q191" s="127"/>
      <c r="R191" s="127"/>
      <c r="S191" s="127"/>
      <c r="T191" s="127"/>
      <c r="U191" s="128"/>
      <c r="V191" s="129"/>
      <c r="W191" s="127"/>
      <c r="X191" s="127"/>
      <c r="Y191" s="127"/>
      <c r="Z191" s="127"/>
      <c r="AA191" s="127"/>
      <c r="AB191" s="127"/>
      <c r="AC191" s="127"/>
      <c r="AD191" s="127"/>
      <c r="AE191" s="127"/>
      <c r="AF191" s="127"/>
      <c r="AG191" s="110">
        <f t="shared" ref="AG191:AG199" si="31">SUM(B191:AF191)</f>
        <v>0</v>
      </c>
      <c r="AH191" s="85" t="s">
        <v>155</v>
      </c>
      <c r="AI191" s="149">
        <f>AG191*2</f>
        <v>0</v>
      </c>
      <c r="AJ191" s="67"/>
      <c r="AK191" s="83" t="s">
        <v>123</v>
      </c>
      <c r="AL191" s="148" t="e">
        <f>AL186/AE2</f>
        <v>#DIV/0!</v>
      </c>
      <c r="AM191" s="67"/>
      <c r="AN191" s="67"/>
    </row>
    <row r="192" spans="1:53" ht="24.95" customHeight="1" thickBot="1">
      <c r="A192" s="84" t="s">
        <v>141</v>
      </c>
      <c r="B192" s="130"/>
      <c r="C192" s="131"/>
      <c r="D192" s="131"/>
      <c r="E192" s="131"/>
      <c r="F192" s="131"/>
      <c r="G192" s="131"/>
      <c r="H192" s="131"/>
      <c r="I192" s="131"/>
      <c r="J192" s="131"/>
      <c r="K192" s="132"/>
      <c r="L192" s="130"/>
      <c r="M192" s="131"/>
      <c r="N192" s="131"/>
      <c r="O192" s="131"/>
      <c r="P192" s="131"/>
      <c r="Q192" s="131"/>
      <c r="R192" s="131"/>
      <c r="S192" s="131"/>
      <c r="T192" s="131"/>
      <c r="U192" s="132"/>
      <c r="V192" s="133"/>
      <c r="W192" s="131"/>
      <c r="X192" s="131"/>
      <c r="Y192" s="131"/>
      <c r="Z192" s="131"/>
      <c r="AA192" s="131"/>
      <c r="AB192" s="131"/>
      <c r="AC192" s="131"/>
      <c r="AD192" s="131"/>
      <c r="AE192" s="131"/>
      <c r="AF192" s="134"/>
      <c r="AG192" s="110">
        <f t="shared" si="31"/>
        <v>0</v>
      </c>
      <c r="AH192" s="85" t="s">
        <v>151</v>
      </c>
      <c r="AI192" s="149">
        <f>AG192*2</f>
        <v>0</v>
      </c>
      <c r="AJ192" s="61"/>
      <c r="AK192" s="169" t="s">
        <v>168</v>
      </c>
      <c r="AL192" s="172" t="e">
        <f>ROUND((AG201)/AG189*100,0) &amp;"％"</f>
        <v>#DIV/0!</v>
      </c>
      <c r="AM192" s="67"/>
      <c r="AN192" s="67"/>
    </row>
    <row r="193" spans="1:53" ht="24.95" customHeight="1" thickBot="1">
      <c r="A193" s="86" t="s">
        <v>184</v>
      </c>
      <c r="B193" s="130"/>
      <c r="C193" s="131"/>
      <c r="D193" s="131"/>
      <c r="E193" s="131"/>
      <c r="F193" s="131"/>
      <c r="G193" s="131"/>
      <c r="H193" s="131"/>
      <c r="I193" s="131"/>
      <c r="J193" s="131"/>
      <c r="K193" s="132"/>
      <c r="L193" s="130"/>
      <c r="M193" s="131"/>
      <c r="N193" s="131"/>
      <c r="O193" s="131"/>
      <c r="P193" s="131"/>
      <c r="Q193" s="131"/>
      <c r="R193" s="131"/>
      <c r="S193" s="131"/>
      <c r="T193" s="131"/>
      <c r="U193" s="132"/>
      <c r="V193" s="133"/>
      <c r="W193" s="131"/>
      <c r="X193" s="131"/>
      <c r="Y193" s="131"/>
      <c r="Z193" s="131"/>
      <c r="AA193" s="131"/>
      <c r="AB193" s="131"/>
      <c r="AC193" s="131"/>
      <c r="AD193" s="131"/>
      <c r="AE193" s="131"/>
      <c r="AF193" s="134"/>
      <c r="AG193" s="110">
        <f t="shared" si="31"/>
        <v>0</v>
      </c>
      <c r="AH193" s="85" t="s">
        <v>143</v>
      </c>
      <c r="AI193" s="149">
        <f>AG193*3</f>
        <v>0</v>
      </c>
      <c r="AJ193" s="67"/>
      <c r="AK193" s="67"/>
      <c r="AL193" s="67"/>
      <c r="AM193" s="67"/>
      <c r="AN193" s="67"/>
    </row>
    <row r="194" spans="1:53" ht="24.95" customHeight="1" thickBot="1">
      <c r="A194" s="84" t="s">
        <v>144</v>
      </c>
      <c r="B194" s="130"/>
      <c r="C194" s="131"/>
      <c r="D194" s="131"/>
      <c r="E194" s="131"/>
      <c r="F194" s="131"/>
      <c r="G194" s="131"/>
      <c r="H194" s="131"/>
      <c r="I194" s="131"/>
      <c r="J194" s="131"/>
      <c r="K194" s="132"/>
      <c r="L194" s="130"/>
      <c r="M194" s="131"/>
      <c r="N194" s="131"/>
      <c r="O194" s="131"/>
      <c r="P194" s="131"/>
      <c r="Q194" s="131"/>
      <c r="R194" s="131"/>
      <c r="S194" s="131"/>
      <c r="T194" s="131"/>
      <c r="U194" s="132"/>
      <c r="V194" s="133"/>
      <c r="W194" s="131"/>
      <c r="X194" s="131"/>
      <c r="Y194" s="131"/>
      <c r="Z194" s="131"/>
      <c r="AA194" s="131"/>
      <c r="AB194" s="131"/>
      <c r="AC194" s="131"/>
      <c r="AD194" s="131"/>
      <c r="AE194" s="131"/>
      <c r="AF194" s="134"/>
      <c r="AG194" s="110">
        <f t="shared" si="31"/>
        <v>0</v>
      </c>
      <c r="AH194" s="85" t="s">
        <v>143</v>
      </c>
      <c r="AI194" s="149">
        <f>AG194*3</f>
        <v>0</v>
      </c>
      <c r="AJ194" s="67"/>
      <c r="AK194" s="67"/>
    </row>
    <row r="195" spans="1:53" ht="24.95" customHeight="1" thickBot="1">
      <c r="A195" s="89" t="s">
        <v>185</v>
      </c>
      <c r="B195" s="130"/>
      <c r="C195" s="131"/>
      <c r="D195" s="131"/>
      <c r="E195" s="131"/>
      <c r="F195" s="131"/>
      <c r="G195" s="131"/>
      <c r="H195" s="131"/>
      <c r="I195" s="131"/>
      <c r="J195" s="131"/>
      <c r="K195" s="132"/>
      <c r="L195" s="130"/>
      <c r="M195" s="131"/>
      <c r="N195" s="131"/>
      <c r="O195" s="131"/>
      <c r="P195" s="131"/>
      <c r="Q195" s="131"/>
      <c r="R195" s="131"/>
      <c r="S195" s="131"/>
      <c r="T195" s="131"/>
      <c r="U195" s="132"/>
      <c r="V195" s="133"/>
      <c r="W195" s="131"/>
      <c r="X195" s="131"/>
      <c r="Y195" s="131"/>
      <c r="Z195" s="131"/>
      <c r="AA195" s="131"/>
      <c r="AB195" s="131"/>
      <c r="AC195" s="131"/>
      <c r="AD195" s="131"/>
      <c r="AE195" s="131"/>
      <c r="AF195" s="134"/>
      <c r="AG195" s="111">
        <f t="shared" si="31"/>
        <v>0</v>
      </c>
      <c r="AH195" s="85" t="s">
        <v>145</v>
      </c>
      <c r="AI195" s="150">
        <f>AG195*4</f>
        <v>0</v>
      </c>
      <c r="AJ195" s="67"/>
      <c r="AK195" s="67"/>
    </row>
    <row r="196" spans="1:53" ht="24.95" customHeight="1" thickBot="1">
      <c r="A196" s="90" t="s">
        <v>146</v>
      </c>
      <c r="B196" s="135"/>
      <c r="C196" s="136"/>
      <c r="D196" s="136"/>
      <c r="E196" s="136"/>
      <c r="F196" s="136"/>
      <c r="G196" s="136"/>
      <c r="H196" s="136"/>
      <c r="I196" s="136"/>
      <c r="J196" s="136"/>
      <c r="K196" s="137"/>
      <c r="L196" s="135"/>
      <c r="M196" s="136"/>
      <c r="N196" s="136"/>
      <c r="O196" s="136"/>
      <c r="P196" s="136"/>
      <c r="Q196" s="136"/>
      <c r="R196" s="136"/>
      <c r="S196" s="136"/>
      <c r="T196" s="136"/>
      <c r="U196" s="137"/>
      <c r="V196" s="138"/>
      <c r="W196" s="136"/>
      <c r="X196" s="136"/>
      <c r="Y196" s="136"/>
      <c r="Z196" s="136"/>
      <c r="AA196" s="136"/>
      <c r="AB196" s="136"/>
      <c r="AC196" s="136"/>
      <c r="AD196" s="136"/>
      <c r="AE196" s="136"/>
      <c r="AF196" s="139"/>
      <c r="AG196" s="111">
        <f t="shared" si="31"/>
        <v>0</v>
      </c>
      <c r="AH196" s="85" t="s">
        <v>145</v>
      </c>
      <c r="AI196" s="150">
        <f>AG196*4</f>
        <v>0</v>
      </c>
      <c r="AJ196" s="67"/>
      <c r="AK196" s="67"/>
    </row>
    <row r="197" spans="1:53" ht="24.95" customHeight="1" thickBot="1">
      <c r="A197" s="89" t="s">
        <v>147</v>
      </c>
      <c r="B197" s="135"/>
      <c r="C197" s="136"/>
      <c r="D197" s="136"/>
      <c r="E197" s="136"/>
      <c r="F197" s="136"/>
      <c r="G197" s="136"/>
      <c r="H197" s="136"/>
      <c r="I197" s="136"/>
      <c r="J197" s="136"/>
      <c r="K197" s="137"/>
      <c r="L197" s="135"/>
      <c r="M197" s="136"/>
      <c r="N197" s="136"/>
      <c r="O197" s="136"/>
      <c r="P197" s="136"/>
      <c r="Q197" s="136"/>
      <c r="R197" s="136"/>
      <c r="S197" s="136"/>
      <c r="T197" s="136"/>
      <c r="U197" s="137"/>
      <c r="V197" s="138"/>
      <c r="W197" s="136"/>
      <c r="X197" s="136"/>
      <c r="Y197" s="136"/>
      <c r="Z197" s="136"/>
      <c r="AA197" s="136"/>
      <c r="AB197" s="136"/>
      <c r="AC197" s="136"/>
      <c r="AD197" s="136"/>
      <c r="AE197" s="136"/>
      <c r="AF197" s="139"/>
      <c r="AG197" s="111">
        <f t="shared" si="31"/>
        <v>0</v>
      </c>
      <c r="AH197" s="85" t="s">
        <v>148</v>
      </c>
      <c r="AI197" s="151">
        <f>AG197*5</f>
        <v>0</v>
      </c>
      <c r="AJ197" s="67"/>
      <c r="AK197" s="67"/>
    </row>
    <row r="198" spans="1:53" ht="24.95" customHeight="1" thickBot="1">
      <c r="A198" s="79" t="s">
        <v>149</v>
      </c>
      <c r="B198" s="154"/>
      <c r="C198" s="155"/>
      <c r="D198" s="155"/>
      <c r="E198" s="155"/>
      <c r="F198" s="155"/>
      <c r="G198" s="155"/>
      <c r="H198" s="155"/>
      <c r="I198" s="155"/>
      <c r="J198" s="155"/>
      <c r="K198" s="156"/>
      <c r="L198" s="154"/>
      <c r="M198" s="155"/>
      <c r="N198" s="155"/>
      <c r="O198" s="155"/>
      <c r="P198" s="155"/>
      <c r="Q198" s="155"/>
      <c r="R198" s="155"/>
      <c r="S198" s="155"/>
      <c r="T198" s="155"/>
      <c r="U198" s="156"/>
      <c r="V198" s="157"/>
      <c r="W198" s="155"/>
      <c r="X198" s="155"/>
      <c r="Y198" s="155"/>
      <c r="Z198" s="155"/>
      <c r="AA198" s="155"/>
      <c r="AB198" s="155"/>
      <c r="AC198" s="155"/>
      <c r="AD198" s="155"/>
      <c r="AE198" s="155"/>
      <c r="AF198" s="158"/>
      <c r="AG198" s="152">
        <f t="shared" si="31"/>
        <v>0</v>
      </c>
      <c r="AH198" s="85" t="s">
        <v>150</v>
      </c>
      <c r="AI198" s="151">
        <f>AG198*6</f>
        <v>0</v>
      </c>
      <c r="AM198" s="67"/>
      <c r="AN198" s="67"/>
    </row>
    <row r="199" spans="1:53" ht="24.75" customHeight="1" thickBot="1">
      <c r="A199" s="93" t="s">
        <v>191</v>
      </c>
      <c r="B199" s="129"/>
      <c r="C199" s="127"/>
      <c r="D199" s="127"/>
      <c r="E199" s="127"/>
      <c r="F199" s="127"/>
      <c r="G199" s="127"/>
      <c r="H199" s="127"/>
      <c r="I199" s="127"/>
      <c r="J199" s="127"/>
      <c r="K199" s="128"/>
      <c r="L199" s="126"/>
      <c r="M199" s="127"/>
      <c r="N199" s="127"/>
      <c r="O199" s="127"/>
      <c r="P199" s="127"/>
      <c r="Q199" s="127"/>
      <c r="R199" s="127"/>
      <c r="S199" s="127"/>
      <c r="T199" s="127"/>
      <c r="U199" s="128"/>
      <c r="V199" s="129"/>
      <c r="W199" s="127"/>
      <c r="X199" s="127"/>
      <c r="Y199" s="127"/>
      <c r="Z199" s="127"/>
      <c r="AA199" s="127"/>
      <c r="AB199" s="127"/>
      <c r="AC199" s="127"/>
      <c r="AD199" s="127"/>
      <c r="AE199" s="127"/>
      <c r="AF199" s="145"/>
      <c r="AG199" s="113">
        <f t="shared" si="31"/>
        <v>0</v>
      </c>
      <c r="AH199" s="94"/>
      <c r="AI199" s="95"/>
      <c r="AM199" s="67"/>
      <c r="AN199" s="67"/>
    </row>
    <row r="200" spans="1:53" ht="24.95" customHeight="1" thickBot="1">
      <c r="A200" s="96" t="s">
        <v>190</v>
      </c>
      <c r="B200" s="115">
        <f t="shared" ref="B200:AG200" si="32">SUM(B191:B198)</f>
        <v>0</v>
      </c>
      <c r="C200" s="115">
        <f t="shared" si="32"/>
        <v>0</v>
      </c>
      <c r="D200" s="115">
        <f t="shared" si="32"/>
        <v>0</v>
      </c>
      <c r="E200" s="115">
        <f t="shared" si="32"/>
        <v>0</v>
      </c>
      <c r="F200" s="115">
        <f t="shared" si="32"/>
        <v>0</v>
      </c>
      <c r="G200" s="115">
        <f t="shared" si="32"/>
        <v>0</v>
      </c>
      <c r="H200" s="115">
        <f t="shared" si="32"/>
        <v>0</v>
      </c>
      <c r="I200" s="115">
        <f t="shared" si="32"/>
        <v>0</v>
      </c>
      <c r="J200" s="115">
        <f t="shared" si="32"/>
        <v>0</v>
      </c>
      <c r="K200" s="116">
        <f t="shared" si="32"/>
        <v>0</v>
      </c>
      <c r="L200" s="117">
        <f t="shared" si="32"/>
        <v>0</v>
      </c>
      <c r="M200" s="115">
        <f t="shared" si="32"/>
        <v>0</v>
      </c>
      <c r="N200" s="115">
        <f t="shared" si="32"/>
        <v>0</v>
      </c>
      <c r="O200" s="115">
        <f t="shared" si="32"/>
        <v>0</v>
      </c>
      <c r="P200" s="115">
        <f t="shared" si="32"/>
        <v>0</v>
      </c>
      <c r="Q200" s="115">
        <f t="shared" si="32"/>
        <v>0</v>
      </c>
      <c r="R200" s="115">
        <f t="shared" si="32"/>
        <v>0</v>
      </c>
      <c r="S200" s="115">
        <f t="shared" si="32"/>
        <v>0</v>
      </c>
      <c r="T200" s="115">
        <f t="shared" si="32"/>
        <v>0</v>
      </c>
      <c r="U200" s="116">
        <f t="shared" si="32"/>
        <v>0</v>
      </c>
      <c r="V200" s="114">
        <f t="shared" si="32"/>
        <v>0</v>
      </c>
      <c r="W200" s="115">
        <f t="shared" si="32"/>
        <v>0</v>
      </c>
      <c r="X200" s="115">
        <f t="shared" si="32"/>
        <v>0</v>
      </c>
      <c r="Y200" s="115">
        <f t="shared" si="32"/>
        <v>0</v>
      </c>
      <c r="Z200" s="115">
        <f t="shared" si="32"/>
        <v>0</v>
      </c>
      <c r="AA200" s="115">
        <f t="shared" si="32"/>
        <v>0</v>
      </c>
      <c r="AB200" s="115">
        <f t="shared" si="32"/>
        <v>0</v>
      </c>
      <c r="AC200" s="115">
        <f t="shared" si="32"/>
        <v>0</v>
      </c>
      <c r="AD200" s="115">
        <f t="shared" si="32"/>
        <v>0</v>
      </c>
      <c r="AE200" s="115">
        <f t="shared" si="32"/>
        <v>0</v>
      </c>
      <c r="AF200" s="118">
        <f t="shared" si="32"/>
        <v>0</v>
      </c>
      <c r="AG200" s="108">
        <f t="shared" si="32"/>
        <v>0</v>
      </c>
      <c r="AH200" s="94" t="s">
        <v>134</v>
      </c>
      <c r="AI200" s="150">
        <f>SUM(AI191:AI198)</f>
        <v>0</v>
      </c>
      <c r="AM200" s="67"/>
      <c r="AN200" s="67"/>
    </row>
    <row r="201" spans="1:53" s="64" customFormat="1" ht="24.75" thickBot="1">
      <c r="A201" s="170" t="s">
        <v>167</v>
      </c>
      <c r="B201" s="182"/>
      <c r="C201" s="183"/>
      <c r="D201" s="183"/>
      <c r="E201" s="183"/>
      <c r="F201" s="183"/>
      <c r="G201" s="183"/>
      <c r="H201" s="183"/>
      <c r="I201" s="183"/>
      <c r="J201" s="183"/>
      <c r="K201" s="184"/>
      <c r="L201" s="185"/>
      <c r="M201" s="183"/>
      <c r="N201" s="183"/>
      <c r="O201" s="183"/>
      <c r="P201" s="183"/>
      <c r="Q201" s="183"/>
      <c r="R201" s="183"/>
      <c r="S201" s="183"/>
      <c r="T201" s="183"/>
      <c r="U201" s="186"/>
      <c r="V201" s="182"/>
      <c r="W201" s="183"/>
      <c r="X201" s="183"/>
      <c r="Y201" s="183"/>
      <c r="Z201" s="183"/>
      <c r="AA201" s="183"/>
      <c r="AB201" s="183"/>
      <c r="AC201" s="183"/>
      <c r="AD201" s="183"/>
      <c r="AE201" s="183"/>
      <c r="AF201" s="184"/>
      <c r="AG201" s="171">
        <f>SUM(B201:AF201)</f>
        <v>0</v>
      </c>
      <c r="AH201" s="61"/>
      <c r="AI201" s="61"/>
      <c r="AM201" s="62"/>
      <c r="AN201" s="62"/>
      <c r="AO201" s="63"/>
      <c r="AP201" s="63"/>
      <c r="AQ201" s="63"/>
      <c r="AR201" s="63"/>
      <c r="AS201" s="63"/>
      <c r="AT201" s="63"/>
      <c r="AU201" s="63"/>
      <c r="AV201" s="63"/>
    </row>
    <row r="202" spans="1:53" ht="26.25" customHeight="1">
      <c r="A202" s="68" t="s">
        <v>194</v>
      </c>
      <c r="B202" s="340">
        <f>B166</f>
        <v>7</v>
      </c>
      <c r="C202" s="340"/>
      <c r="D202" s="69" t="s">
        <v>129</v>
      </c>
      <c r="E202" s="341">
        <v>3</v>
      </c>
      <c r="F202" s="341"/>
      <c r="G202" s="70" t="s">
        <v>130</v>
      </c>
      <c r="H202" s="71" t="s">
        <v>131</v>
      </c>
      <c r="I202" s="72"/>
      <c r="J202" s="72"/>
      <c r="K202" s="72"/>
      <c r="L202" s="72"/>
      <c r="M202" s="72"/>
      <c r="N202" s="72"/>
      <c r="O202" s="72"/>
      <c r="P202" s="72"/>
      <c r="Q202" s="72"/>
      <c r="R202" s="72"/>
      <c r="S202" s="72"/>
      <c r="T202" s="72"/>
      <c r="U202" s="72"/>
      <c r="V202" s="72"/>
      <c r="W202" s="72"/>
      <c r="X202" s="72"/>
      <c r="Y202" s="72"/>
      <c r="Z202" s="72"/>
      <c r="AA202" s="72"/>
      <c r="AB202" s="72"/>
      <c r="AC202" s="72"/>
      <c r="AD202" s="72"/>
      <c r="AE202" s="72"/>
      <c r="AF202" s="72"/>
      <c r="AG202" s="67"/>
      <c r="AH202" s="67"/>
      <c r="AI202" s="67"/>
      <c r="AM202" s="67"/>
      <c r="AN202" s="67"/>
    </row>
    <row r="203" spans="1:53" ht="20.100000000000001" customHeight="1" thickBot="1">
      <c r="A203" s="23"/>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23"/>
      <c r="AJ203" s="67">
        <f>E202</f>
        <v>3</v>
      </c>
      <c r="AK203" s="67" t="s">
        <v>132</v>
      </c>
    </row>
    <row r="204" spans="1:53" ht="24.95" customHeight="1" thickBot="1">
      <c r="A204" s="73" t="s">
        <v>133</v>
      </c>
      <c r="B204" s="74">
        <v>1</v>
      </c>
      <c r="C204" s="75">
        <v>2</v>
      </c>
      <c r="D204" s="75">
        <v>3</v>
      </c>
      <c r="E204" s="75">
        <v>4</v>
      </c>
      <c r="F204" s="75">
        <v>5</v>
      </c>
      <c r="G204" s="75">
        <v>6</v>
      </c>
      <c r="H204" s="75">
        <v>7</v>
      </c>
      <c r="I204" s="75">
        <v>8</v>
      </c>
      <c r="J204" s="75">
        <v>9</v>
      </c>
      <c r="K204" s="76">
        <v>10</v>
      </c>
      <c r="L204" s="74">
        <v>11</v>
      </c>
      <c r="M204" s="75">
        <v>12</v>
      </c>
      <c r="N204" s="75">
        <v>13</v>
      </c>
      <c r="O204" s="75">
        <v>14</v>
      </c>
      <c r="P204" s="75">
        <v>15</v>
      </c>
      <c r="Q204" s="75">
        <v>16</v>
      </c>
      <c r="R204" s="75">
        <v>17</v>
      </c>
      <c r="S204" s="75">
        <v>18</v>
      </c>
      <c r="T204" s="75">
        <v>19</v>
      </c>
      <c r="U204" s="76">
        <v>20</v>
      </c>
      <c r="V204" s="74">
        <v>21</v>
      </c>
      <c r="W204" s="75">
        <v>22</v>
      </c>
      <c r="X204" s="75">
        <v>23</v>
      </c>
      <c r="Y204" s="75">
        <v>24</v>
      </c>
      <c r="Z204" s="75">
        <v>25</v>
      </c>
      <c r="AA204" s="75">
        <v>26</v>
      </c>
      <c r="AB204" s="75">
        <v>27</v>
      </c>
      <c r="AC204" s="75">
        <v>28</v>
      </c>
      <c r="AD204" s="75">
        <v>29</v>
      </c>
      <c r="AE204" s="75">
        <v>30</v>
      </c>
      <c r="AF204" s="76">
        <v>31</v>
      </c>
      <c r="AG204" s="346" t="s">
        <v>134</v>
      </c>
      <c r="AH204" s="77"/>
      <c r="AI204" s="77"/>
      <c r="AJ204" s="67"/>
      <c r="AK204" s="78" t="s">
        <v>135</v>
      </c>
      <c r="AL204" s="146" t="e">
        <f>ROUNDUP(AG207/AG206,1)</f>
        <v>#DIV/0!</v>
      </c>
      <c r="AM204" s="67"/>
      <c r="AN204" s="67"/>
      <c r="AS204" s="40"/>
      <c r="AT204" s="40"/>
      <c r="BA204" s="40"/>
    </row>
    <row r="205" spans="1:53" ht="24.95" customHeight="1" thickBot="1">
      <c r="A205" s="79" t="s">
        <v>136</v>
      </c>
      <c r="B205" s="173" t="s">
        <v>121</v>
      </c>
      <c r="C205" s="173" t="s">
        <v>115</v>
      </c>
      <c r="D205" s="173" t="s">
        <v>116</v>
      </c>
      <c r="E205" s="173" t="s">
        <v>117</v>
      </c>
      <c r="F205" s="173" t="s">
        <v>118</v>
      </c>
      <c r="G205" s="173" t="s">
        <v>119</v>
      </c>
      <c r="H205" s="173" t="s">
        <v>120</v>
      </c>
      <c r="I205" s="173" t="s">
        <v>121</v>
      </c>
      <c r="J205" s="173" t="s">
        <v>115</v>
      </c>
      <c r="K205" s="173" t="s">
        <v>116</v>
      </c>
      <c r="L205" s="173" t="s">
        <v>117</v>
      </c>
      <c r="M205" s="173" t="s">
        <v>118</v>
      </c>
      <c r="N205" s="173" t="s">
        <v>119</v>
      </c>
      <c r="O205" s="173" t="s">
        <v>120</v>
      </c>
      <c r="P205" s="173" t="s">
        <v>121</v>
      </c>
      <c r="Q205" s="173" t="s">
        <v>115</v>
      </c>
      <c r="R205" s="173" t="s">
        <v>116</v>
      </c>
      <c r="S205" s="173" t="s">
        <v>117</v>
      </c>
      <c r="T205" s="173" t="s">
        <v>118</v>
      </c>
      <c r="U205" s="173" t="s">
        <v>119</v>
      </c>
      <c r="V205" s="173" t="s">
        <v>120</v>
      </c>
      <c r="W205" s="173" t="s">
        <v>121</v>
      </c>
      <c r="X205" s="173" t="s">
        <v>115</v>
      </c>
      <c r="Y205" s="173" t="s">
        <v>116</v>
      </c>
      <c r="Z205" s="173" t="s">
        <v>117</v>
      </c>
      <c r="AA205" s="173" t="s">
        <v>118</v>
      </c>
      <c r="AB205" s="173" t="s">
        <v>119</v>
      </c>
      <c r="AC205" s="173" t="s">
        <v>120</v>
      </c>
      <c r="AD205" s="173" t="s">
        <v>121</v>
      </c>
      <c r="AE205" s="173" t="s">
        <v>215</v>
      </c>
      <c r="AF205" s="173" t="s">
        <v>216</v>
      </c>
      <c r="AG205" s="347"/>
      <c r="AH205" s="77"/>
      <c r="AI205" s="77"/>
      <c r="AJ205" s="67"/>
      <c r="AK205" s="344" t="s">
        <v>182</v>
      </c>
      <c r="AL205" s="348" t="e">
        <f>ROUND((AG209+AG211+AG213+AG215+AG216)/AG218*100,0) &amp;"％"</f>
        <v>#DIV/0!</v>
      </c>
      <c r="AM205" s="67"/>
      <c r="AN205" s="67"/>
    </row>
    <row r="206" spans="1:53" ht="24.95" customHeight="1" thickBot="1">
      <c r="A206" s="80" t="s">
        <v>137</v>
      </c>
      <c r="B206" s="119"/>
      <c r="C206" s="120"/>
      <c r="D206" s="120"/>
      <c r="E206" s="120"/>
      <c r="F206" s="120"/>
      <c r="G206" s="120"/>
      <c r="H206" s="120"/>
      <c r="I206" s="120"/>
      <c r="J206" s="120"/>
      <c r="K206" s="121"/>
      <c r="L206" s="119"/>
      <c r="M206" s="120"/>
      <c r="N206" s="120"/>
      <c r="O206" s="120"/>
      <c r="P206" s="120"/>
      <c r="Q206" s="120"/>
      <c r="R206" s="120"/>
      <c r="S206" s="120"/>
      <c r="T206" s="120"/>
      <c r="U206" s="121"/>
      <c r="V206" s="122"/>
      <c r="W206" s="120"/>
      <c r="X206" s="120"/>
      <c r="Y206" s="120"/>
      <c r="Z206" s="120"/>
      <c r="AA206" s="120"/>
      <c r="AB206" s="120"/>
      <c r="AC206" s="120"/>
      <c r="AD206" s="120"/>
      <c r="AE206" s="120"/>
      <c r="AF206" s="123"/>
      <c r="AG206" s="109">
        <f>COUNTIF(B206:AF206,"○")</f>
        <v>0</v>
      </c>
      <c r="AH206" s="81"/>
      <c r="AJ206" s="67"/>
      <c r="AK206" s="345"/>
      <c r="AL206" s="349"/>
      <c r="AM206" s="67"/>
      <c r="AN206" s="67"/>
    </row>
    <row r="207" spans="1:53" ht="24.95" customHeight="1" thickBot="1">
      <c r="A207" s="80" t="s">
        <v>138</v>
      </c>
      <c r="B207" s="104">
        <f t="shared" ref="B207:AF207" si="33">SUM(B208:B216)</f>
        <v>0</v>
      </c>
      <c r="C207" s="105">
        <f t="shared" si="33"/>
        <v>0</v>
      </c>
      <c r="D207" s="105">
        <f t="shared" si="33"/>
        <v>0</v>
      </c>
      <c r="E207" s="105">
        <f t="shared" si="33"/>
        <v>0</v>
      </c>
      <c r="F207" s="105">
        <f t="shared" si="33"/>
        <v>0</v>
      </c>
      <c r="G207" s="105">
        <f t="shared" si="33"/>
        <v>0</v>
      </c>
      <c r="H207" s="105">
        <f t="shared" si="33"/>
        <v>0</v>
      </c>
      <c r="I207" s="105">
        <f t="shared" si="33"/>
        <v>0</v>
      </c>
      <c r="J207" s="105">
        <f t="shared" si="33"/>
        <v>0</v>
      </c>
      <c r="K207" s="106">
        <f t="shared" si="33"/>
        <v>0</v>
      </c>
      <c r="L207" s="104">
        <f t="shared" si="33"/>
        <v>0</v>
      </c>
      <c r="M207" s="105">
        <f t="shared" si="33"/>
        <v>0</v>
      </c>
      <c r="N207" s="105">
        <f t="shared" si="33"/>
        <v>0</v>
      </c>
      <c r="O207" s="105">
        <f t="shared" si="33"/>
        <v>0</v>
      </c>
      <c r="P207" s="105">
        <f t="shared" si="33"/>
        <v>0</v>
      </c>
      <c r="Q207" s="105">
        <f t="shared" si="33"/>
        <v>0</v>
      </c>
      <c r="R207" s="105">
        <f t="shared" si="33"/>
        <v>0</v>
      </c>
      <c r="S207" s="105">
        <f t="shared" si="33"/>
        <v>0</v>
      </c>
      <c r="T207" s="105">
        <f t="shared" si="33"/>
        <v>0</v>
      </c>
      <c r="U207" s="106">
        <f t="shared" si="33"/>
        <v>0</v>
      </c>
      <c r="V207" s="107">
        <f t="shared" si="33"/>
        <v>0</v>
      </c>
      <c r="W207" s="105">
        <f t="shared" si="33"/>
        <v>0</v>
      </c>
      <c r="X207" s="105">
        <f t="shared" si="33"/>
        <v>0</v>
      </c>
      <c r="Y207" s="105">
        <f t="shared" si="33"/>
        <v>0</v>
      </c>
      <c r="Z207" s="105">
        <f t="shared" si="33"/>
        <v>0</v>
      </c>
      <c r="AA207" s="105">
        <f t="shared" si="33"/>
        <v>0</v>
      </c>
      <c r="AB207" s="105">
        <f t="shared" si="33"/>
        <v>0</v>
      </c>
      <c r="AC207" s="105">
        <f t="shared" si="33"/>
        <v>0</v>
      </c>
      <c r="AD207" s="105">
        <f t="shared" si="33"/>
        <v>0</v>
      </c>
      <c r="AE207" s="105">
        <f t="shared" si="33"/>
        <v>0</v>
      </c>
      <c r="AF207" s="105">
        <f t="shared" si="33"/>
        <v>0</v>
      </c>
      <c r="AG207" s="108">
        <f>SUM(B207:AF207)</f>
        <v>0</v>
      </c>
      <c r="AH207" s="82"/>
      <c r="AI207" s="332" t="s">
        <v>187</v>
      </c>
      <c r="AJ207" s="67"/>
      <c r="AK207" s="78" t="s">
        <v>188</v>
      </c>
      <c r="AL207" s="147" t="e">
        <f>ROUND(SUM(AI209:AI216)/AG218,1)</f>
        <v>#DIV/0!</v>
      </c>
      <c r="AM207" s="67"/>
      <c r="AN207" s="67"/>
    </row>
    <row r="208" spans="1:53" ht="24.95" customHeight="1" thickBot="1">
      <c r="A208" s="80" t="s">
        <v>139</v>
      </c>
      <c r="B208" s="124"/>
      <c r="C208" s="123"/>
      <c r="D208" s="123"/>
      <c r="E208" s="123"/>
      <c r="F208" s="123"/>
      <c r="G208" s="123"/>
      <c r="H208" s="123"/>
      <c r="I208" s="123"/>
      <c r="J208" s="123"/>
      <c r="K208" s="121"/>
      <c r="L208" s="124"/>
      <c r="M208" s="123"/>
      <c r="N208" s="123"/>
      <c r="O208" s="123"/>
      <c r="P208" s="123"/>
      <c r="Q208" s="123"/>
      <c r="R208" s="123"/>
      <c r="S208" s="123"/>
      <c r="T208" s="123"/>
      <c r="U208" s="121"/>
      <c r="V208" s="125"/>
      <c r="W208" s="123"/>
      <c r="X208" s="123"/>
      <c r="Y208" s="123"/>
      <c r="Z208" s="123"/>
      <c r="AA208" s="123"/>
      <c r="AB208" s="123"/>
      <c r="AC208" s="123"/>
      <c r="AD208" s="123"/>
      <c r="AE208" s="123"/>
      <c r="AF208" s="123"/>
      <c r="AG208" s="108">
        <f>SUM(B208:AF208)</f>
        <v>0</v>
      </c>
      <c r="AI208" s="350"/>
      <c r="AJ208" s="67"/>
      <c r="AK208" s="83" t="s">
        <v>122</v>
      </c>
      <c r="AL208" s="181"/>
      <c r="AM208" s="67"/>
      <c r="AN208" s="67"/>
    </row>
    <row r="209" spans="1:48" ht="24.95" customHeight="1" thickBot="1">
      <c r="A209" s="84" t="s">
        <v>183</v>
      </c>
      <c r="B209" s="126"/>
      <c r="C209" s="127"/>
      <c r="D209" s="127"/>
      <c r="E209" s="127"/>
      <c r="F209" s="127"/>
      <c r="G209" s="127"/>
      <c r="H209" s="127"/>
      <c r="I209" s="127"/>
      <c r="J209" s="127"/>
      <c r="K209" s="128"/>
      <c r="L209" s="126"/>
      <c r="M209" s="127"/>
      <c r="N209" s="127"/>
      <c r="O209" s="127"/>
      <c r="P209" s="127"/>
      <c r="Q209" s="127"/>
      <c r="R209" s="127"/>
      <c r="S209" s="127"/>
      <c r="T209" s="127"/>
      <c r="U209" s="128"/>
      <c r="V209" s="129"/>
      <c r="W209" s="127"/>
      <c r="X209" s="127"/>
      <c r="Y209" s="127"/>
      <c r="Z209" s="127"/>
      <c r="AA209" s="127"/>
      <c r="AB209" s="127"/>
      <c r="AC209" s="127"/>
      <c r="AD209" s="127"/>
      <c r="AE209" s="127"/>
      <c r="AF209" s="127"/>
      <c r="AG209" s="110">
        <f t="shared" ref="AG209:AG217" si="34">SUM(B209:AF209)</f>
        <v>0</v>
      </c>
      <c r="AH209" s="85" t="s">
        <v>152</v>
      </c>
      <c r="AI209" s="149">
        <f>AG209*2</f>
        <v>0</v>
      </c>
      <c r="AJ209" s="67"/>
      <c r="AK209" s="83" t="s">
        <v>123</v>
      </c>
      <c r="AL209" s="148" t="e">
        <f>AL204/AE2</f>
        <v>#DIV/0!</v>
      </c>
      <c r="AM209" s="67"/>
      <c r="AN209" s="67"/>
    </row>
    <row r="210" spans="1:48" ht="24.95" customHeight="1" thickBot="1">
      <c r="A210" s="84" t="s">
        <v>141</v>
      </c>
      <c r="B210" s="130"/>
      <c r="C210" s="131"/>
      <c r="D210" s="131"/>
      <c r="E210" s="131"/>
      <c r="F210" s="131"/>
      <c r="G210" s="131"/>
      <c r="H210" s="131"/>
      <c r="I210" s="131"/>
      <c r="J210" s="131"/>
      <c r="K210" s="132"/>
      <c r="L210" s="130"/>
      <c r="M210" s="131"/>
      <c r="N210" s="131"/>
      <c r="O210" s="131"/>
      <c r="P210" s="131"/>
      <c r="Q210" s="131"/>
      <c r="R210" s="131"/>
      <c r="S210" s="131"/>
      <c r="T210" s="131"/>
      <c r="U210" s="132"/>
      <c r="V210" s="133"/>
      <c r="W210" s="131"/>
      <c r="X210" s="131"/>
      <c r="Y210" s="131"/>
      <c r="Z210" s="131"/>
      <c r="AA210" s="131"/>
      <c r="AB210" s="131"/>
      <c r="AC210" s="131"/>
      <c r="AD210" s="131"/>
      <c r="AE210" s="131"/>
      <c r="AF210" s="134"/>
      <c r="AG210" s="110">
        <f t="shared" si="34"/>
        <v>0</v>
      </c>
      <c r="AH210" s="85" t="s">
        <v>152</v>
      </c>
      <c r="AI210" s="149">
        <f>AG210*2</f>
        <v>0</v>
      </c>
      <c r="AK210" s="169" t="s">
        <v>168</v>
      </c>
      <c r="AL210" s="172" t="e">
        <f>ROUND((AG219)/AG207*100,0) &amp;"％"</f>
        <v>#DIV/0!</v>
      </c>
      <c r="AM210" s="67"/>
      <c r="AN210" s="67"/>
    </row>
    <row r="211" spans="1:48" ht="24.95" customHeight="1" thickBot="1">
      <c r="A211" s="86" t="s">
        <v>184</v>
      </c>
      <c r="B211" s="130"/>
      <c r="C211" s="131"/>
      <c r="D211" s="131"/>
      <c r="E211" s="131"/>
      <c r="F211" s="131"/>
      <c r="G211" s="131"/>
      <c r="H211" s="131"/>
      <c r="I211" s="131"/>
      <c r="J211" s="131"/>
      <c r="K211" s="132"/>
      <c r="L211" s="130"/>
      <c r="M211" s="131"/>
      <c r="N211" s="131"/>
      <c r="O211" s="131"/>
      <c r="P211" s="131"/>
      <c r="Q211" s="131"/>
      <c r="R211" s="131"/>
      <c r="S211" s="131"/>
      <c r="T211" s="131"/>
      <c r="U211" s="132"/>
      <c r="V211" s="133"/>
      <c r="W211" s="131"/>
      <c r="X211" s="131"/>
      <c r="Y211" s="131"/>
      <c r="Z211" s="131"/>
      <c r="AA211" s="131"/>
      <c r="AB211" s="131"/>
      <c r="AC211" s="131"/>
      <c r="AD211" s="131"/>
      <c r="AE211" s="131"/>
      <c r="AF211" s="134"/>
      <c r="AG211" s="110">
        <f t="shared" si="34"/>
        <v>0</v>
      </c>
      <c r="AH211" s="85" t="s">
        <v>143</v>
      </c>
      <c r="AI211" s="149">
        <f>AG211*3</f>
        <v>0</v>
      </c>
      <c r="AJ211" s="67">
        <v>1</v>
      </c>
      <c r="AK211" s="67" t="s">
        <v>157</v>
      </c>
      <c r="AM211" s="67"/>
      <c r="AN211" s="67"/>
    </row>
    <row r="212" spans="1:48" ht="24.95" customHeight="1" thickBot="1">
      <c r="A212" s="84" t="s">
        <v>144</v>
      </c>
      <c r="B212" s="130"/>
      <c r="C212" s="131"/>
      <c r="D212" s="131"/>
      <c r="E212" s="131"/>
      <c r="F212" s="131"/>
      <c r="G212" s="131"/>
      <c r="H212" s="131"/>
      <c r="I212" s="131"/>
      <c r="J212" s="131"/>
      <c r="K212" s="132"/>
      <c r="L212" s="130"/>
      <c r="M212" s="131"/>
      <c r="N212" s="131"/>
      <c r="O212" s="131"/>
      <c r="P212" s="131"/>
      <c r="Q212" s="131"/>
      <c r="R212" s="131"/>
      <c r="S212" s="131"/>
      <c r="T212" s="131"/>
      <c r="U212" s="132"/>
      <c r="V212" s="133"/>
      <c r="W212" s="131"/>
      <c r="X212" s="131"/>
      <c r="Y212" s="131"/>
      <c r="Z212" s="131"/>
      <c r="AA212" s="131"/>
      <c r="AB212" s="131"/>
      <c r="AC212" s="131"/>
      <c r="AD212" s="131"/>
      <c r="AE212" s="131"/>
      <c r="AF212" s="134"/>
      <c r="AG212" s="110">
        <f t="shared" si="34"/>
        <v>0</v>
      </c>
      <c r="AH212" s="85" t="s">
        <v>143</v>
      </c>
      <c r="AI212" s="149">
        <f>AG212*3</f>
        <v>0</v>
      </c>
      <c r="AJ212" s="67"/>
      <c r="AK212" s="78" t="s">
        <v>158</v>
      </c>
      <c r="AL212" s="146" t="e">
        <f>ROUNDUP((AG9+AG27+AG45+AG63+AG81+AG99+AG117+AG135+AG153+AG171+AG189+AG207)/(AG8+AG26+AG44+AG62+AG80+AG98+AG116+AG134+AG152+AG170+AG188+AG206),1)</f>
        <v>#DIV/0!</v>
      </c>
      <c r="AM212" s="67"/>
      <c r="AN212" s="67"/>
    </row>
    <row r="213" spans="1:48" ht="24.95" customHeight="1" thickBot="1">
      <c r="A213" s="89" t="s">
        <v>185</v>
      </c>
      <c r="B213" s="130"/>
      <c r="C213" s="131"/>
      <c r="D213" s="131"/>
      <c r="E213" s="131"/>
      <c r="F213" s="131"/>
      <c r="G213" s="131"/>
      <c r="H213" s="131"/>
      <c r="I213" s="131"/>
      <c r="J213" s="131"/>
      <c r="K213" s="132"/>
      <c r="L213" s="130"/>
      <c r="M213" s="131"/>
      <c r="N213" s="131"/>
      <c r="O213" s="131"/>
      <c r="P213" s="131"/>
      <c r="Q213" s="131"/>
      <c r="R213" s="131"/>
      <c r="S213" s="131"/>
      <c r="T213" s="131"/>
      <c r="U213" s="132"/>
      <c r="V213" s="133"/>
      <c r="W213" s="131"/>
      <c r="X213" s="131"/>
      <c r="Y213" s="131"/>
      <c r="Z213" s="131"/>
      <c r="AA213" s="131"/>
      <c r="AB213" s="131"/>
      <c r="AC213" s="131"/>
      <c r="AD213" s="131"/>
      <c r="AE213" s="131"/>
      <c r="AF213" s="134"/>
      <c r="AG213" s="111">
        <f t="shared" si="34"/>
        <v>0</v>
      </c>
      <c r="AH213" s="85" t="s">
        <v>145</v>
      </c>
      <c r="AI213" s="150">
        <f>AG213*4</f>
        <v>0</v>
      </c>
      <c r="AJ213" s="67"/>
      <c r="AK213" s="344" t="s">
        <v>182</v>
      </c>
      <c r="AL213" s="348" t="e">
        <f>ROUND((AG11+AG13+AG15+AG17+AG18+AG29+AG31+AG33+AG35+AG36+AG47+AG49+AG51+AG53+AG54+AG65+AG67+AG69+AG71+AG72+AG83+AG85+AG87+AG89+AG90+AG101+AG103+AG105+AG107+AG108+AG119+AG121+AG123+AG125+AG126+AG137+AG139+AG141+AG143+AG144+AG155+AG157+AG159+AG161+AG162+AG173+AG175+AG177+AG179+AG180+AG191+AG193+AG195+AG197+AG198+AG209+AG211+AG213+AG215+AG216)/(AG20+AG38+AG56+AG74+AG92+AG110+AG128+AG146+AG164+AG182+AG200+AG218)*100,0) &amp;"％"</f>
        <v>#DIV/0!</v>
      </c>
      <c r="AM213" s="67"/>
      <c r="AN213" s="67"/>
    </row>
    <row r="214" spans="1:48" ht="24.95" customHeight="1" thickBot="1">
      <c r="A214" s="90" t="s">
        <v>146</v>
      </c>
      <c r="B214" s="135"/>
      <c r="C214" s="136"/>
      <c r="D214" s="136"/>
      <c r="E214" s="136"/>
      <c r="F214" s="136"/>
      <c r="G214" s="136"/>
      <c r="H214" s="136"/>
      <c r="I214" s="136"/>
      <c r="J214" s="136"/>
      <c r="K214" s="137"/>
      <c r="L214" s="135"/>
      <c r="M214" s="136"/>
      <c r="N214" s="136"/>
      <c r="O214" s="136"/>
      <c r="P214" s="136"/>
      <c r="Q214" s="136"/>
      <c r="R214" s="136"/>
      <c r="S214" s="136"/>
      <c r="T214" s="136"/>
      <c r="U214" s="137"/>
      <c r="V214" s="138"/>
      <c r="W214" s="136"/>
      <c r="X214" s="136"/>
      <c r="Y214" s="136"/>
      <c r="Z214" s="136"/>
      <c r="AA214" s="136"/>
      <c r="AB214" s="136"/>
      <c r="AC214" s="136"/>
      <c r="AD214" s="136"/>
      <c r="AE214" s="136"/>
      <c r="AF214" s="139"/>
      <c r="AG214" s="111">
        <f t="shared" si="34"/>
        <v>0</v>
      </c>
      <c r="AH214" s="85" t="s">
        <v>145</v>
      </c>
      <c r="AI214" s="150">
        <f>AG214*4</f>
        <v>0</v>
      </c>
      <c r="AJ214" s="67"/>
      <c r="AK214" s="345"/>
      <c r="AL214" s="349"/>
      <c r="AM214" s="67"/>
      <c r="AN214" s="67"/>
    </row>
    <row r="215" spans="1:48" ht="24.95" customHeight="1" thickBot="1">
      <c r="A215" s="89" t="s">
        <v>147</v>
      </c>
      <c r="B215" s="135"/>
      <c r="C215" s="136"/>
      <c r="D215" s="136"/>
      <c r="E215" s="136"/>
      <c r="F215" s="136"/>
      <c r="G215" s="136"/>
      <c r="H215" s="136"/>
      <c r="I215" s="136"/>
      <c r="J215" s="136"/>
      <c r="K215" s="137"/>
      <c r="L215" s="135"/>
      <c r="M215" s="136"/>
      <c r="N215" s="136"/>
      <c r="O215" s="136"/>
      <c r="P215" s="136"/>
      <c r="Q215" s="136"/>
      <c r="R215" s="136"/>
      <c r="S215" s="136"/>
      <c r="T215" s="136"/>
      <c r="U215" s="137"/>
      <c r="V215" s="138"/>
      <c r="W215" s="136"/>
      <c r="X215" s="136"/>
      <c r="Y215" s="136"/>
      <c r="Z215" s="136"/>
      <c r="AA215" s="136"/>
      <c r="AB215" s="136"/>
      <c r="AC215" s="136"/>
      <c r="AD215" s="136"/>
      <c r="AE215" s="136"/>
      <c r="AF215" s="139"/>
      <c r="AG215" s="111">
        <f t="shared" si="34"/>
        <v>0</v>
      </c>
      <c r="AH215" s="85" t="s">
        <v>148</v>
      </c>
      <c r="AI215" s="151">
        <f>AG215*5</f>
        <v>0</v>
      </c>
      <c r="AJ215" s="67"/>
      <c r="AK215" s="78" t="s">
        <v>188</v>
      </c>
      <c r="AL215" s="147" t="e">
        <f>ROUND((AI20+AI38+AI56+AI74+AI92+AI110+AI128+AI146+AI164+AI182+AI200+AI218)/(AG20+AG38+AG56+AG74+AG92+AG110+AG128+AG146+AG164+AG182+AG200+AG218),1)</f>
        <v>#DIV/0!</v>
      </c>
      <c r="AM215" s="67"/>
      <c r="AN215" s="67"/>
    </row>
    <row r="216" spans="1:48" ht="24.95" customHeight="1" thickBot="1">
      <c r="A216" s="79" t="s">
        <v>149</v>
      </c>
      <c r="B216" s="154"/>
      <c r="C216" s="155"/>
      <c r="D216" s="155"/>
      <c r="E216" s="155"/>
      <c r="F216" s="155"/>
      <c r="G216" s="155"/>
      <c r="H216" s="155"/>
      <c r="I216" s="155"/>
      <c r="J216" s="155"/>
      <c r="K216" s="156"/>
      <c r="L216" s="154"/>
      <c r="M216" s="155"/>
      <c r="N216" s="155"/>
      <c r="O216" s="155"/>
      <c r="P216" s="155"/>
      <c r="Q216" s="155"/>
      <c r="R216" s="155"/>
      <c r="S216" s="155"/>
      <c r="T216" s="155"/>
      <c r="U216" s="156"/>
      <c r="V216" s="157"/>
      <c r="W216" s="155"/>
      <c r="X216" s="155"/>
      <c r="Y216" s="155"/>
      <c r="Z216" s="155"/>
      <c r="AA216" s="155"/>
      <c r="AB216" s="155"/>
      <c r="AC216" s="155"/>
      <c r="AD216" s="155"/>
      <c r="AE216" s="155"/>
      <c r="AF216" s="158"/>
      <c r="AG216" s="152">
        <f t="shared" si="34"/>
        <v>0</v>
      </c>
      <c r="AH216" s="85" t="s">
        <v>150</v>
      </c>
      <c r="AI216" s="151">
        <f>AG216*6</f>
        <v>0</v>
      </c>
      <c r="AJ216" s="67"/>
      <c r="AK216" s="83" t="s">
        <v>122</v>
      </c>
      <c r="AL216" s="165" t="e">
        <f>AVERAGE(AL10,AL28,AL46,AL64,AL82,AL100,AL118,AL136,AL154,AL172,AL190,AL208)</f>
        <v>#DIV/0!</v>
      </c>
      <c r="AM216" s="67"/>
      <c r="AN216" s="67"/>
    </row>
    <row r="217" spans="1:48" ht="24.75" customHeight="1" thickBot="1">
      <c r="A217" s="93" t="s">
        <v>191</v>
      </c>
      <c r="B217" s="129"/>
      <c r="C217" s="127"/>
      <c r="D217" s="127"/>
      <c r="E217" s="127"/>
      <c r="F217" s="127"/>
      <c r="G217" s="127"/>
      <c r="H217" s="127"/>
      <c r="I217" s="127"/>
      <c r="J217" s="127"/>
      <c r="K217" s="128"/>
      <c r="L217" s="126"/>
      <c r="M217" s="127"/>
      <c r="N217" s="127"/>
      <c r="O217" s="127"/>
      <c r="P217" s="127"/>
      <c r="Q217" s="127"/>
      <c r="R217" s="127"/>
      <c r="S217" s="127"/>
      <c r="T217" s="127"/>
      <c r="U217" s="128"/>
      <c r="V217" s="129"/>
      <c r="W217" s="127"/>
      <c r="X217" s="127"/>
      <c r="Y217" s="127"/>
      <c r="Z217" s="127"/>
      <c r="AA217" s="127"/>
      <c r="AB217" s="127"/>
      <c r="AC217" s="127"/>
      <c r="AD217" s="127"/>
      <c r="AE217" s="127"/>
      <c r="AF217" s="145"/>
      <c r="AG217" s="113">
        <f t="shared" si="34"/>
        <v>0</v>
      </c>
      <c r="AH217" s="94"/>
      <c r="AI217" s="95"/>
      <c r="AK217" s="83" t="s">
        <v>123</v>
      </c>
      <c r="AL217" s="148" t="e">
        <f>AL212/AE2</f>
        <v>#DIV/0!</v>
      </c>
      <c r="AM217" s="67"/>
      <c r="AN217" s="67"/>
    </row>
    <row r="218" spans="1:48" ht="24.95" customHeight="1" thickBot="1">
      <c r="A218" s="96" t="s">
        <v>190</v>
      </c>
      <c r="B218" s="115">
        <f t="shared" ref="B218:AG218" si="35">SUM(B209:B216)</f>
        <v>0</v>
      </c>
      <c r="C218" s="115">
        <f t="shared" si="35"/>
        <v>0</v>
      </c>
      <c r="D218" s="115">
        <f t="shared" si="35"/>
        <v>0</v>
      </c>
      <c r="E218" s="115">
        <f t="shared" si="35"/>
        <v>0</v>
      </c>
      <c r="F218" s="115">
        <f t="shared" si="35"/>
        <v>0</v>
      </c>
      <c r="G218" s="115">
        <f t="shared" si="35"/>
        <v>0</v>
      </c>
      <c r="H218" s="115">
        <f t="shared" si="35"/>
        <v>0</v>
      </c>
      <c r="I218" s="115">
        <f t="shared" si="35"/>
        <v>0</v>
      </c>
      <c r="J218" s="115">
        <f t="shared" si="35"/>
        <v>0</v>
      </c>
      <c r="K218" s="116">
        <f t="shared" si="35"/>
        <v>0</v>
      </c>
      <c r="L218" s="117">
        <f t="shared" si="35"/>
        <v>0</v>
      </c>
      <c r="M218" s="115">
        <f t="shared" si="35"/>
        <v>0</v>
      </c>
      <c r="N218" s="115">
        <f t="shared" si="35"/>
        <v>0</v>
      </c>
      <c r="O218" s="115">
        <f t="shared" si="35"/>
        <v>0</v>
      </c>
      <c r="P218" s="115">
        <f t="shared" si="35"/>
        <v>0</v>
      </c>
      <c r="Q218" s="115">
        <f t="shared" si="35"/>
        <v>0</v>
      </c>
      <c r="R218" s="115">
        <f t="shared" si="35"/>
        <v>0</v>
      </c>
      <c r="S218" s="115">
        <f t="shared" si="35"/>
        <v>0</v>
      </c>
      <c r="T218" s="115">
        <f t="shared" si="35"/>
        <v>0</v>
      </c>
      <c r="U218" s="116">
        <f t="shared" si="35"/>
        <v>0</v>
      </c>
      <c r="V218" s="114">
        <f t="shared" si="35"/>
        <v>0</v>
      </c>
      <c r="W218" s="115">
        <f t="shared" si="35"/>
        <v>0</v>
      </c>
      <c r="X218" s="115">
        <f t="shared" si="35"/>
        <v>0</v>
      </c>
      <c r="Y218" s="115">
        <f t="shared" si="35"/>
        <v>0</v>
      </c>
      <c r="Z218" s="115">
        <f t="shared" si="35"/>
        <v>0</v>
      </c>
      <c r="AA218" s="115">
        <f t="shared" si="35"/>
        <v>0</v>
      </c>
      <c r="AB218" s="115">
        <f t="shared" si="35"/>
        <v>0</v>
      </c>
      <c r="AC218" s="115">
        <f t="shared" si="35"/>
        <v>0</v>
      </c>
      <c r="AD218" s="115">
        <f t="shared" si="35"/>
        <v>0</v>
      </c>
      <c r="AE218" s="115">
        <f t="shared" si="35"/>
        <v>0</v>
      </c>
      <c r="AF218" s="118">
        <f t="shared" si="35"/>
        <v>0</v>
      </c>
      <c r="AG218" s="108">
        <f t="shared" si="35"/>
        <v>0</v>
      </c>
      <c r="AH218" s="94" t="s">
        <v>134</v>
      </c>
      <c r="AI218" s="150">
        <f>SUM(AI209:AI216)</f>
        <v>0</v>
      </c>
      <c r="AJ218" s="67"/>
      <c r="AK218" s="83" t="s">
        <v>166</v>
      </c>
      <c r="AL218" s="167">
        <f>AG8+AG26+AG44+AG62+AG80+AG98+AG116+AG134+AG152+AG170+AG188+AG206</f>
        <v>0</v>
      </c>
      <c r="AM218" s="67"/>
      <c r="AN218" s="67"/>
    </row>
    <row r="219" spans="1:48" s="64" customFormat="1" ht="24.75" thickBot="1">
      <c r="A219" s="170" t="s">
        <v>167</v>
      </c>
      <c r="B219" s="182"/>
      <c r="C219" s="183"/>
      <c r="D219" s="183"/>
      <c r="E219" s="183"/>
      <c r="F219" s="183"/>
      <c r="G219" s="183"/>
      <c r="H219" s="183"/>
      <c r="I219" s="183"/>
      <c r="J219" s="183"/>
      <c r="K219" s="184"/>
      <c r="L219" s="185"/>
      <c r="M219" s="183"/>
      <c r="N219" s="183"/>
      <c r="O219" s="183"/>
      <c r="P219" s="183"/>
      <c r="Q219" s="183"/>
      <c r="R219" s="183"/>
      <c r="S219" s="183"/>
      <c r="T219" s="183"/>
      <c r="U219" s="186"/>
      <c r="V219" s="182"/>
      <c r="W219" s="183"/>
      <c r="X219" s="183"/>
      <c r="Y219" s="183"/>
      <c r="Z219" s="183"/>
      <c r="AA219" s="183"/>
      <c r="AB219" s="183"/>
      <c r="AC219" s="183"/>
      <c r="AD219" s="183"/>
      <c r="AE219" s="183"/>
      <c r="AF219" s="184"/>
      <c r="AG219" s="171">
        <f>SUM(B219:AF219)</f>
        <v>0</v>
      </c>
      <c r="AH219" s="61"/>
      <c r="AI219" s="61"/>
      <c r="AK219" s="352" t="s">
        <v>160</v>
      </c>
      <c r="AL219" s="354" t="e">
        <f>ROUND((AG19+AG37+AG55+AG73+AG91+AG109+AG127+AG145+AG163+AG181+AG199+AG217)/(AG20+AG38+AG56+AG74+AG92+AG110+AG128+AG146+AG164+AG182+AG200+AG218)*100,0) &amp;"％"</f>
        <v>#DIV/0!</v>
      </c>
      <c r="AM219" s="62"/>
      <c r="AN219" s="62"/>
      <c r="AO219" s="63"/>
      <c r="AP219" s="63"/>
      <c r="AQ219" s="63"/>
      <c r="AR219" s="63"/>
      <c r="AS219" s="63"/>
      <c r="AT219" s="63"/>
      <c r="AU219" s="63"/>
      <c r="AV219" s="63"/>
    </row>
    <row r="220" spans="1:48" ht="20.100000000000001" customHeight="1" thickBot="1">
      <c r="A220" s="166"/>
      <c r="B220" s="72"/>
      <c r="C220" s="72"/>
      <c r="D220" s="72"/>
      <c r="E220" s="72"/>
      <c r="F220" s="72"/>
      <c r="G220" s="72"/>
      <c r="H220" s="72"/>
      <c r="I220" s="72"/>
      <c r="J220" s="72"/>
      <c r="K220" s="72"/>
      <c r="L220" s="72"/>
      <c r="M220" s="72"/>
      <c r="N220" s="72"/>
      <c r="O220" s="66"/>
      <c r="P220" s="66"/>
      <c r="Q220" s="66"/>
      <c r="R220" s="66"/>
      <c r="S220" s="66"/>
      <c r="T220" s="66"/>
      <c r="U220" s="66"/>
      <c r="V220" s="66"/>
      <c r="W220" s="66"/>
      <c r="X220" s="66"/>
      <c r="Y220" s="66"/>
      <c r="Z220" s="66"/>
      <c r="AA220" s="66"/>
      <c r="AB220" s="66"/>
      <c r="AC220" s="66"/>
      <c r="AD220" s="66"/>
      <c r="AE220" s="66"/>
      <c r="AF220" s="66"/>
      <c r="AH220" s="67"/>
      <c r="AI220" s="67"/>
      <c r="AK220" s="353"/>
      <c r="AL220" s="355"/>
    </row>
    <row r="221" spans="1:48" s="2" customFormat="1" ht="20.100000000000001" customHeight="1" thickBot="1">
      <c r="A221" s="2" t="s">
        <v>159</v>
      </c>
      <c r="AJ221" s="66"/>
      <c r="AK221" s="169" t="s">
        <v>168</v>
      </c>
      <c r="AL221" s="172" t="e">
        <f>ROUND((AG21+AG39+AG57+AG75+AG93+AG111+AG129+AG147+AG165+AG183+AG201+AG219)/(AG9+AG27+AG45+AG63+AG81+AG99+AG117+AG135+AG153+AG171+AG189+AG207)*100,0) &amp;"％"</f>
        <v>#DIV/0!</v>
      </c>
    </row>
    <row r="222" spans="1:48" s="2" customFormat="1" ht="20.100000000000001" customHeight="1">
      <c r="A222" s="42" t="s">
        <v>113</v>
      </c>
      <c r="B222" s="72"/>
      <c r="C222" s="72"/>
      <c r="D222" s="72"/>
      <c r="E222" s="72"/>
      <c r="F222" s="72"/>
      <c r="G222" s="72"/>
      <c r="H222" s="72"/>
      <c r="I222" s="72"/>
      <c r="J222" s="72"/>
      <c r="K222" s="72"/>
      <c r="L222" s="72"/>
      <c r="M222" s="72"/>
      <c r="N222" s="72"/>
      <c r="O222" s="72"/>
      <c r="P222" s="72"/>
      <c r="Q222" s="72"/>
      <c r="R222" s="72"/>
      <c r="S222" s="67"/>
      <c r="AJ222" s="66"/>
      <c r="AK222" s="66"/>
      <c r="AL222" s="66"/>
    </row>
    <row r="223" spans="1:48" ht="20.100000000000001" customHeight="1">
      <c r="A223" s="2" t="s">
        <v>161</v>
      </c>
      <c r="B223" s="101"/>
      <c r="C223" s="101"/>
      <c r="D223" s="101"/>
      <c r="E223" s="101"/>
      <c r="F223" s="101"/>
      <c r="G223" s="101"/>
      <c r="H223" s="101"/>
      <c r="I223" s="101"/>
      <c r="J223" s="101"/>
      <c r="K223" s="101"/>
      <c r="L223" s="101"/>
      <c r="M223" s="101"/>
      <c r="N223" s="101"/>
      <c r="O223" s="101"/>
      <c r="P223" s="101"/>
      <c r="Q223" s="101"/>
      <c r="R223" s="101"/>
      <c r="S223" s="101"/>
    </row>
    <row r="224" spans="1:48" ht="24.95" customHeight="1">
      <c r="A224" s="2" t="s">
        <v>162</v>
      </c>
      <c r="B224" s="101"/>
      <c r="C224" s="101"/>
      <c r="D224" s="101"/>
      <c r="E224" s="101"/>
      <c r="F224" s="101"/>
      <c r="G224" s="101"/>
      <c r="H224" s="101"/>
      <c r="I224" s="101"/>
      <c r="J224" s="101"/>
      <c r="K224" s="101"/>
      <c r="L224" s="101"/>
      <c r="M224" s="101"/>
      <c r="N224" s="101"/>
      <c r="O224" s="101"/>
      <c r="P224" s="101"/>
      <c r="Q224" s="101"/>
      <c r="R224" s="101"/>
      <c r="S224" s="101"/>
    </row>
    <row r="225" spans="1:1" ht="24.95" customHeight="1">
      <c r="A225" s="2" t="s">
        <v>192</v>
      </c>
    </row>
    <row r="226" spans="1:1" ht="24.95" customHeight="1">
      <c r="A226" s="103"/>
    </row>
    <row r="227" spans="1:1" ht="24.95" customHeight="1"/>
  </sheetData>
  <mergeCells count="82">
    <mergeCell ref="AK219:AK220"/>
    <mergeCell ref="AL219:AL220"/>
    <mergeCell ref="AL205:AL206"/>
    <mergeCell ref="AI207:AI208"/>
    <mergeCell ref="AK213:AK214"/>
    <mergeCell ref="AL213:AL214"/>
    <mergeCell ref="B202:C202"/>
    <mergeCell ref="E202:F202"/>
    <mergeCell ref="AG204:AG205"/>
    <mergeCell ref="AK205:AK206"/>
    <mergeCell ref="AG186:AG187"/>
    <mergeCell ref="AK187:AK188"/>
    <mergeCell ref="AL187:AL188"/>
    <mergeCell ref="AI189:AI190"/>
    <mergeCell ref="AL169:AL170"/>
    <mergeCell ref="AI171:AI172"/>
    <mergeCell ref="B184:C184"/>
    <mergeCell ref="E184:F184"/>
    <mergeCell ref="B166:C166"/>
    <mergeCell ref="E166:F166"/>
    <mergeCell ref="AG168:AG169"/>
    <mergeCell ref="AK169:AK170"/>
    <mergeCell ref="AG150:AG151"/>
    <mergeCell ref="AK151:AK152"/>
    <mergeCell ref="AL151:AL152"/>
    <mergeCell ref="AI153:AI154"/>
    <mergeCell ref="AL133:AL134"/>
    <mergeCell ref="AI135:AI136"/>
    <mergeCell ref="B148:C148"/>
    <mergeCell ref="E148:F148"/>
    <mergeCell ref="B130:C130"/>
    <mergeCell ref="E130:F130"/>
    <mergeCell ref="AG132:AG133"/>
    <mergeCell ref="AK133:AK134"/>
    <mergeCell ref="AG114:AG115"/>
    <mergeCell ref="AK115:AK116"/>
    <mergeCell ref="AL115:AL116"/>
    <mergeCell ref="AI117:AI118"/>
    <mergeCell ref="AL97:AL98"/>
    <mergeCell ref="AI99:AI100"/>
    <mergeCell ref="B112:C112"/>
    <mergeCell ref="E112:F112"/>
    <mergeCell ref="B94:C94"/>
    <mergeCell ref="E94:F94"/>
    <mergeCell ref="AG96:AG97"/>
    <mergeCell ref="AK97:AK98"/>
    <mergeCell ref="AG78:AG79"/>
    <mergeCell ref="AK79:AK80"/>
    <mergeCell ref="AL79:AL80"/>
    <mergeCell ref="AI81:AI82"/>
    <mergeCell ref="AL61:AL62"/>
    <mergeCell ref="AI63:AI64"/>
    <mergeCell ref="B76:C76"/>
    <mergeCell ref="E76:F76"/>
    <mergeCell ref="B58:C58"/>
    <mergeCell ref="E58:F58"/>
    <mergeCell ref="AG60:AG61"/>
    <mergeCell ref="AK61:AK62"/>
    <mergeCell ref="AG42:AG43"/>
    <mergeCell ref="AK43:AK44"/>
    <mergeCell ref="AL43:AL44"/>
    <mergeCell ref="AI45:AI46"/>
    <mergeCell ref="AL25:AL26"/>
    <mergeCell ref="AI27:AI28"/>
    <mergeCell ref="B40:C40"/>
    <mergeCell ref="E40:F40"/>
    <mergeCell ref="B22:C22"/>
    <mergeCell ref="E22:F22"/>
    <mergeCell ref="AG24:AG25"/>
    <mergeCell ref="AK25:AK26"/>
    <mergeCell ref="AG6:AG7"/>
    <mergeCell ref="AK7:AK8"/>
    <mergeCell ref="AL7:AL8"/>
    <mergeCell ref="AI9:AI10"/>
    <mergeCell ref="S2:Z2"/>
    <mergeCell ref="AA2:AD2"/>
    <mergeCell ref="AE2:AG2"/>
    <mergeCell ref="B4:C4"/>
    <mergeCell ref="E4:F4"/>
    <mergeCell ref="A2:C2"/>
    <mergeCell ref="D2:N2"/>
    <mergeCell ref="O2:R2"/>
  </mergeCells>
  <phoneticPr fontId="2"/>
  <dataValidations count="1">
    <dataValidation type="list" allowBlank="1" showInputMessage="1" showErrorMessage="1" sqref="B206:AF206 B188:AF188 B152:AF152 B116:AF116 B80:AF80 B44:AF44 B8:AF8 B26:AF26 B62:AF62 B98:AF98 B134:AF134 B170:AF170" xr:uid="{00000000-0002-0000-0200-000000000000}">
      <formula1>"○"</formula1>
    </dataValidation>
  </dataValidations>
  <pageMargins left="0.39" right="0.37" top="1" bottom="0.91" header="0.51200000000000001" footer="0.51200000000000001"/>
  <pageSetup paperSize="9" scale="51" fitToHeight="6" orientation="landscape" r:id="rId1"/>
  <headerFooter alignWithMargins="0">
    <oddHeader>&amp;R&amp;F&amp;A</oddHeader>
  </headerFooter>
  <rowBreaks count="4" manualBreakCount="4">
    <brk id="75" max="16383" man="1"/>
    <brk id="111" max="16383" man="1"/>
    <brk id="147" max="16383" man="1"/>
    <brk id="183"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72C2A-FBC0-4DAA-BD23-1295081A8625}">
  <dimension ref="A1:J101"/>
  <sheetViews>
    <sheetView workbookViewId="0">
      <selection activeCell="F1" sqref="F1:G1"/>
    </sheetView>
  </sheetViews>
  <sheetFormatPr defaultColWidth="20.6640625" defaultRowHeight="26.25" customHeight="1"/>
  <cols>
    <col min="1" max="1" width="9.33203125" customWidth="1"/>
    <col min="2" max="3" width="20.6640625" style="226"/>
    <col min="4" max="4" width="32.83203125" style="226" customWidth="1"/>
    <col min="5" max="5" width="20.6640625" style="226"/>
    <col min="6" max="7" width="12.1640625" style="226" customWidth="1"/>
    <col min="8" max="9" width="20.6640625" style="226"/>
  </cols>
  <sheetData>
    <row r="1" spans="1:10" ht="36" customHeight="1">
      <c r="B1" s="235" t="s">
        <v>242</v>
      </c>
      <c r="F1" s="391">
        <f ca="1">職員配置!J1</f>
        <v>45473</v>
      </c>
      <c r="G1" s="391"/>
    </row>
    <row r="2" spans="1:10" ht="78" customHeight="1"/>
    <row r="3" spans="1:10" ht="26.25" customHeight="1">
      <c r="B3" s="227" t="s">
        <v>230</v>
      </c>
      <c r="C3" s="228">
        <f>'平均障害支援区分（生活介護）'!AM8</f>
        <v>0</v>
      </c>
      <c r="F3" s="226">
        <f>COUNTIFS(F5:F101,"○")</f>
        <v>0</v>
      </c>
      <c r="G3" s="226">
        <f>COUNTIFS(G5:G101,"○")</f>
        <v>0</v>
      </c>
    </row>
    <row r="4" spans="1:10" ht="26.25" customHeight="1">
      <c r="B4" s="229" t="s">
        <v>231</v>
      </c>
      <c r="C4" s="229" t="s">
        <v>232</v>
      </c>
      <c r="D4" s="230" t="s">
        <v>234</v>
      </c>
      <c r="E4" s="229" t="s">
        <v>233</v>
      </c>
      <c r="F4" s="231" t="s">
        <v>236</v>
      </c>
      <c r="G4" s="231" t="s">
        <v>237</v>
      </c>
    </row>
    <row r="5" spans="1:10" ht="26.25" customHeight="1">
      <c r="A5" s="223">
        <v>1</v>
      </c>
      <c r="B5" s="232"/>
      <c r="C5" s="232"/>
      <c r="D5" s="233"/>
      <c r="E5" s="234" t="str">
        <f t="shared" ref="E5:E6" si="0">IF(D5&lt;"5:00"*1,"5時間未満",IF(D5&lt;"7:00"*1,"5時間以上7時間未満","7時間以上"))</f>
        <v>5時間未満</v>
      </c>
      <c r="F5" s="232"/>
      <c r="G5" s="232"/>
      <c r="I5" s="226" t="s">
        <v>235</v>
      </c>
      <c r="J5" t="s">
        <v>238</v>
      </c>
    </row>
    <row r="6" spans="1:10" ht="26.25" customHeight="1">
      <c r="A6" s="223">
        <v>2</v>
      </c>
      <c r="B6" s="232"/>
      <c r="C6" s="232"/>
      <c r="D6" s="233"/>
      <c r="E6" s="234" t="str">
        <f t="shared" si="0"/>
        <v>5時間未満</v>
      </c>
      <c r="F6" s="232"/>
      <c r="G6" s="232"/>
      <c r="I6" s="226" t="s">
        <v>217</v>
      </c>
    </row>
    <row r="7" spans="1:10" ht="26.25" customHeight="1">
      <c r="A7" s="223">
        <v>3</v>
      </c>
      <c r="B7" s="232"/>
      <c r="C7" s="232"/>
      <c r="D7" s="233"/>
      <c r="E7" s="234" t="str">
        <f>IF(D7&lt;"5:00"*1,"5時間未満",IF(D7&lt;"7:00"*1,"5時間以上7時間未満","7時間以上"))</f>
        <v>5時間未満</v>
      </c>
      <c r="F7" s="232"/>
      <c r="G7" s="232"/>
      <c r="I7" s="226" t="s">
        <v>221</v>
      </c>
    </row>
    <row r="8" spans="1:10" ht="26.25" customHeight="1">
      <c r="A8" s="223">
        <v>4</v>
      </c>
      <c r="B8" s="232"/>
      <c r="C8" s="232"/>
      <c r="D8" s="233"/>
      <c r="E8" s="234" t="str">
        <f t="shared" ref="E8:E71" si="1">IF(D8&lt;"5:00"*1,"5時間未満",IF(D8&lt;"7:00"*1,"5時間以上7時間未満","7時間以上"))</f>
        <v>5時間未満</v>
      </c>
      <c r="F8" s="232"/>
      <c r="G8" s="232"/>
      <c r="I8" s="226" t="s">
        <v>222</v>
      </c>
    </row>
    <row r="9" spans="1:10" ht="26.25" customHeight="1">
      <c r="A9" s="223">
        <v>5</v>
      </c>
      <c r="B9" s="232"/>
      <c r="C9" s="232"/>
      <c r="D9" s="233"/>
      <c r="E9" s="234" t="str">
        <f t="shared" si="1"/>
        <v>5時間未満</v>
      </c>
      <c r="F9" s="232"/>
      <c r="G9" s="232"/>
      <c r="I9" s="226" t="s">
        <v>223</v>
      </c>
    </row>
    <row r="10" spans="1:10" ht="26.25" customHeight="1">
      <c r="A10" s="223">
        <v>6</v>
      </c>
      <c r="B10" s="232"/>
      <c r="C10" s="232"/>
      <c r="D10" s="233"/>
      <c r="E10" s="234" t="str">
        <f t="shared" si="1"/>
        <v>5時間未満</v>
      </c>
      <c r="F10" s="232"/>
      <c r="G10" s="232"/>
      <c r="I10" s="226" t="s">
        <v>224</v>
      </c>
    </row>
    <row r="11" spans="1:10" ht="26.25" customHeight="1">
      <c r="A11" s="223">
        <v>7</v>
      </c>
      <c r="B11" s="232"/>
      <c r="C11" s="232"/>
      <c r="D11" s="233"/>
      <c r="E11" s="234" t="str">
        <f t="shared" si="1"/>
        <v>5時間未満</v>
      </c>
      <c r="F11" s="232"/>
      <c r="G11" s="232"/>
    </row>
    <row r="12" spans="1:10" ht="26.25" customHeight="1">
      <c r="A12" s="223">
        <v>8</v>
      </c>
      <c r="B12" s="232"/>
      <c r="C12" s="232"/>
      <c r="D12" s="233"/>
      <c r="E12" s="234" t="str">
        <f t="shared" si="1"/>
        <v>5時間未満</v>
      </c>
      <c r="F12" s="232"/>
      <c r="G12" s="232"/>
    </row>
    <row r="13" spans="1:10" ht="26.25" customHeight="1">
      <c r="A13" s="223">
        <v>9</v>
      </c>
      <c r="B13" s="232"/>
      <c r="C13" s="232"/>
      <c r="D13" s="233"/>
      <c r="E13" s="234" t="str">
        <f t="shared" si="1"/>
        <v>5時間未満</v>
      </c>
      <c r="F13" s="232"/>
      <c r="G13" s="232"/>
    </row>
    <row r="14" spans="1:10" ht="26.25" customHeight="1">
      <c r="A14" s="223">
        <v>10</v>
      </c>
      <c r="B14" s="232"/>
      <c r="C14" s="232"/>
      <c r="D14" s="233"/>
      <c r="E14" s="234" t="str">
        <f t="shared" si="1"/>
        <v>5時間未満</v>
      </c>
      <c r="F14" s="232"/>
      <c r="G14" s="232"/>
    </row>
    <row r="15" spans="1:10" ht="26.25" customHeight="1">
      <c r="A15" s="223">
        <v>11</v>
      </c>
      <c r="B15" s="232"/>
      <c r="C15" s="232"/>
      <c r="D15" s="233"/>
      <c r="E15" s="234" t="str">
        <f t="shared" si="1"/>
        <v>5時間未満</v>
      </c>
      <c r="F15" s="232"/>
      <c r="G15" s="232"/>
    </row>
    <row r="16" spans="1:10" ht="26.25" customHeight="1">
      <c r="A16" s="223">
        <v>12</v>
      </c>
      <c r="B16" s="232"/>
      <c r="C16" s="232"/>
      <c r="D16" s="233"/>
      <c r="E16" s="234" t="str">
        <f t="shared" si="1"/>
        <v>5時間未満</v>
      </c>
      <c r="F16" s="232"/>
      <c r="G16" s="232"/>
    </row>
    <row r="17" spans="1:7" ht="26.25" customHeight="1">
      <c r="A17" s="223">
        <v>13</v>
      </c>
      <c r="B17" s="232"/>
      <c r="C17" s="232"/>
      <c r="D17" s="233"/>
      <c r="E17" s="234" t="str">
        <f t="shared" si="1"/>
        <v>5時間未満</v>
      </c>
      <c r="F17" s="232"/>
      <c r="G17" s="232"/>
    </row>
    <row r="18" spans="1:7" ht="26.25" customHeight="1">
      <c r="A18" s="223">
        <v>14</v>
      </c>
      <c r="B18" s="232"/>
      <c r="C18" s="232"/>
      <c r="D18" s="233"/>
      <c r="E18" s="234" t="str">
        <f t="shared" si="1"/>
        <v>5時間未満</v>
      </c>
      <c r="F18" s="232"/>
      <c r="G18" s="232"/>
    </row>
    <row r="19" spans="1:7" ht="26.25" customHeight="1">
      <c r="A19" s="223">
        <v>15</v>
      </c>
      <c r="B19" s="232"/>
      <c r="C19" s="232"/>
      <c r="D19" s="233"/>
      <c r="E19" s="234" t="str">
        <f t="shared" si="1"/>
        <v>5時間未満</v>
      </c>
      <c r="F19" s="232"/>
      <c r="G19" s="232"/>
    </row>
    <row r="20" spans="1:7" ht="26.25" customHeight="1">
      <c r="A20" s="223">
        <v>16</v>
      </c>
      <c r="B20" s="232"/>
      <c r="C20" s="232"/>
      <c r="D20" s="233"/>
      <c r="E20" s="234" t="str">
        <f t="shared" si="1"/>
        <v>5時間未満</v>
      </c>
      <c r="F20" s="232"/>
      <c r="G20" s="232"/>
    </row>
    <row r="21" spans="1:7" ht="26.25" customHeight="1">
      <c r="A21" s="223">
        <v>17</v>
      </c>
      <c r="B21" s="232"/>
      <c r="C21" s="232"/>
      <c r="D21" s="233"/>
      <c r="E21" s="234" t="str">
        <f t="shared" si="1"/>
        <v>5時間未満</v>
      </c>
      <c r="F21" s="232"/>
      <c r="G21" s="232"/>
    </row>
    <row r="22" spans="1:7" ht="26.25" customHeight="1">
      <c r="A22" s="223">
        <v>18</v>
      </c>
      <c r="B22" s="232"/>
      <c r="C22" s="232"/>
      <c r="D22" s="233"/>
      <c r="E22" s="234" t="str">
        <f t="shared" si="1"/>
        <v>5時間未満</v>
      </c>
      <c r="F22" s="232"/>
      <c r="G22" s="232"/>
    </row>
    <row r="23" spans="1:7" ht="26.25" customHeight="1">
      <c r="A23" s="223">
        <v>19</v>
      </c>
      <c r="B23" s="232"/>
      <c r="C23" s="232"/>
      <c r="D23" s="233"/>
      <c r="E23" s="234" t="str">
        <f t="shared" si="1"/>
        <v>5時間未満</v>
      </c>
      <c r="F23" s="232"/>
      <c r="G23" s="232"/>
    </row>
    <row r="24" spans="1:7" ht="26.25" customHeight="1">
      <c r="A24" s="223">
        <v>20</v>
      </c>
      <c r="B24" s="232"/>
      <c r="C24" s="232"/>
      <c r="D24" s="233"/>
      <c r="E24" s="234" t="str">
        <f t="shared" si="1"/>
        <v>5時間未満</v>
      </c>
      <c r="F24" s="232"/>
      <c r="G24" s="232"/>
    </row>
    <row r="25" spans="1:7" ht="26.25" customHeight="1">
      <c r="A25" s="223">
        <v>21</v>
      </c>
      <c r="B25" s="232"/>
      <c r="C25" s="232"/>
      <c r="D25" s="233"/>
      <c r="E25" s="234" t="str">
        <f t="shared" si="1"/>
        <v>5時間未満</v>
      </c>
      <c r="F25" s="232"/>
      <c r="G25" s="232"/>
    </row>
    <row r="26" spans="1:7" ht="26.25" customHeight="1">
      <c r="A26" s="223">
        <v>22</v>
      </c>
      <c r="B26" s="232"/>
      <c r="C26" s="232"/>
      <c r="D26" s="233"/>
      <c r="E26" s="234" t="str">
        <f t="shared" si="1"/>
        <v>5時間未満</v>
      </c>
      <c r="F26" s="232"/>
      <c r="G26" s="232"/>
    </row>
    <row r="27" spans="1:7" ht="26.25" customHeight="1">
      <c r="A27" s="223">
        <v>23</v>
      </c>
      <c r="B27" s="232"/>
      <c r="C27" s="232"/>
      <c r="D27" s="233"/>
      <c r="E27" s="234" t="str">
        <f t="shared" si="1"/>
        <v>5時間未満</v>
      </c>
      <c r="F27" s="232"/>
      <c r="G27" s="232"/>
    </row>
    <row r="28" spans="1:7" ht="26.25" customHeight="1">
      <c r="A28" s="223">
        <v>24</v>
      </c>
      <c r="B28" s="232"/>
      <c r="C28" s="232"/>
      <c r="D28" s="233"/>
      <c r="E28" s="234" t="str">
        <f t="shared" si="1"/>
        <v>5時間未満</v>
      </c>
      <c r="F28" s="232"/>
      <c r="G28" s="232"/>
    </row>
    <row r="29" spans="1:7" ht="26.25" customHeight="1">
      <c r="A29" s="223">
        <v>25</v>
      </c>
      <c r="B29" s="232"/>
      <c r="C29" s="232"/>
      <c r="D29" s="233"/>
      <c r="E29" s="234" t="str">
        <f t="shared" si="1"/>
        <v>5時間未満</v>
      </c>
      <c r="F29" s="232"/>
      <c r="G29" s="232"/>
    </row>
    <row r="30" spans="1:7" ht="26.25" customHeight="1">
      <c r="A30" s="223">
        <v>26</v>
      </c>
      <c r="B30" s="232"/>
      <c r="C30" s="232"/>
      <c r="D30" s="233"/>
      <c r="E30" s="234" t="str">
        <f t="shared" si="1"/>
        <v>5時間未満</v>
      </c>
      <c r="F30" s="232"/>
      <c r="G30" s="232"/>
    </row>
    <row r="31" spans="1:7" ht="26.25" customHeight="1">
      <c r="A31" s="223">
        <v>27</v>
      </c>
      <c r="B31" s="232"/>
      <c r="C31" s="232"/>
      <c r="D31" s="233"/>
      <c r="E31" s="234" t="str">
        <f t="shared" si="1"/>
        <v>5時間未満</v>
      </c>
      <c r="F31" s="232"/>
      <c r="G31" s="232"/>
    </row>
    <row r="32" spans="1:7" ht="26.25" customHeight="1">
      <c r="A32" s="223">
        <v>28</v>
      </c>
      <c r="B32" s="232"/>
      <c r="C32" s="232"/>
      <c r="D32" s="233"/>
      <c r="E32" s="234" t="str">
        <f t="shared" si="1"/>
        <v>5時間未満</v>
      </c>
      <c r="F32" s="232"/>
      <c r="G32" s="232"/>
    </row>
    <row r="33" spans="1:7" ht="26.25" customHeight="1">
      <c r="A33" s="223">
        <v>29</v>
      </c>
      <c r="B33" s="232"/>
      <c r="C33" s="232"/>
      <c r="D33" s="233"/>
      <c r="E33" s="234" t="str">
        <f t="shared" si="1"/>
        <v>5時間未満</v>
      </c>
      <c r="F33" s="232"/>
      <c r="G33" s="232"/>
    </row>
    <row r="34" spans="1:7" ht="26.25" customHeight="1">
      <c r="A34" s="223">
        <v>30</v>
      </c>
      <c r="B34" s="232"/>
      <c r="C34" s="232"/>
      <c r="D34" s="233"/>
      <c r="E34" s="234" t="str">
        <f t="shared" si="1"/>
        <v>5時間未満</v>
      </c>
      <c r="F34" s="232"/>
      <c r="G34" s="232"/>
    </row>
    <row r="35" spans="1:7" ht="26.25" customHeight="1">
      <c r="A35" s="223">
        <v>31</v>
      </c>
      <c r="B35" s="232"/>
      <c r="C35" s="232"/>
      <c r="D35" s="233"/>
      <c r="E35" s="234" t="str">
        <f t="shared" si="1"/>
        <v>5時間未満</v>
      </c>
      <c r="F35" s="232"/>
      <c r="G35" s="232"/>
    </row>
    <row r="36" spans="1:7" ht="26.25" customHeight="1">
      <c r="A36" s="223">
        <v>32</v>
      </c>
      <c r="B36" s="232"/>
      <c r="C36" s="232"/>
      <c r="D36" s="233"/>
      <c r="E36" s="234" t="str">
        <f t="shared" si="1"/>
        <v>5時間未満</v>
      </c>
      <c r="F36" s="232"/>
      <c r="G36" s="232"/>
    </row>
    <row r="37" spans="1:7" ht="26.25" customHeight="1">
      <c r="A37" s="223">
        <v>33</v>
      </c>
      <c r="B37" s="232"/>
      <c r="C37" s="232"/>
      <c r="D37" s="233"/>
      <c r="E37" s="234" t="str">
        <f t="shared" si="1"/>
        <v>5時間未満</v>
      </c>
      <c r="F37" s="232"/>
      <c r="G37" s="232"/>
    </row>
    <row r="38" spans="1:7" ht="26.25" customHeight="1">
      <c r="A38" s="223">
        <v>34</v>
      </c>
      <c r="B38" s="232"/>
      <c r="C38" s="232"/>
      <c r="D38" s="233"/>
      <c r="E38" s="234" t="str">
        <f t="shared" si="1"/>
        <v>5時間未満</v>
      </c>
      <c r="F38" s="232"/>
      <c r="G38" s="232"/>
    </row>
    <row r="39" spans="1:7" ht="26.25" customHeight="1">
      <c r="A39" s="223">
        <v>35</v>
      </c>
      <c r="B39" s="232"/>
      <c r="C39" s="232"/>
      <c r="D39" s="233"/>
      <c r="E39" s="234" t="str">
        <f t="shared" si="1"/>
        <v>5時間未満</v>
      </c>
      <c r="F39" s="232"/>
      <c r="G39" s="232"/>
    </row>
    <row r="40" spans="1:7" ht="26.25" customHeight="1">
      <c r="A40" s="223">
        <v>36</v>
      </c>
      <c r="B40" s="232"/>
      <c r="C40" s="232"/>
      <c r="D40" s="233"/>
      <c r="E40" s="234" t="str">
        <f t="shared" si="1"/>
        <v>5時間未満</v>
      </c>
      <c r="F40" s="232"/>
      <c r="G40" s="232"/>
    </row>
    <row r="41" spans="1:7" ht="26.25" customHeight="1">
      <c r="A41" s="223">
        <v>37</v>
      </c>
      <c r="B41" s="232"/>
      <c r="C41" s="232"/>
      <c r="D41" s="233"/>
      <c r="E41" s="234" t="str">
        <f t="shared" si="1"/>
        <v>5時間未満</v>
      </c>
      <c r="F41" s="232"/>
      <c r="G41" s="232"/>
    </row>
    <row r="42" spans="1:7" ht="26.25" customHeight="1">
      <c r="A42" s="223">
        <v>38</v>
      </c>
      <c r="B42" s="232"/>
      <c r="C42" s="232"/>
      <c r="D42" s="233"/>
      <c r="E42" s="234" t="str">
        <f t="shared" si="1"/>
        <v>5時間未満</v>
      </c>
      <c r="F42" s="232"/>
      <c r="G42" s="232"/>
    </row>
    <row r="43" spans="1:7" ht="26.25" customHeight="1">
      <c r="A43" s="223">
        <v>39</v>
      </c>
      <c r="B43" s="232"/>
      <c r="C43" s="232"/>
      <c r="D43" s="233"/>
      <c r="E43" s="234" t="str">
        <f t="shared" si="1"/>
        <v>5時間未満</v>
      </c>
      <c r="F43" s="232"/>
      <c r="G43" s="232"/>
    </row>
    <row r="44" spans="1:7" ht="26.25" customHeight="1">
      <c r="A44" s="223">
        <v>40</v>
      </c>
      <c r="B44" s="232"/>
      <c r="C44" s="232"/>
      <c r="D44" s="233"/>
      <c r="E44" s="234" t="str">
        <f t="shared" si="1"/>
        <v>5時間未満</v>
      </c>
      <c r="F44" s="232"/>
      <c r="G44" s="232"/>
    </row>
    <row r="45" spans="1:7" ht="26.25" customHeight="1">
      <c r="A45" s="223">
        <v>41</v>
      </c>
      <c r="B45" s="232"/>
      <c r="C45" s="232"/>
      <c r="D45" s="233"/>
      <c r="E45" s="234" t="str">
        <f t="shared" si="1"/>
        <v>5時間未満</v>
      </c>
      <c r="F45" s="232"/>
      <c r="G45" s="232"/>
    </row>
    <row r="46" spans="1:7" ht="26.25" customHeight="1">
      <c r="A46" s="223">
        <v>42</v>
      </c>
      <c r="B46" s="232"/>
      <c r="C46" s="232"/>
      <c r="D46" s="233"/>
      <c r="E46" s="234" t="str">
        <f t="shared" si="1"/>
        <v>5時間未満</v>
      </c>
      <c r="F46" s="232"/>
      <c r="G46" s="232"/>
    </row>
    <row r="47" spans="1:7" ht="26.25" customHeight="1">
      <c r="A47" s="223">
        <v>43</v>
      </c>
      <c r="B47" s="232"/>
      <c r="C47" s="232"/>
      <c r="D47" s="233"/>
      <c r="E47" s="234" t="str">
        <f t="shared" si="1"/>
        <v>5時間未満</v>
      </c>
      <c r="F47" s="232"/>
      <c r="G47" s="232"/>
    </row>
    <row r="48" spans="1:7" ht="26.25" customHeight="1">
      <c r="A48" s="223">
        <v>44</v>
      </c>
      <c r="B48" s="232"/>
      <c r="C48" s="232"/>
      <c r="D48" s="233"/>
      <c r="E48" s="234" t="str">
        <f t="shared" si="1"/>
        <v>5時間未満</v>
      </c>
      <c r="F48" s="232"/>
      <c r="G48" s="232"/>
    </row>
    <row r="49" spans="1:7" ht="26.25" customHeight="1">
      <c r="A49" s="223">
        <v>45</v>
      </c>
      <c r="B49" s="232"/>
      <c r="C49" s="232"/>
      <c r="D49" s="233"/>
      <c r="E49" s="234" t="str">
        <f t="shared" si="1"/>
        <v>5時間未満</v>
      </c>
      <c r="F49" s="232"/>
      <c r="G49" s="232"/>
    </row>
    <row r="50" spans="1:7" ht="26.25" customHeight="1">
      <c r="A50" s="223">
        <v>46</v>
      </c>
      <c r="B50" s="232"/>
      <c r="C50" s="232"/>
      <c r="D50" s="233"/>
      <c r="E50" s="234" t="str">
        <f t="shared" si="1"/>
        <v>5時間未満</v>
      </c>
      <c r="F50" s="232"/>
      <c r="G50" s="232"/>
    </row>
    <row r="51" spans="1:7" ht="26.25" customHeight="1">
      <c r="A51" s="223">
        <v>47</v>
      </c>
      <c r="B51" s="232"/>
      <c r="C51" s="232"/>
      <c r="D51" s="233"/>
      <c r="E51" s="234" t="str">
        <f t="shared" si="1"/>
        <v>5時間未満</v>
      </c>
      <c r="F51" s="232"/>
      <c r="G51" s="232"/>
    </row>
    <row r="52" spans="1:7" ht="26.25" customHeight="1">
      <c r="A52" s="223">
        <v>48</v>
      </c>
      <c r="B52" s="232"/>
      <c r="C52" s="232"/>
      <c r="D52" s="233"/>
      <c r="E52" s="234" t="str">
        <f t="shared" si="1"/>
        <v>5時間未満</v>
      </c>
      <c r="F52" s="232"/>
      <c r="G52" s="232"/>
    </row>
    <row r="53" spans="1:7" ht="26.25" customHeight="1">
      <c r="A53" s="223">
        <v>49</v>
      </c>
      <c r="B53" s="232"/>
      <c r="C53" s="232"/>
      <c r="D53" s="233"/>
      <c r="E53" s="234" t="str">
        <f t="shared" si="1"/>
        <v>5時間未満</v>
      </c>
      <c r="F53" s="232"/>
      <c r="G53" s="232"/>
    </row>
    <row r="54" spans="1:7" ht="26.25" customHeight="1">
      <c r="A54" s="223">
        <v>50</v>
      </c>
      <c r="B54" s="232"/>
      <c r="C54" s="232"/>
      <c r="D54" s="233"/>
      <c r="E54" s="234" t="str">
        <f t="shared" si="1"/>
        <v>5時間未満</v>
      </c>
      <c r="F54" s="232"/>
      <c r="G54" s="232"/>
    </row>
    <row r="55" spans="1:7" ht="26.25" customHeight="1">
      <c r="A55" s="223">
        <v>51</v>
      </c>
      <c r="B55" s="232"/>
      <c r="C55" s="232"/>
      <c r="D55" s="233"/>
      <c r="E55" s="234" t="str">
        <f t="shared" si="1"/>
        <v>5時間未満</v>
      </c>
      <c r="F55" s="232"/>
      <c r="G55" s="232"/>
    </row>
    <row r="56" spans="1:7" ht="26.25" customHeight="1">
      <c r="A56" s="223">
        <v>52</v>
      </c>
      <c r="B56" s="232"/>
      <c r="C56" s="232"/>
      <c r="D56" s="233"/>
      <c r="E56" s="234" t="str">
        <f t="shared" si="1"/>
        <v>5時間未満</v>
      </c>
      <c r="F56" s="232"/>
      <c r="G56" s="232"/>
    </row>
    <row r="57" spans="1:7" ht="26.25" customHeight="1">
      <c r="A57" s="223">
        <v>53</v>
      </c>
      <c r="B57" s="232"/>
      <c r="C57" s="232"/>
      <c r="D57" s="233"/>
      <c r="E57" s="234" t="str">
        <f t="shared" si="1"/>
        <v>5時間未満</v>
      </c>
      <c r="F57" s="232"/>
      <c r="G57" s="232"/>
    </row>
    <row r="58" spans="1:7" ht="26.25" customHeight="1">
      <c r="A58" s="223">
        <v>54</v>
      </c>
      <c r="B58" s="232"/>
      <c r="C58" s="232"/>
      <c r="D58" s="233"/>
      <c r="E58" s="234" t="str">
        <f t="shared" si="1"/>
        <v>5時間未満</v>
      </c>
      <c r="F58" s="232"/>
      <c r="G58" s="232"/>
    </row>
    <row r="59" spans="1:7" ht="26.25" customHeight="1">
      <c r="A59" s="223">
        <v>55</v>
      </c>
      <c r="B59" s="232"/>
      <c r="C59" s="232"/>
      <c r="D59" s="233"/>
      <c r="E59" s="234" t="str">
        <f t="shared" si="1"/>
        <v>5時間未満</v>
      </c>
      <c r="F59" s="232"/>
      <c r="G59" s="232"/>
    </row>
    <row r="60" spans="1:7" ht="26.25" customHeight="1">
      <c r="A60" s="223">
        <v>56</v>
      </c>
      <c r="B60" s="232"/>
      <c r="C60" s="232"/>
      <c r="D60" s="233"/>
      <c r="E60" s="234" t="str">
        <f t="shared" si="1"/>
        <v>5時間未満</v>
      </c>
      <c r="F60" s="232"/>
      <c r="G60" s="232"/>
    </row>
    <row r="61" spans="1:7" ht="26.25" customHeight="1">
      <c r="A61" s="223">
        <v>57</v>
      </c>
      <c r="B61" s="232"/>
      <c r="C61" s="232"/>
      <c r="D61" s="233"/>
      <c r="E61" s="234" t="str">
        <f t="shared" si="1"/>
        <v>5時間未満</v>
      </c>
      <c r="F61" s="232"/>
      <c r="G61" s="232"/>
    </row>
    <row r="62" spans="1:7" ht="26.25" customHeight="1">
      <c r="A62" s="223">
        <v>58</v>
      </c>
      <c r="B62" s="232"/>
      <c r="C62" s="232"/>
      <c r="D62" s="233"/>
      <c r="E62" s="234" t="str">
        <f t="shared" si="1"/>
        <v>5時間未満</v>
      </c>
      <c r="F62" s="232"/>
      <c r="G62" s="232"/>
    </row>
    <row r="63" spans="1:7" ht="26.25" customHeight="1">
      <c r="A63" s="223">
        <v>59</v>
      </c>
      <c r="B63" s="232"/>
      <c r="C63" s="232"/>
      <c r="D63" s="233"/>
      <c r="E63" s="234" t="str">
        <f t="shared" si="1"/>
        <v>5時間未満</v>
      </c>
      <c r="F63" s="232"/>
      <c r="G63" s="232"/>
    </row>
    <row r="64" spans="1:7" ht="26.25" customHeight="1">
      <c r="A64" s="223">
        <v>60</v>
      </c>
      <c r="B64" s="232"/>
      <c r="C64" s="232"/>
      <c r="D64" s="233"/>
      <c r="E64" s="234" t="str">
        <f t="shared" si="1"/>
        <v>5時間未満</v>
      </c>
      <c r="F64" s="232"/>
      <c r="G64" s="232"/>
    </row>
    <row r="65" spans="1:7" ht="26.25" customHeight="1">
      <c r="A65" s="223">
        <v>61</v>
      </c>
      <c r="B65" s="232"/>
      <c r="C65" s="232"/>
      <c r="D65" s="233"/>
      <c r="E65" s="234" t="str">
        <f t="shared" si="1"/>
        <v>5時間未満</v>
      </c>
      <c r="F65" s="232"/>
      <c r="G65" s="232"/>
    </row>
    <row r="66" spans="1:7" ht="26.25" customHeight="1">
      <c r="A66" s="223">
        <v>62</v>
      </c>
      <c r="B66" s="232"/>
      <c r="C66" s="232"/>
      <c r="D66" s="233"/>
      <c r="E66" s="234" t="str">
        <f t="shared" si="1"/>
        <v>5時間未満</v>
      </c>
      <c r="F66" s="232"/>
      <c r="G66" s="232"/>
    </row>
    <row r="67" spans="1:7" ht="26.25" customHeight="1">
      <c r="A67" s="223">
        <v>63</v>
      </c>
      <c r="B67" s="232"/>
      <c r="C67" s="232"/>
      <c r="D67" s="233"/>
      <c r="E67" s="234" t="str">
        <f t="shared" si="1"/>
        <v>5時間未満</v>
      </c>
      <c r="F67" s="232"/>
      <c r="G67" s="232"/>
    </row>
    <row r="68" spans="1:7" ht="26.25" customHeight="1">
      <c r="A68" s="223">
        <v>64</v>
      </c>
      <c r="B68" s="232"/>
      <c r="C68" s="232"/>
      <c r="D68" s="233"/>
      <c r="E68" s="234" t="str">
        <f t="shared" si="1"/>
        <v>5時間未満</v>
      </c>
      <c r="F68" s="232"/>
      <c r="G68" s="232"/>
    </row>
    <row r="69" spans="1:7" ht="26.25" customHeight="1">
      <c r="A69" s="223">
        <v>65</v>
      </c>
      <c r="B69" s="232"/>
      <c r="C69" s="232"/>
      <c r="D69" s="233"/>
      <c r="E69" s="234" t="str">
        <f t="shared" si="1"/>
        <v>5時間未満</v>
      </c>
      <c r="F69" s="232"/>
      <c r="G69" s="232"/>
    </row>
    <row r="70" spans="1:7" ht="26.25" customHeight="1">
      <c r="A70" s="223">
        <v>66</v>
      </c>
      <c r="B70" s="232"/>
      <c r="C70" s="232"/>
      <c r="D70" s="233"/>
      <c r="E70" s="234" t="str">
        <f t="shared" si="1"/>
        <v>5時間未満</v>
      </c>
      <c r="F70" s="232"/>
      <c r="G70" s="232"/>
    </row>
    <row r="71" spans="1:7" ht="26.25" customHeight="1">
      <c r="A71" s="223">
        <v>67</v>
      </c>
      <c r="B71" s="232"/>
      <c r="C71" s="232"/>
      <c r="D71" s="233"/>
      <c r="E71" s="234" t="str">
        <f t="shared" si="1"/>
        <v>5時間未満</v>
      </c>
      <c r="F71" s="232"/>
      <c r="G71" s="232"/>
    </row>
    <row r="72" spans="1:7" ht="26.25" customHeight="1">
      <c r="A72" s="223">
        <v>68</v>
      </c>
      <c r="B72" s="232"/>
      <c r="C72" s="232"/>
      <c r="D72" s="233"/>
      <c r="E72" s="234" t="str">
        <f t="shared" ref="E72:E101" si="2">IF(D72&lt;"5:00"*1,"5時間未満",IF(D72&lt;"7:00"*1,"5時間以上7時間未満","7時間以上"))</f>
        <v>5時間未満</v>
      </c>
      <c r="F72" s="232"/>
      <c r="G72" s="232"/>
    </row>
    <row r="73" spans="1:7" ht="26.25" customHeight="1">
      <c r="A73" s="223">
        <v>69</v>
      </c>
      <c r="B73" s="232"/>
      <c r="C73" s="232"/>
      <c r="D73" s="233"/>
      <c r="E73" s="234" t="str">
        <f t="shared" si="2"/>
        <v>5時間未満</v>
      </c>
      <c r="F73" s="232"/>
      <c r="G73" s="232"/>
    </row>
    <row r="74" spans="1:7" ht="26.25" customHeight="1">
      <c r="A74" s="223">
        <v>70</v>
      </c>
      <c r="B74" s="232"/>
      <c r="C74" s="232"/>
      <c r="D74" s="233"/>
      <c r="E74" s="234" t="str">
        <f t="shared" si="2"/>
        <v>5時間未満</v>
      </c>
      <c r="F74" s="232"/>
      <c r="G74" s="232"/>
    </row>
    <row r="75" spans="1:7" ht="26.25" customHeight="1">
      <c r="A75" s="223">
        <v>71</v>
      </c>
      <c r="B75" s="232"/>
      <c r="C75" s="232"/>
      <c r="D75" s="233"/>
      <c r="E75" s="234" t="str">
        <f t="shared" si="2"/>
        <v>5時間未満</v>
      </c>
      <c r="F75" s="232"/>
      <c r="G75" s="232"/>
    </row>
    <row r="76" spans="1:7" ht="26.25" customHeight="1">
      <c r="A76" s="223">
        <v>72</v>
      </c>
      <c r="B76" s="232"/>
      <c r="C76" s="232"/>
      <c r="D76" s="233"/>
      <c r="E76" s="234" t="str">
        <f t="shared" si="2"/>
        <v>5時間未満</v>
      </c>
      <c r="F76" s="232"/>
      <c r="G76" s="232"/>
    </row>
    <row r="77" spans="1:7" ht="26.25" customHeight="1">
      <c r="A77" s="223">
        <v>73</v>
      </c>
      <c r="B77" s="232"/>
      <c r="C77" s="232"/>
      <c r="D77" s="233"/>
      <c r="E77" s="234" t="str">
        <f t="shared" si="2"/>
        <v>5時間未満</v>
      </c>
      <c r="F77" s="232"/>
      <c r="G77" s="232"/>
    </row>
    <row r="78" spans="1:7" ht="26.25" customHeight="1">
      <c r="A78" s="223">
        <v>74</v>
      </c>
      <c r="B78" s="232"/>
      <c r="C78" s="232"/>
      <c r="D78" s="233"/>
      <c r="E78" s="234" t="str">
        <f t="shared" si="2"/>
        <v>5時間未満</v>
      </c>
      <c r="F78" s="232"/>
      <c r="G78" s="232"/>
    </row>
    <row r="79" spans="1:7" ht="26.25" customHeight="1">
      <c r="A79" s="223">
        <v>75</v>
      </c>
      <c r="B79" s="232"/>
      <c r="C79" s="232"/>
      <c r="D79" s="233"/>
      <c r="E79" s="234" t="str">
        <f t="shared" si="2"/>
        <v>5時間未満</v>
      </c>
      <c r="F79" s="232"/>
      <c r="G79" s="232"/>
    </row>
    <row r="80" spans="1:7" ht="26.25" customHeight="1">
      <c r="A80" s="223">
        <v>76</v>
      </c>
      <c r="B80" s="232"/>
      <c r="C80" s="232"/>
      <c r="D80" s="233"/>
      <c r="E80" s="234" t="str">
        <f t="shared" si="2"/>
        <v>5時間未満</v>
      </c>
      <c r="F80" s="232"/>
      <c r="G80" s="232"/>
    </row>
    <row r="81" spans="1:7" ht="26.25" customHeight="1">
      <c r="A81" s="223">
        <v>77</v>
      </c>
      <c r="B81" s="232"/>
      <c r="C81" s="232"/>
      <c r="D81" s="233"/>
      <c r="E81" s="234" t="str">
        <f t="shared" si="2"/>
        <v>5時間未満</v>
      </c>
      <c r="F81" s="232"/>
      <c r="G81" s="232"/>
    </row>
    <row r="82" spans="1:7" ht="26.25" customHeight="1">
      <c r="A82" s="223">
        <v>78</v>
      </c>
      <c r="B82" s="232"/>
      <c r="C82" s="232"/>
      <c r="D82" s="233"/>
      <c r="E82" s="234" t="str">
        <f t="shared" si="2"/>
        <v>5時間未満</v>
      </c>
      <c r="F82" s="232"/>
      <c r="G82" s="232"/>
    </row>
    <row r="83" spans="1:7" ht="26.25" customHeight="1">
      <c r="A83" s="223">
        <v>79</v>
      </c>
      <c r="B83" s="232"/>
      <c r="C83" s="232"/>
      <c r="D83" s="233"/>
      <c r="E83" s="234" t="str">
        <f t="shared" si="2"/>
        <v>5時間未満</v>
      </c>
      <c r="F83" s="232"/>
      <c r="G83" s="232"/>
    </row>
    <row r="84" spans="1:7" ht="26.25" customHeight="1">
      <c r="A84" s="223">
        <v>80</v>
      </c>
      <c r="B84" s="232"/>
      <c r="C84" s="232"/>
      <c r="D84" s="233"/>
      <c r="E84" s="234" t="str">
        <f t="shared" si="2"/>
        <v>5時間未満</v>
      </c>
      <c r="F84" s="232"/>
      <c r="G84" s="232"/>
    </row>
    <row r="85" spans="1:7" ht="26.25" customHeight="1">
      <c r="A85" s="223">
        <v>81</v>
      </c>
      <c r="B85" s="232"/>
      <c r="C85" s="232"/>
      <c r="D85" s="233"/>
      <c r="E85" s="234" t="str">
        <f t="shared" si="2"/>
        <v>5時間未満</v>
      </c>
      <c r="F85" s="232"/>
      <c r="G85" s="232"/>
    </row>
    <row r="86" spans="1:7" ht="26.25" customHeight="1">
      <c r="A86" s="223">
        <v>82</v>
      </c>
      <c r="B86" s="232"/>
      <c r="C86" s="232"/>
      <c r="D86" s="233"/>
      <c r="E86" s="234" t="str">
        <f t="shared" si="2"/>
        <v>5時間未満</v>
      </c>
      <c r="F86" s="232"/>
      <c r="G86" s="232"/>
    </row>
    <row r="87" spans="1:7" ht="26.25" customHeight="1">
      <c r="A87" s="223">
        <v>83</v>
      </c>
      <c r="B87" s="232"/>
      <c r="C87" s="232"/>
      <c r="D87" s="233"/>
      <c r="E87" s="234" t="str">
        <f t="shared" si="2"/>
        <v>5時間未満</v>
      </c>
      <c r="F87" s="232"/>
      <c r="G87" s="232"/>
    </row>
    <row r="88" spans="1:7" ht="26.25" customHeight="1">
      <c r="A88" s="223">
        <v>84</v>
      </c>
      <c r="B88" s="232"/>
      <c r="C88" s="232"/>
      <c r="D88" s="233"/>
      <c r="E88" s="234" t="str">
        <f t="shared" si="2"/>
        <v>5時間未満</v>
      </c>
      <c r="F88" s="232"/>
      <c r="G88" s="232"/>
    </row>
    <row r="89" spans="1:7" ht="26.25" customHeight="1">
      <c r="A89" s="223">
        <v>85</v>
      </c>
      <c r="B89" s="232"/>
      <c r="C89" s="232"/>
      <c r="D89" s="233"/>
      <c r="E89" s="234" t="str">
        <f t="shared" si="2"/>
        <v>5時間未満</v>
      </c>
      <c r="F89" s="232"/>
      <c r="G89" s="232"/>
    </row>
    <row r="90" spans="1:7" ht="26.25" customHeight="1">
      <c r="A90" s="223">
        <v>86</v>
      </c>
      <c r="B90" s="232"/>
      <c r="C90" s="232"/>
      <c r="D90" s="233"/>
      <c r="E90" s="234" t="str">
        <f t="shared" si="2"/>
        <v>5時間未満</v>
      </c>
      <c r="F90" s="232"/>
      <c r="G90" s="232"/>
    </row>
    <row r="91" spans="1:7" ht="26.25" customHeight="1">
      <c r="A91" s="223">
        <v>87</v>
      </c>
      <c r="B91" s="232"/>
      <c r="C91" s="232"/>
      <c r="D91" s="233"/>
      <c r="E91" s="234" t="str">
        <f t="shared" si="2"/>
        <v>5時間未満</v>
      </c>
      <c r="F91" s="232"/>
      <c r="G91" s="232"/>
    </row>
    <row r="92" spans="1:7" ht="26.25" customHeight="1">
      <c r="A92" s="223">
        <v>88</v>
      </c>
      <c r="B92" s="232"/>
      <c r="C92" s="232"/>
      <c r="D92" s="233"/>
      <c r="E92" s="234" t="str">
        <f t="shared" si="2"/>
        <v>5時間未満</v>
      </c>
      <c r="F92" s="232"/>
      <c r="G92" s="232"/>
    </row>
    <row r="93" spans="1:7" ht="26.25" customHeight="1">
      <c r="A93" s="223">
        <v>89</v>
      </c>
      <c r="B93" s="232"/>
      <c r="C93" s="232"/>
      <c r="D93" s="233"/>
      <c r="E93" s="234" t="str">
        <f t="shared" si="2"/>
        <v>5時間未満</v>
      </c>
      <c r="F93" s="232"/>
      <c r="G93" s="232"/>
    </row>
    <row r="94" spans="1:7" ht="26.25" customHeight="1">
      <c r="A94" s="223">
        <v>90</v>
      </c>
      <c r="B94" s="232"/>
      <c r="C94" s="232"/>
      <c r="D94" s="233"/>
      <c r="E94" s="234" t="str">
        <f t="shared" si="2"/>
        <v>5時間未満</v>
      </c>
      <c r="F94" s="232"/>
      <c r="G94" s="232"/>
    </row>
    <row r="95" spans="1:7" ht="26.25" customHeight="1">
      <c r="A95" s="223">
        <v>91</v>
      </c>
      <c r="B95" s="232"/>
      <c r="C95" s="232"/>
      <c r="D95" s="233"/>
      <c r="E95" s="234" t="str">
        <f t="shared" si="2"/>
        <v>5時間未満</v>
      </c>
      <c r="F95" s="232"/>
      <c r="G95" s="232"/>
    </row>
    <row r="96" spans="1:7" ht="26.25" customHeight="1">
      <c r="A96" s="223">
        <v>92</v>
      </c>
      <c r="B96" s="232"/>
      <c r="C96" s="232"/>
      <c r="D96" s="233"/>
      <c r="E96" s="234" t="str">
        <f t="shared" si="2"/>
        <v>5時間未満</v>
      </c>
      <c r="F96" s="232"/>
      <c r="G96" s="232"/>
    </row>
    <row r="97" spans="1:7" ht="26.25" customHeight="1">
      <c r="A97" s="223">
        <v>93</v>
      </c>
      <c r="B97" s="232"/>
      <c r="C97" s="232"/>
      <c r="D97" s="233"/>
      <c r="E97" s="234" t="str">
        <f t="shared" si="2"/>
        <v>5時間未満</v>
      </c>
      <c r="F97" s="232"/>
      <c r="G97" s="232"/>
    </row>
    <row r="98" spans="1:7" ht="26.25" customHeight="1">
      <c r="A98" s="223">
        <v>94</v>
      </c>
      <c r="B98" s="232"/>
      <c r="C98" s="232"/>
      <c r="D98" s="233"/>
      <c r="E98" s="234" t="str">
        <f t="shared" si="2"/>
        <v>5時間未満</v>
      </c>
      <c r="F98" s="232"/>
      <c r="G98" s="232"/>
    </row>
    <row r="99" spans="1:7" ht="26.25" customHeight="1">
      <c r="A99" s="223">
        <v>95</v>
      </c>
      <c r="B99" s="232"/>
      <c r="C99" s="232"/>
      <c r="D99" s="233"/>
      <c r="E99" s="234" t="str">
        <f t="shared" si="2"/>
        <v>5時間未満</v>
      </c>
      <c r="F99" s="232"/>
      <c r="G99" s="232"/>
    </row>
    <row r="100" spans="1:7" ht="26.25" customHeight="1">
      <c r="A100" s="223">
        <v>96</v>
      </c>
      <c r="B100" s="232"/>
      <c r="C100" s="232"/>
      <c r="D100" s="233"/>
      <c r="E100" s="234" t="str">
        <f t="shared" si="2"/>
        <v>5時間未満</v>
      </c>
      <c r="F100" s="232"/>
      <c r="G100" s="232"/>
    </row>
    <row r="101" spans="1:7" ht="26.25" customHeight="1">
      <c r="A101" s="223">
        <v>97</v>
      </c>
      <c r="B101" s="232"/>
      <c r="C101" s="232"/>
      <c r="D101" s="233"/>
      <c r="E101" s="234" t="str">
        <f t="shared" si="2"/>
        <v>5時間未満</v>
      </c>
      <c r="F101" s="232"/>
      <c r="G101" s="232"/>
    </row>
  </sheetData>
  <mergeCells count="1">
    <mergeCell ref="F1:G1"/>
  </mergeCells>
  <phoneticPr fontId="2"/>
  <dataValidations count="2">
    <dataValidation type="list" allowBlank="1" showInputMessage="1" showErrorMessage="1" sqref="C5:C101" xr:uid="{0C74F424-56D5-4DBA-A70A-D6791C190774}">
      <formula1>$I$5:$I$10</formula1>
    </dataValidation>
    <dataValidation type="list" allowBlank="1" showInputMessage="1" showErrorMessage="1" sqref="F5:G101" xr:uid="{C4C9316C-8039-4F8C-9177-171D4F9B87AD}">
      <formula1>$J$5:$J$6</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399F2-19A9-491E-B056-F60783D94BEF}">
  <dimension ref="A1:BB675"/>
  <sheetViews>
    <sheetView showZeros="0" view="pageBreakPreview" topLeftCell="U1" zoomScale="70" zoomScaleNormal="85" zoomScaleSheetLayoutView="70" workbookViewId="0">
      <selection activeCell="AL2" sqref="AL2:AM2"/>
    </sheetView>
  </sheetViews>
  <sheetFormatPr defaultRowHeight="12"/>
  <cols>
    <col min="1" max="1" width="23.6640625" style="66" customWidth="1"/>
    <col min="2" max="2" width="22.83203125" style="66" customWidth="1"/>
    <col min="3" max="33" width="7.5" style="102" customWidth="1"/>
    <col min="34" max="34" width="13.33203125" style="66" customWidth="1"/>
    <col min="35" max="35" width="7.83203125" style="66" bestFit="1" customWidth="1"/>
    <col min="36" max="36" width="12.83203125" style="66" customWidth="1"/>
    <col min="37" max="37" width="5.5" style="66" customWidth="1"/>
    <col min="38" max="38" width="23" style="66" bestFit="1" customWidth="1"/>
    <col min="39" max="39" width="12.83203125" style="66" customWidth="1"/>
    <col min="40" max="40" width="5.6640625" style="66" customWidth="1"/>
    <col min="41" max="41" width="3" style="66" customWidth="1"/>
    <col min="42" max="16384" width="9.33203125" style="66"/>
  </cols>
  <sheetData>
    <row r="1" spans="1:54" s="64" customFormat="1" ht="26.25" thickBot="1">
      <c r="B1" s="60" t="s">
        <v>186</v>
      </c>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2"/>
      <c r="AM1" s="62"/>
      <c r="AN1" s="62"/>
      <c r="AO1" s="62"/>
      <c r="AP1" s="63"/>
      <c r="AQ1" s="63"/>
      <c r="AR1" s="63"/>
      <c r="AS1" s="63"/>
      <c r="AT1" s="63"/>
      <c r="AU1" s="63"/>
      <c r="AV1" s="63"/>
      <c r="AW1" s="63"/>
    </row>
    <row r="2" spans="1:54" ht="30" customHeight="1" thickBot="1">
      <c r="B2" s="324" t="s">
        <v>1</v>
      </c>
      <c r="C2" s="325"/>
      <c r="D2" s="326"/>
      <c r="E2" s="324">
        <f>職員配置!B6</f>
        <v>0</v>
      </c>
      <c r="F2" s="325"/>
      <c r="G2" s="325"/>
      <c r="H2" s="325"/>
      <c r="I2" s="325"/>
      <c r="J2" s="325"/>
      <c r="K2" s="325"/>
      <c r="L2" s="325"/>
      <c r="M2" s="325"/>
      <c r="N2" s="325"/>
      <c r="O2" s="326"/>
      <c r="P2" s="324" t="s">
        <v>124</v>
      </c>
      <c r="Q2" s="325"/>
      <c r="R2" s="325"/>
      <c r="S2" s="326"/>
      <c r="T2" s="356">
        <f>職員配置!E6</f>
        <v>0</v>
      </c>
      <c r="U2" s="357"/>
      <c r="V2" s="357"/>
      <c r="W2" s="357"/>
      <c r="X2" s="357"/>
      <c r="Y2" s="357"/>
      <c r="Z2" s="357"/>
      <c r="AA2" s="358"/>
      <c r="AB2" s="324" t="s">
        <v>128</v>
      </c>
      <c r="AC2" s="325"/>
      <c r="AD2" s="325"/>
      <c r="AE2" s="326"/>
      <c r="AF2" s="359"/>
      <c r="AG2" s="360"/>
      <c r="AH2" s="361"/>
      <c r="AI2" s="65"/>
      <c r="AJ2" s="65"/>
      <c r="AL2" s="392">
        <f ca="1">職員配置!J1</f>
        <v>45473</v>
      </c>
      <c r="AM2" s="392"/>
      <c r="AN2" s="67"/>
      <c r="AO2" s="67"/>
    </row>
    <row r="3" spans="1:54" s="64" customFormat="1" ht="26.25" thickBot="1">
      <c r="B3" s="60"/>
      <c r="C3" s="61"/>
      <c r="D3" s="61"/>
      <c r="E3" s="61"/>
      <c r="F3" s="61"/>
      <c r="G3" s="61"/>
      <c r="H3" s="61"/>
      <c r="I3" s="61"/>
      <c r="J3" s="61"/>
      <c r="K3" s="61"/>
      <c r="M3" s="61"/>
      <c r="N3" s="61"/>
      <c r="O3" s="61"/>
      <c r="P3" s="61"/>
      <c r="Q3" s="61"/>
      <c r="R3" s="61"/>
      <c r="S3" s="61"/>
      <c r="T3" s="61"/>
      <c r="U3" s="61"/>
      <c r="V3" s="61"/>
      <c r="W3" s="61"/>
      <c r="X3" s="61"/>
      <c r="Y3" s="61"/>
      <c r="AA3" s="61"/>
      <c r="AB3" s="61"/>
      <c r="AC3" s="61"/>
      <c r="AD3" s="61"/>
      <c r="AE3" s="61"/>
      <c r="AF3" s="61"/>
      <c r="AG3" s="61"/>
      <c r="AH3" s="61"/>
      <c r="AI3" s="61"/>
      <c r="AJ3" s="61"/>
      <c r="AK3" s="67">
        <f>E4</f>
        <v>4</v>
      </c>
      <c r="AL3" s="67" t="s">
        <v>132</v>
      </c>
      <c r="AM3" s="66"/>
      <c r="AN3" s="62"/>
      <c r="AO3" s="62"/>
      <c r="AP3" s="63"/>
      <c r="AQ3" s="63"/>
      <c r="AR3" s="63"/>
      <c r="AS3" s="63"/>
      <c r="AT3" s="63"/>
      <c r="AU3" s="63"/>
      <c r="AV3" s="63"/>
      <c r="AW3" s="63"/>
    </row>
    <row r="4" spans="1:54" ht="26.25" customHeight="1" thickBot="1">
      <c r="A4" s="68" t="s">
        <v>270</v>
      </c>
      <c r="B4" s="263">
        <v>2025</v>
      </c>
      <c r="C4" s="69" t="s">
        <v>129</v>
      </c>
      <c r="D4" s="69"/>
      <c r="E4" s="323">
        <v>4</v>
      </c>
      <c r="F4" s="323"/>
      <c r="G4" s="70" t="s">
        <v>130</v>
      </c>
      <c r="H4" s="71" t="s">
        <v>131</v>
      </c>
      <c r="I4" s="71"/>
      <c r="J4" s="72"/>
      <c r="K4" s="220" t="s">
        <v>240</v>
      </c>
      <c r="M4" s="72"/>
      <c r="N4" s="66"/>
      <c r="O4" s="66"/>
      <c r="P4" s="66"/>
      <c r="Q4" s="66"/>
      <c r="R4" s="72"/>
      <c r="S4" s="72"/>
      <c r="T4" s="66"/>
      <c r="U4" s="66"/>
      <c r="V4" s="66"/>
      <c r="W4" s="66"/>
      <c r="X4" s="66"/>
      <c r="Y4" s="220" t="s">
        <v>239</v>
      </c>
      <c r="Z4" s="66"/>
      <c r="AA4" s="66"/>
      <c r="AB4" s="72"/>
      <c r="AC4" s="72"/>
      <c r="AD4" s="72"/>
      <c r="AE4" s="72"/>
      <c r="AF4" s="72"/>
      <c r="AG4" s="72"/>
      <c r="AH4" s="67"/>
      <c r="AI4" s="67"/>
      <c r="AJ4" s="67"/>
      <c r="AK4" s="67"/>
      <c r="AL4" s="78" t="s">
        <v>135</v>
      </c>
      <c r="AM4" s="146" t="e">
        <f>ROUNDUP(AH9/AH8,1)</f>
        <v>#DIV/0!</v>
      </c>
      <c r="AN4" s="67"/>
      <c r="AO4" s="67"/>
    </row>
    <row r="5" spans="1:54" ht="20.100000000000001" customHeight="1" thickBot="1">
      <c r="B5" s="23"/>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23"/>
      <c r="AK5" s="67"/>
      <c r="AL5" s="366" t="s">
        <v>182</v>
      </c>
      <c r="AM5" s="362" t="e">
        <f>ROUND(SUM(AH13:AH15,AH19:AH21,AH25:AH27,AH31:AH33,AH34:AH36)/AH37*100,0) &amp;"％"</f>
        <v>#DIV/0!</v>
      </c>
    </row>
    <row r="6" spans="1:54" ht="24.95" customHeight="1" thickBot="1">
      <c r="B6" s="73" t="s">
        <v>133</v>
      </c>
      <c r="C6" s="74">
        <v>1</v>
      </c>
      <c r="D6" s="75">
        <v>2</v>
      </c>
      <c r="E6" s="75">
        <v>3</v>
      </c>
      <c r="F6" s="75">
        <v>4</v>
      </c>
      <c r="G6" s="75">
        <v>5</v>
      </c>
      <c r="H6" s="75">
        <v>6</v>
      </c>
      <c r="I6" s="75">
        <v>7</v>
      </c>
      <c r="J6" s="75">
        <v>8</v>
      </c>
      <c r="K6" s="75">
        <v>9</v>
      </c>
      <c r="L6" s="76">
        <v>10</v>
      </c>
      <c r="M6" s="74">
        <v>11</v>
      </c>
      <c r="N6" s="75">
        <v>12</v>
      </c>
      <c r="O6" s="75">
        <v>13</v>
      </c>
      <c r="P6" s="75">
        <v>14</v>
      </c>
      <c r="Q6" s="75">
        <v>15</v>
      </c>
      <c r="R6" s="75">
        <v>16</v>
      </c>
      <c r="S6" s="75">
        <v>17</v>
      </c>
      <c r="T6" s="75">
        <v>18</v>
      </c>
      <c r="U6" s="75">
        <v>19</v>
      </c>
      <c r="V6" s="76">
        <v>20</v>
      </c>
      <c r="W6" s="74">
        <v>21</v>
      </c>
      <c r="X6" s="75">
        <v>22</v>
      </c>
      <c r="Y6" s="75">
        <v>23</v>
      </c>
      <c r="Z6" s="75">
        <v>24</v>
      </c>
      <c r="AA6" s="75">
        <v>25</v>
      </c>
      <c r="AB6" s="75">
        <v>26</v>
      </c>
      <c r="AC6" s="75">
        <v>27</v>
      </c>
      <c r="AD6" s="75">
        <v>28</v>
      </c>
      <c r="AE6" s="75">
        <v>29</v>
      </c>
      <c r="AF6" s="75">
        <v>30</v>
      </c>
      <c r="AG6" s="76"/>
      <c r="AH6" s="346" t="s">
        <v>134</v>
      </c>
      <c r="AI6" s="77"/>
      <c r="AK6" s="67"/>
      <c r="AL6" s="367"/>
      <c r="AM6" s="363"/>
      <c r="AN6" s="67"/>
      <c r="AO6" s="67"/>
      <c r="AT6" s="191"/>
      <c r="AU6" s="191"/>
      <c r="BB6" s="191"/>
    </row>
    <row r="7" spans="1:54" ht="24.95" customHeight="1" thickBot="1">
      <c r="B7" s="79" t="s">
        <v>136</v>
      </c>
      <c r="C7" s="250">
        <f>DATE($B$4,$E$4,1)</f>
        <v>45748</v>
      </c>
      <c r="D7" s="250">
        <f>DATE($B$4,$E$4,2)</f>
        <v>45749</v>
      </c>
      <c r="E7" s="250">
        <f>DATE($B$4,$E$4,3)</f>
        <v>45750</v>
      </c>
      <c r="F7" s="250">
        <f>DATE($B$4,$E$4,4)</f>
        <v>45751</v>
      </c>
      <c r="G7" s="250">
        <f>DATE($B$4,$E$4,5)</f>
        <v>45752</v>
      </c>
      <c r="H7" s="250">
        <f>DATE($B$4,$E$4,6)</f>
        <v>45753</v>
      </c>
      <c r="I7" s="250">
        <f>DATE($B$4,$E$4,7)</f>
        <v>45754</v>
      </c>
      <c r="J7" s="250">
        <f>DATE($B$4,$E$4,8)</f>
        <v>45755</v>
      </c>
      <c r="K7" s="250">
        <f>DATE($B$4,$E$4,9)</f>
        <v>45756</v>
      </c>
      <c r="L7" s="250">
        <f>DATE($B$4,$E$4,10)</f>
        <v>45757</v>
      </c>
      <c r="M7" s="250">
        <f>DATE($B$4,$E$4,11)</f>
        <v>45758</v>
      </c>
      <c r="N7" s="250">
        <f>DATE($B$4,$E$4,12)</f>
        <v>45759</v>
      </c>
      <c r="O7" s="250">
        <f>DATE($B$4,$E$4,13)</f>
        <v>45760</v>
      </c>
      <c r="P7" s="250">
        <f>DATE($B$4,$E$4,14)</f>
        <v>45761</v>
      </c>
      <c r="Q7" s="250">
        <f>DATE($B$4,$E$4,15)</f>
        <v>45762</v>
      </c>
      <c r="R7" s="250">
        <f>DATE($B$4,$E$4,16)</f>
        <v>45763</v>
      </c>
      <c r="S7" s="250">
        <f>DATE($B$4,$E$4,17)</f>
        <v>45764</v>
      </c>
      <c r="T7" s="250">
        <f>DATE($B$4,$E$4,18)</f>
        <v>45765</v>
      </c>
      <c r="U7" s="250">
        <f>DATE($B$4,$E$4,19)</f>
        <v>45766</v>
      </c>
      <c r="V7" s="250">
        <f>DATE($B$4,$E$4,20)</f>
        <v>45767</v>
      </c>
      <c r="W7" s="250">
        <f>DATE($B$4,$E$4,21)</f>
        <v>45768</v>
      </c>
      <c r="X7" s="250">
        <f>DATE($B$4,$E$4,22)</f>
        <v>45769</v>
      </c>
      <c r="Y7" s="250">
        <f>DATE($B$4,$E$4,23)</f>
        <v>45770</v>
      </c>
      <c r="Z7" s="250">
        <f>DATE($B$4,$E$4,24)</f>
        <v>45771</v>
      </c>
      <c r="AA7" s="250">
        <f>DATE($B$4,$E$4,25)</f>
        <v>45772</v>
      </c>
      <c r="AB7" s="250">
        <f>DATE($B$4,$E$4,26)</f>
        <v>45773</v>
      </c>
      <c r="AC7" s="250">
        <f>DATE($B$4,$E$4,27)</f>
        <v>45774</v>
      </c>
      <c r="AD7" s="250">
        <f>DATE($B$4,$E$4,28)</f>
        <v>45775</v>
      </c>
      <c r="AE7" s="250">
        <f>IF(DAY(EOMONTH(C7,0))&lt;29,"",DATE($B$4,$E$4,29))</f>
        <v>45776</v>
      </c>
      <c r="AF7" s="250">
        <f>IF(DAY(EOMONTH(C7,0))&lt;30,"",DATE($B$4,$E$4,30))</f>
        <v>45777</v>
      </c>
      <c r="AG7" s="250" t="str">
        <f>IF(DAY(EOMONTH(C7,0))&lt;31,"",DATE($B$4,$E$4,31))</f>
        <v/>
      </c>
      <c r="AH7" s="347"/>
      <c r="AI7" s="77"/>
      <c r="AJ7" s="77"/>
      <c r="AK7" s="67"/>
      <c r="AL7" s="78" t="s">
        <v>188</v>
      </c>
      <c r="AM7" s="147" t="e">
        <f>ROUND(SUM(AJ13:AJ36)/AH37,1)</f>
        <v>#DIV/0!</v>
      </c>
      <c r="AN7" s="67"/>
      <c r="AO7" s="67"/>
    </row>
    <row r="8" spans="1:54" ht="24.95" customHeight="1" thickBot="1">
      <c r="B8" s="80" t="s">
        <v>137</v>
      </c>
      <c r="C8" s="119"/>
      <c r="D8" s="120"/>
      <c r="E8" s="120"/>
      <c r="F8" s="120"/>
      <c r="G8" s="120"/>
      <c r="H8" s="120"/>
      <c r="I8" s="120"/>
      <c r="J8" s="120"/>
      <c r="K8" s="120"/>
      <c r="L8" s="121"/>
      <c r="M8" s="119"/>
      <c r="N8" s="120"/>
      <c r="O8" s="120"/>
      <c r="P8" s="120"/>
      <c r="Q8" s="120"/>
      <c r="R8" s="120"/>
      <c r="S8" s="120"/>
      <c r="T8" s="120"/>
      <c r="U8" s="120"/>
      <c r="V8" s="121"/>
      <c r="W8" s="122"/>
      <c r="X8" s="120"/>
      <c r="Y8" s="120"/>
      <c r="Z8" s="120"/>
      <c r="AA8" s="120"/>
      <c r="AB8" s="120"/>
      <c r="AC8" s="120"/>
      <c r="AD8" s="120"/>
      <c r="AE8" s="120"/>
      <c r="AF8" s="120"/>
      <c r="AG8" s="123"/>
      <c r="AH8" s="109">
        <f>COUNTIF(C8:AG8,"○")</f>
        <v>0</v>
      </c>
      <c r="AI8" s="81"/>
      <c r="AK8" s="67"/>
      <c r="AL8" s="83" t="s">
        <v>122</v>
      </c>
      <c r="AM8" s="181"/>
      <c r="AN8" s="67"/>
      <c r="AO8" s="67"/>
    </row>
    <row r="9" spans="1:54" ht="24.95" customHeight="1" thickBot="1">
      <c r="B9" s="80" t="s">
        <v>138</v>
      </c>
      <c r="C9" s="104">
        <f>SUM($C$10,$C$13,$C$16,$C$19,$C$22,$C$25,$C$28,$C$31,$C$34)*1/2+SUM($C$11,$C$14,$C$17,$C$20,$C$23,$C$26,$C$29,$C$32,$C$35)*3/4+SUM($C$12,$C$15,$C$18,$C$21,$C$24,$C$27,$C$30,$C$33,$C$36)</f>
        <v>0</v>
      </c>
      <c r="D9" s="104">
        <f t="shared" ref="D9:AG9" si="0">SUM(D10,D13,D16,D19,D22,D25,D28,D31,D34)*1/2+SUM(D11,D14,D17,D20,D23,D26,D29,D32,D35)*3/4+SUM(D12,D15,D18,D21,D24,D27,D30,D33,D36)</f>
        <v>0</v>
      </c>
      <c r="E9" s="104">
        <f t="shared" si="0"/>
        <v>0</v>
      </c>
      <c r="F9" s="104">
        <f t="shared" si="0"/>
        <v>0</v>
      </c>
      <c r="G9" s="104">
        <f t="shared" si="0"/>
        <v>0</v>
      </c>
      <c r="H9" s="104">
        <f t="shared" si="0"/>
        <v>0</v>
      </c>
      <c r="I9" s="104">
        <f t="shared" si="0"/>
        <v>0</v>
      </c>
      <c r="J9" s="104">
        <f t="shared" si="0"/>
        <v>0</v>
      </c>
      <c r="K9" s="104">
        <f t="shared" si="0"/>
        <v>0</v>
      </c>
      <c r="L9" s="104">
        <f t="shared" si="0"/>
        <v>0</v>
      </c>
      <c r="M9" s="104">
        <f t="shared" si="0"/>
        <v>0</v>
      </c>
      <c r="N9" s="104">
        <f t="shared" si="0"/>
        <v>0</v>
      </c>
      <c r="O9" s="104">
        <f t="shared" si="0"/>
        <v>0</v>
      </c>
      <c r="P9" s="104">
        <f t="shared" si="0"/>
        <v>0</v>
      </c>
      <c r="Q9" s="104">
        <f t="shared" si="0"/>
        <v>0</v>
      </c>
      <c r="R9" s="104">
        <f t="shared" si="0"/>
        <v>0</v>
      </c>
      <c r="S9" s="104">
        <f t="shared" si="0"/>
        <v>0</v>
      </c>
      <c r="T9" s="104">
        <f t="shared" si="0"/>
        <v>0</v>
      </c>
      <c r="U9" s="104">
        <f t="shared" si="0"/>
        <v>0</v>
      </c>
      <c r="V9" s="104">
        <f t="shared" si="0"/>
        <v>0</v>
      </c>
      <c r="W9" s="104">
        <f t="shared" si="0"/>
        <v>0</v>
      </c>
      <c r="X9" s="104">
        <f t="shared" si="0"/>
        <v>0</v>
      </c>
      <c r="Y9" s="104">
        <f t="shared" si="0"/>
        <v>0</v>
      </c>
      <c r="Z9" s="104">
        <f t="shared" si="0"/>
        <v>0</v>
      </c>
      <c r="AA9" s="104">
        <f t="shared" si="0"/>
        <v>0</v>
      </c>
      <c r="AB9" s="104">
        <f t="shared" si="0"/>
        <v>0</v>
      </c>
      <c r="AC9" s="104">
        <f t="shared" si="0"/>
        <v>0</v>
      </c>
      <c r="AD9" s="104">
        <f t="shared" si="0"/>
        <v>0</v>
      </c>
      <c r="AE9" s="104">
        <f t="shared" si="0"/>
        <v>0</v>
      </c>
      <c r="AF9" s="104">
        <f t="shared" si="0"/>
        <v>0</v>
      </c>
      <c r="AG9" s="104">
        <f t="shared" si="0"/>
        <v>0</v>
      </c>
      <c r="AH9" s="108">
        <f>SUM(C9:AG9)</f>
        <v>0</v>
      </c>
      <c r="AI9" s="82"/>
      <c r="AK9" s="67"/>
      <c r="AL9" s="83" t="s">
        <v>123</v>
      </c>
      <c r="AM9" s="148" t="e">
        <f>AM4/AF2</f>
        <v>#DIV/0!</v>
      </c>
      <c r="AN9" s="67"/>
      <c r="AO9" s="67"/>
    </row>
    <row r="10" spans="1:54" ht="18" customHeight="1" thickBot="1">
      <c r="A10" s="364" t="s">
        <v>139</v>
      </c>
      <c r="B10" s="193" t="s">
        <v>218</v>
      </c>
      <c r="C10" s="199"/>
      <c r="D10" s="200"/>
      <c r="E10" s="200"/>
      <c r="F10" s="200"/>
      <c r="G10" s="200"/>
      <c r="H10" s="200"/>
      <c r="I10" s="200"/>
      <c r="J10" s="200"/>
      <c r="K10" s="200"/>
      <c r="L10" s="201"/>
      <c r="M10" s="199"/>
      <c r="N10" s="200"/>
      <c r="O10" s="200"/>
      <c r="P10" s="200"/>
      <c r="Q10" s="200"/>
      <c r="R10" s="200"/>
      <c r="S10" s="200"/>
      <c r="T10" s="200"/>
      <c r="U10" s="200"/>
      <c r="V10" s="201"/>
      <c r="W10" s="202"/>
      <c r="X10" s="200"/>
      <c r="Y10" s="200"/>
      <c r="Z10" s="200"/>
      <c r="AA10" s="200"/>
      <c r="AB10" s="200"/>
      <c r="AC10" s="200"/>
      <c r="AD10" s="200"/>
      <c r="AE10" s="200"/>
      <c r="AF10" s="200"/>
      <c r="AG10" s="201"/>
      <c r="AH10" s="113">
        <f>SUM(C10:AG10)*1/2</f>
        <v>0</v>
      </c>
      <c r="AL10" s="169" t="s">
        <v>168</v>
      </c>
      <c r="AM10" s="172" t="e">
        <f>ROUND((AH41)/AH9*100,0) &amp;"％"</f>
        <v>#DIV/0!</v>
      </c>
      <c r="AN10" s="67"/>
      <c r="AO10" s="67"/>
    </row>
    <row r="11" spans="1:54" ht="18" customHeight="1">
      <c r="A11" s="364"/>
      <c r="B11" s="194" t="s">
        <v>219</v>
      </c>
      <c r="C11" s="203"/>
      <c r="D11" s="204"/>
      <c r="E11" s="204"/>
      <c r="F11" s="204"/>
      <c r="G11" s="204"/>
      <c r="H11" s="204"/>
      <c r="I11" s="204"/>
      <c r="J11" s="204"/>
      <c r="K11" s="204"/>
      <c r="L11" s="205"/>
      <c r="M11" s="203"/>
      <c r="N11" s="204"/>
      <c r="O11" s="204"/>
      <c r="P11" s="204"/>
      <c r="Q11" s="204"/>
      <c r="R11" s="204"/>
      <c r="S11" s="204"/>
      <c r="T11" s="204"/>
      <c r="U11" s="204"/>
      <c r="V11" s="205"/>
      <c r="W11" s="206"/>
      <c r="X11" s="204"/>
      <c r="Y11" s="204"/>
      <c r="Z11" s="204"/>
      <c r="AA11" s="204"/>
      <c r="AB11" s="204"/>
      <c r="AC11" s="204"/>
      <c r="AD11" s="204"/>
      <c r="AE11" s="204"/>
      <c r="AF11" s="204"/>
      <c r="AG11" s="205"/>
      <c r="AH11" s="111">
        <f>SUM(C11:AG11)*3/4</f>
        <v>0</v>
      </c>
      <c r="AJ11" s="332" t="s">
        <v>187</v>
      </c>
      <c r="AL11" s="23"/>
      <c r="AM11" s="192"/>
      <c r="AN11" s="67"/>
      <c r="AO11" s="67"/>
    </row>
    <row r="12" spans="1:54" ht="18" customHeight="1" thickBot="1">
      <c r="A12" s="364"/>
      <c r="B12" s="197" t="s">
        <v>220</v>
      </c>
      <c r="C12" s="224"/>
      <c r="D12" s="214"/>
      <c r="E12" s="214"/>
      <c r="F12" s="214"/>
      <c r="G12" s="214"/>
      <c r="H12" s="214"/>
      <c r="I12" s="214"/>
      <c r="J12" s="214"/>
      <c r="K12" s="214"/>
      <c r="L12" s="213"/>
      <c r="M12" s="224"/>
      <c r="N12" s="214"/>
      <c r="O12" s="214"/>
      <c r="P12" s="214"/>
      <c r="Q12" s="214"/>
      <c r="R12" s="214"/>
      <c r="S12" s="214"/>
      <c r="T12" s="214"/>
      <c r="U12" s="214"/>
      <c r="V12" s="213"/>
      <c r="W12" s="225"/>
      <c r="X12" s="214"/>
      <c r="Y12" s="214"/>
      <c r="Z12" s="214"/>
      <c r="AA12" s="214"/>
      <c r="AB12" s="214"/>
      <c r="AC12" s="214"/>
      <c r="AD12" s="214"/>
      <c r="AE12" s="214"/>
      <c r="AF12" s="214"/>
      <c r="AG12" s="213"/>
      <c r="AH12" s="111">
        <f>SUM(C12:AG12)</f>
        <v>0</v>
      </c>
      <c r="AJ12" s="333"/>
      <c r="AL12" s="23"/>
      <c r="AM12" s="192"/>
      <c r="AN12" s="67"/>
      <c r="AO12" s="67"/>
    </row>
    <row r="13" spans="1:54" ht="18" customHeight="1" thickBot="1">
      <c r="A13" s="364" t="s">
        <v>183</v>
      </c>
      <c r="B13" s="193" t="s">
        <v>218</v>
      </c>
      <c r="C13" s="199"/>
      <c r="D13" s="200"/>
      <c r="E13" s="200"/>
      <c r="F13" s="200"/>
      <c r="G13" s="200"/>
      <c r="H13" s="200"/>
      <c r="I13" s="200"/>
      <c r="J13" s="200"/>
      <c r="K13" s="200"/>
      <c r="L13" s="201"/>
      <c r="M13" s="199"/>
      <c r="N13" s="200"/>
      <c r="O13" s="200"/>
      <c r="P13" s="200"/>
      <c r="Q13" s="200"/>
      <c r="R13" s="200"/>
      <c r="S13" s="200"/>
      <c r="T13" s="200"/>
      <c r="U13" s="200"/>
      <c r="V13" s="201"/>
      <c r="W13" s="202"/>
      <c r="X13" s="200"/>
      <c r="Y13" s="200"/>
      <c r="Z13" s="200"/>
      <c r="AA13" s="200"/>
      <c r="AB13" s="200"/>
      <c r="AC13" s="200"/>
      <c r="AD13" s="200"/>
      <c r="AE13" s="200"/>
      <c r="AF13" s="200"/>
      <c r="AG13" s="201"/>
      <c r="AH13" s="113">
        <f t="shared" ref="AH13" si="1">SUM(C13:AG13)*1/2</f>
        <v>0</v>
      </c>
      <c r="AI13" s="365" t="s">
        <v>140</v>
      </c>
      <c r="AJ13" s="149">
        <f>AH13*2</f>
        <v>0</v>
      </c>
      <c r="AN13" s="67"/>
      <c r="AO13" s="67"/>
    </row>
    <row r="14" spans="1:54" ht="18" customHeight="1" thickBot="1">
      <c r="A14" s="364"/>
      <c r="B14" s="194" t="s">
        <v>219</v>
      </c>
      <c r="C14" s="203"/>
      <c r="D14" s="204"/>
      <c r="E14" s="204"/>
      <c r="F14" s="204"/>
      <c r="G14" s="204"/>
      <c r="H14" s="204"/>
      <c r="I14" s="204"/>
      <c r="J14" s="204"/>
      <c r="K14" s="204"/>
      <c r="L14" s="205"/>
      <c r="M14" s="203"/>
      <c r="N14" s="204"/>
      <c r="O14" s="204"/>
      <c r="P14" s="204"/>
      <c r="Q14" s="204"/>
      <c r="R14" s="204"/>
      <c r="S14" s="204"/>
      <c r="T14" s="204"/>
      <c r="U14" s="204"/>
      <c r="V14" s="205"/>
      <c r="W14" s="206"/>
      <c r="X14" s="204"/>
      <c r="Y14" s="204"/>
      <c r="Z14" s="204"/>
      <c r="AA14" s="204"/>
      <c r="AB14" s="204"/>
      <c r="AC14" s="204"/>
      <c r="AD14" s="204"/>
      <c r="AE14" s="204"/>
      <c r="AF14" s="204"/>
      <c r="AG14" s="205"/>
      <c r="AH14" s="111">
        <f t="shared" ref="AH14" si="2">SUM(C14:AG14)*3/4</f>
        <v>0</v>
      </c>
      <c r="AI14" s="365"/>
      <c r="AJ14" s="149">
        <f t="shared" ref="AJ14:AJ15" si="3">AH14*2</f>
        <v>0</v>
      </c>
      <c r="AN14" s="67"/>
      <c r="AO14" s="67"/>
    </row>
    <row r="15" spans="1:54" ht="18" customHeight="1" thickBot="1">
      <c r="A15" s="364"/>
      <c r="B15" s="197" t="s">
        <v>220</v>
      </c>
      <c r="C15" s="224"/>
      <c r="D15" s="214"/>
      <c r="E15" s="214"/>
      <c r="F15" s="214"/>
      <c r="G15" s="214"/>
      <c r="H15" s="214"/>
      <c r="I15" s="214"/>
      <c r="J15" s="214"/>
      <c r="K15" s="214"/>
      <c r="L15" s="213"/>
      <c r="M15" s="224"/>
      <c r="N15" s="214"/>
      <c r="O15" s="214"/>
      <c r="P15" s="214"/>
      <c r="Q15" s="214"/>
      <c r="R15" s="214"/>
      <c r="S15" s="214"/>
      <c r="T15" s="214"/>
      <c r="U15" s="214"/>
      <c r="V15" s="213"/>
      <c r="W15" s="225"/>
      <c r="X15" s="214"/>
      <c r="Y15" s="214"/>
      <c r="Z15" s="214"/>
      <c r="AA15" s="214"/>
      <c r="AB15" s="214"/>
      <c r="AC15" s="214"/>
      <c r="AD15" s="214"/>
      <c r="AE15" s="214"/>
      <c r="AF15" s="214"/>
      <c r="AG15" s="213"/>
      <c r="AH15" s="111">
        <f t="shared" ref="AH15" si="4">SUM(C15:AG15)</f>
        <v>0</v>
      </c>
      <c r="AI15" s="365"/>
      <c r="AJ15" s="149">
        <f t="shared" si="3"/>
        <v>0</v>
      </c>
      <c r="AN15" s="67"/>
      <c r="AO15" s="67"/>
    </row>
    <row r="16" spans="1:54" ht="18" customHeight="1" thickBot="1">
      <c r="A16" s="364" t="s">
        <v>225</v>
      </c>
      <c r="B16" s="193" t="s">
        <v>218</v>
      </c>
      <c r="C16" s="199"/>
      <c r="D16" s="200"/>
      <c r="E16" s="200"/>
      <c r="F16" s="200"/>
      <c r="G16" s="200"/>
      <c r="H16" s="200"/>
      <c r="I16" s="200"/>
      <c r="J16" s="200"/>
      <c r="K16" s="200"/>
      <c r="L16" s="201"/>
      <c r="M16" s="199"/>
      <c r="N16" s="200"/>
      <c r="O16" s="200"/>
      <c r="P16" s="200"/>
      <c r="Q16" s="200"/>
      <c r="R16" s="200"/>
      <c r="S16" s="200"/>
      <c r="T16" s="200"/>
      <c r="U16" s="200"/>
      <c r="V16" s="201"/>
      <c r="W16" s="202"/>
      <c r="X16" s="200"/>
      <c r="Y16" s="200"/>
      <c r="Z16" s="200"/>
      <c r="AA16" s="200"/>
      <c r="AB16" s="200"/>
      <c r="AC16" s="200"/>
      <c r="AD16" s="200"/>
      <c r="AE16" s="200"/>
      <c r="AF16" s="200"/>
      <c r="AG16" s="201"/>
      <c r="AH16" s="113">
        <f t="shared" ref="AH16" si="5">SUM(C16:AG16)*1/2</f>
        <v>0</v>
      </c>
      <c r="AI16" s="365" t="s">
        <v>140</v>
      </c>
      <c r="AJ16" s="149">
        <f>AH16*2</f>
        <v>0</v>
      </c>
      <c r="AN16" s="67"/>
      <c r="AO16" s="67"/>
    </row>
    <row r="17" spans="1:41" ht="18" customHeight="1" thickBot="1">
      <c r="A17" s="364"/>
      <c r="B17" s="194" t="s">
        <v>219</v>
      </c>
      <c r="C17" s="203"/>
      <c r="D17" s="204"/>
      <c r="E17" s="204"/>
      <c r="F17" s="204"/>
      <c r="G17" s="204"/>
      <c r="H17" s="204"/>
      <c r="I17" s="204"/>
      <c r="J17" s="204"/>
      <c r="K17" s="204"/>
      <c r="L17" s="205"/>
      <c r="M17" s="203"/>
      <c r="N17" s="204"/>
      <c r="O17" s="204"/>
      <c r="P17" s="204"/>
      <c r="Q17" s="204"/>
      <c r="R17" s="204"/>
      <c r="S17" s="204"/>
      <c r="T17" s="204"/>
      <c r="U17" s="204"/>
      <c r="V17" s="205"/>
      <c r="W17" s="206"/>
      <c r="X17" s="204"/>
      <c r="Y17" s="204"/>
      <c r="Z17" s="204"/>
      <c r="AA17" s="204"/>
      <c r="AB17" s="204"/>
      <c r="AC17" s="204"/>
      <c r="AD17" s="204"/>
      <c r="AE17" s="204"/>
      <c r="AF17" s="204"/>
      <c r="AG17" s="205"/>
      <c r="AH17" s="111">
        <f t="shared" ref="AH17" si="6">SUM(C17:AG17)*3/4</f>
        <v>0</v>
      </c>
      <c r="AI17" s="365"/>
      <c r="AJ17" s="149">
        <f t="shared" ref="AJ17:AJ18" si="7">AH17*2</f>
        <v>0</v>
      </c>
      <c r="AN17" s="67"/>
      <c r="AO17" s="67"/>
    </row>
    <row r="18" spans="1:41" ht="18" customHeight="1" thickBot="1">
      <c r="A18" s="364"/>
      <c r="B18" s="197" t="s">
        <v>220</v>
      </c>
      <c r="C18" s="224"/>
      <c r="D18" s="214"/>
      <c r="E18" s="214"/>
      <c r="F18" s="214"/>
      <c r="G18" s="214"/>
      <c r="H18" s="214"/>
      <c r="I18" s="214"/>
      <c r="J18" s="214"/>
      <c r="K18" s="214"/>
      <c r="L18" s="213"/>
      <c r="M18" s="224"/>
      <c r="N18" s="214"/>
      <c r="O18" s="214"/>
      <c r="P18" s="214"/>
      <c r="Q18" s="214"/>
      <c r="R18" s="214"/>
      <c r="S18" s="214"/>
      <c r="T18" s="214"/>
      <c r="U18" s="214"/>
      <c r="V18" s="213"/>
      <c r="W18" s="225"/>
      <c r="X18" s="214"/>
      <c r="Y18" s="214"/>
      <c r="Z18" s="214"/>
      <c r="AA18" s="214"/>
      <c r="AB18" s="214"/>
      <c r="AC18" s="214"/>
      <c r="AD18" s="214"/>
      <c r="AE18" s="214"/>
      <c r="AF18" s="214"/>
      <c r="AG18" s="213"/>
      <c r="AH18" s="111">
        <f t="shared" ref="AH18" si="8">SUM(C18:AG18)</f>
        <v>0</v>
      </c>
      <c r="AI18" s="365"/>
      <c r="AJ18" s="149">
        <f t="shared" si="7"/>
        <v>0</v>
      </c>
      <c r="AN18" s="67"/>
      <c r="AO18" s="67"/>
    </row>
    <row r="19" spans="1:41" ht="18" customHeight="1" thickBot="1">
      <c r="A19" s="364" t="s">
        <v>184</v>
      </c>
      <c r="B19" s="193" t="s">
        <v>218</v>
      </c>
      <c r="C19" s="199"/>
      <c r="D19" s="200"/>
      <c r="E19" s="200"/>
      <c r="F19" s="200"/>
      <c r="G19" s="200"/>
      <c r="H19" s="200"/>
      <c r="I19" s="200"/>
      <c r="J19" s="200"/>
      <c r="K19" s="200"/>
      <c r="L19" s="201"/>
      <c r="M19" s="199"/>
      <c r="N19" s="200"/>
      <c r="O19" s="200"/>
      <c r="P19" s="200"/>
      <c r="Q19" s="200"/>
      <c r="R19" s="200"/>
      <c r="S19" s="200"/>
      <c r="T19" s="200"/>
      <c r="U19" s="200"/>
      <c r="V19" s="201"/>
      <c r="W19" s="202"/>
      <c r="X19" s="200"/>
      <c r="Y19" s="200"/>
      <c r="Z19" s="200"/>
      <c r="AA19" s="200"/>
      <c r="AB19" s="200"/>
      <c r="AC19" s="200"/>
      <c r="AD19" s="200"/>
      <c r="AE19" s="200"/>
      <c r="AF19" s="200"/>
      <c r="AG19" s="201"/>
      <c r="AH19" s="113">
        <f t="shared" ref="AH19" si="9">SUM(C19:AG19)*1/2</f>
        <v>0</v>
      </c>
      <c r="AI19" s="365" t="s">
        <v>143</v>
      </c>
      <c r="AJ19" s="149">
        <f>AH19*3</f>
        <v>0</v>
      </c>
      <c r="AN19" s="67"/>
      <c r="AO19" s="67"/>
    </row>
    <row r="20" spans="1:41" ht="18" customHeight="1" thickBot="1">
      <c r="A20" s="364"/>
      <c r="B20" s="194" t="s">
        <v>219</v>
      </c>
      <c r="C20" s="203"/>
      <c r="D20" s="204"/>
      <c r="E20" s="204"/>
      <c r="F20" s="204"/>
      <c r="G20" s="204"/>
      <c r="H20" s="204"/>
      <c r="I20" s="204"/>
      <c r="J20" s="204"/>
      <c r="K20" s="204"/>
      <c r="L20" s="205"/>
      <c r="M20" s="203"/>
      <c r="N20" s="204"/>
      <c r="O20" s="204"/>
      <c r="P20" s="204"/>
      <c r="Q20" s="204"/>
      <c r="R20" s="204"/>
      <c r="S20" s="204"/>
      <c r="T20" s="204"/>
      <c r="U20" s="204"/>
      <c r="V20" s="205"/>
      <c r="W20" s="206"/>
      <c r="X20" s="204"/>
      <c r="Y20" s="204"/>
      <c r="Z20" s="204"/>
      <c r="AA20" s="204"/>
      <c r="AB20" s="204"/>
      <c r="AC20" s="204"/>
      <c r="AD20" s="204"/>
      <c r="AE20" s="204"/>
      <c r="AF20" s="204"/>
      <c r="AG20" s="205"/>
      <c r="AH20" s="111">
        <f t="shared" ref="AH20" si="10">SUM(C20:AG20)*3/4</f>
        <v>0</v>
      </c>
      <c r="AI20" s="365"/>
      <c r="AJ20" s="149">
        <f t="shared" ref="AJ20:AJ24" si="11">AH20*3</f>
        <v>0</v>
      </c>
      <c r="AN20" s="67"/>
      <c r="AO20" s="67"/>
    </row>
    <row r="21" spans="1:41" ht="18" customHeight="1" thickBot="1">
      <c r="A21" s="364"/>
      <c r="B21" s="197" t="s">
        <v>220</v>
      </c>
      <c r="C21" s="224"/>
      <c r="D21" s="214"/>
      <c r="E21" s="214"/>
      <c r="F21" s="214"/>
      <c r="G21" s="214"/>
      <c r="H21" s="214"/>
      <c r="I21" s="214"/>
      <c r="J21" s="214"/>
      <c r="K21" s="214"/>
      <c r="L21" s="213"/>
      <c r="M21" s="224"/>
      <c r="N21" s="214"/>
      <c r="O21" s="214"/>
      <c r="P21" s="214"/>
      <c r="Q21" s="214"/>
      <c r="R21" s="214"/>
      <c r="S21" s="214"/>
      <c r="T21" s="214"/>
      <c r="U21" s="214"/>
      <c r="V21" s="213"/>
      <c r="W21" s="225"/>
      <c r="X21" s="214"/>
      <c r="Y21" s="214"/>
      <c r="Z21" s="214"/>
      <c r="AA21" s="214"/>
      <c r="AB21" s="214"/>
      <c r="AC21" s="214"/>
      <c r="AD21" s="214"/>
      <c r="AE21" s="214"/>
      <c r="AF21" s="214"/>
      <c r="AG21" s="213"/>
      <c r="AH21" s="111">
        <f t="shared" ref="AH21" si="12">SUM(C21:AG21)</f>
        <v>0</v>
      </c>
      <c r="AI21" s="365"/>
      <c r="AJ21" s="149">
        <f t="shared" si="11"/>
        <v>0</v>
      </c>
      <c r="AN21" s="67"/>
      <c r="AO21" s="67"/>
    </row>
    <row r="22" spans="1:41" ht="18" customHeight="1" thickBot="1">
      <c r="A22" s="364" t="s">
        <v>226</v>
      </c>
      <c r="B22" s="193" t="s">
        <v>218</v>
      </c>
      <c r="C22" s="199"/>
      <c r="D22" s="200"/>
      <c r="E22" s="200"/>
      <c r="F22" s="200"/>
      <c r="G22" s="200"/>
      <c r="H22" s="200"/>
      <c r="I22" s="200"/>
      <c r="J22" s="200"/>
      <c r="K22" s="200"/>
      <c r="L22" s="201"/>
      <c r="M22" s="199"/>
      <c r="N22" s="200"/>
      <c r="O22" s="200"/>
      <c r="P22" s="200"/>
      <c r="Q22" s="200"/>
      <c r="R22" s="200"/>
      <c r="S22" s="200"/>
      <c r="T22" s="200"/>
      <c r="U22" s="200"/>
      <c r="V22" s="201"/>
      <c r="W22" s="202"/>
      <c r="X22" s="200"/>
      <c r="Y22" s="200"/>
      <c r="Z22" s="200"/>
      <c r="AA22" s="200"/>
      <c r="AB22" s="200"/>
      <c r="AC22" s="200"/>
      <c r="AD22" s="200"/>
      <c r="AE22" s="200"/>
      <c r="AF22" s="200"/>
      <c r="AG22" s="201"/>
      <c r="AH22" s="113">
        <f t="shared" ref="AH22" si="13">SUM(C22:AG22)*1/2</f>
        <v>0</v>
      </c>
      <c r="AI22" s="365" t="s">
        <v>143</v>
      </c>
      <c r="AJ22" s="149">
        <f t="shared" si="11"/>
        <v>0</v>
      </c>
      <c r="AK22" s="67"/>
      <c r="AL22" s="87"/>
      <c r="AM22" s="88"/>
      <c r="AN22" s="67"/>
      <c r="AO22" s="67"/>
    </row>
    <row r="23" spans="1:41" ht="18" customHeight="1" thickBot="1">
      <c r="A23" s="364"/>
      <c r="B23" s="194" t="s">
        <v>219</v>
      </c>
      <c r="C23" s="203"/>
      <c r="D23" s="204"/>
      <c r="E23" s="204"/>
      <c r="F23" s="204"/>
      <c r="G23" s="204"/>
      <c r="H23" s="204"/>
      <c r="I23" s="204"/>
      <c r="J23" s="204"/>
      <c r="K23" s="204"/>
      <c r="L23" s="205"/>
      <c r="M23" s="203"/>
      <c r="N23" s="204"/>
      <c r="O23" s="204"/>
      <c r="P23" s="204"/>
      <c r="Q23" s="204"/>
      <c r="R23" s="204"/>
      <c r="S23" s="204"/>
      <c r="T23" s="204"/>
      <c r="U23" s="204"/>
      <c r="V23" s="205"/>
      <c r="W23" s="206"/>
      <c r="X23" s="204"/>
      <c r="Y23" s="204"/>
      <c r="Z23" s="204"/>
      <c r="AA23" s="204"/>
      <c r="AB23" s="204"/>
      <c r="AC23" s="204"/>
      <c r="AD23" s="204"/>
      <c r="AE23" s="204"/>
      <c r="AF23" s="204"/>
      <c r="AG23" s="205"/>
      <c r="AH23" s="111">
        <f t="shared" ref="AH23" si="14">SUM(C23:AG23)*3/4</f>
        <v>0</v>
      </c>
      <c r="AI23" s="365"/>
      <c r="AJ23" s="149">
        <f t="shared" si="11"/>
        <v>0</v>
      </c>
      <c r="AK23" s="67"/>
      <c r="AL23" s="87"/>
      <c r="AM23" s="88"/>
      <c r="AN23" s="67"/>
      <c r="AO23" s="67"/>
    </row>
    <row r="24" spans="1:41" ht="18" customHeight="1" thickBot="1">
      <c r="A24" s="364"/>
      <c r="B24" s="197" t="s">
        <v>220</v>
      </c>
      <c r="C24" s="224"/>
      <c r="D24" s="214"/>
      <c r="E24" s="214"/>
      <c r="F24" s="214"/>
      <c r="G24" s="214"/>
      <c r="H24" s="214"/>
      <c r="I24" s="214"/>
      <c r="J24" s="214"/>
      <c r="K24" s="214"/>
      <c r="L24" s="213"/>
      <c r="M24" s="224"/>
      <c r="N24" s="214"/>
      <c r="O24" s="214"/>
      <c r="P24" s="214"/>
      <c r="Q24" s="214"/>
      <c r="R24" s="214"/>
      <c r="S24" s="214"/>
      <c r="T24" s="214"/>
      <c r="U24" s="214"/>
      <c r="V24" s="213"/>
      <c r="W24" s="225"/>
      <c r="X24" s="214"/>
      <c r="Y24" s="214"/>
      <c r="Z24" s="214"/>
      <c r="AA24" s="214"/>
      <c r="AB24" s="214"/>
      <c r="AC24" s="214"/>
      <c r="AD24" s="214"/>
      <c r="AE24" s="214"/>
      <c r="AF24" s="214"/>
      <c r="AG24" s="213"/>
      <c r="AH24" s="111">
        <f t="shared" ref="AH24" si="15">SUM(C24:AG24)</f>
        <v>0</v>
      </c>
      <c r="AI24" s="365"/>
      <c r="AJ24" s="149">
        <f t="shared" si="11"/>
        <v>0</v>
      </c>
      <c r="AK24" s="67"/>
      <c r="AL24" s="87"/>
      <c r="AM24" s="88"/>
      <c r="AN24" s="67"/>
      <c r="AO24" s="67"/>
    </row>
    <row r="25" spans="1:41" ht="18" customHeight="1" thickBot="1">
      <c r="A25" s="364" t="s">
        <v>185</v>
      </c>
      <c r="B25" s="193" t="s">
        <v>218</v>
      </c>
      <c r="C25" s="199"/>
      <c r="D25" s="200"/>
      <c r="E25" s="200"/>
      <c r="F25" s="200"/>
      <c r="G25" s="200"/>
      <c r="H25" s="200"/>
      <c r="I25" s="200"/>
      <c r="J25" s="200"/>
      <c r="K25" s="200"/>
      <c r="L25" s="201"/>
      <c r="M25" s="199"/>
      <c r="N25" s="200"/>
      <c r="O25" s="200"/>
      <c r="P25" s="200"/>
      <c r="Q25" s="200"/>
      <c r="R25" s="200"/>
      <c r="S25" s="200"/>
      <c r="T25" s="200"/>
      <c r="U25" s="200"/>
      <c r="V25" s="201"/>
      <c r="W25" s="202"/>
      <c r="X25" s="200"/>
      <c r="Y25" s="200"/>
      <c r="Z25" s="200"/>
      <c r="AA25" s="200"/>
      <c r="AB25" s="200"/>
      <c r="AC25" s="200"/>
      <c r="AD25" s="200"/>
      <c r="AE25" s="200"/>
      <c r="AF25" s="200"/>
      <c r="AG25" s="201"/>
      <c r="AH25" s="113">
        <f t="shared" ref="AH25" si="16">SUM(C25:AG25)*1/2</f>
        <v>0</v>
      </c>
      <c r="AI25" s="365" t="s">
        <v>145</v>
      </c>
      <c r="AJ25" s="150">
        <f>AH25*4</f>
        <v>0</v>
      </c>
      <c r="AN25" s="67"/>
      <c r="AO25" s="67"/>
    </row>
    <row r="26" spans="1:41" ht="18" customHeight="1" thickBot="1">
      <c r="A26" s="364"/>
      <c r="B26" s="194" t="s">
        <v>219</v>
      </c>
      <c r="C26" s="203"/>
      <c r="D26" s="204"/>
      <c r="E26" s="204"/>
      <c r="F26" s="204"/>
      <c r="G26" s="204"/>
      <c r="H26" s="204"/>
      <c r="I26" s="204"/>
      <c r="J26" s="204"/>
      <c r="K26" s="204"/>
      <c r="L26" s="205"/>
      <c r="M26" s="203"/>
      <c r="N26" s="204"/>
      <c r="O26" s="204"/>
      <c r="P26" s="204"/>
      <c r="Q26" s="204"/>
      <c r="R26" s="204"/>
      <c r="S26" s="204"/>
      <c r="T26" s="204"/>
      <c r="U26" s="204"/>
      <c r="V26" s="205"/>
      <c r="W26" s="206"/>
      <c r="X26" s="204"/>
      <c r="Y26" s="204"/>
      <c r="Z26" s="204"/>
      <c r="AA26" s="204"/>
      <c r="AB26" s="204"/>
      <c r="AC26" s="204"/>
      <c r="AD26" s="204"/>
      <c r="AE26" s="204"/>
      <c r="AF26" s="204"/>
      <c r="AG26" s="205"/>
      <c r="AH26" s="111">
        <f t="shared" ref="AH26" si="17">SUM(C26:AG26)*3/4</f>
        <v>0</v>
      </c>
      <c r="AI26" s="365"/>
      <c r="AJ26" s="150">
        <f t="shared" ref="AJ26:AJ30" si="18">AH26*4</f>
        <v>0</v>
      </c>
      <c r="AN26" s="67"/>
      <c r="AO26" s="67"/>
    </row>
    <row r="27" spans="1:41" ht="18" customHeight="1" thickBot="1">
      <c r="A27" s="364"/>
      <c r="B27" s="197" t="s">
        <v>220</v>
      </c>
      <c r="C27" s="224"/>
      <c r="D27" s="214"/>
      <c r="E27" s="214"/>
      <c r="F27" s="214"/>
      <c r="G27" s="214"/>
      <c r="H27" s="214"/>
      <c r="I27" s="214"/>
      <c r="J27" s="214"/>
      <c r="K27" s="214"/>
      <c r="L27" s="213"/>
      <c r="M27" s="224"/>
      <c r="N27" s="214"/>
      <c r="O27" s="214"/>
      <c r="P27" s="214"/>
      <c r="Q27" s="214"/>
      <c r="R27" s="214"/>
      <c r="S27" s="214"/>
      <c r="T27" s="214"/>
      <c r="U27" s="214"/>
      <c r="V27" s="213"/>
      <c r="W27" s="225"/>
      <c r="X27" s="214"/>
      <c r="Y27" s="214"/>
      <c r="Z27" s="214"/>
      <c r="AA27" s="214"/>
      <c r="AB27" s="214"/>
      <c r="AC27" s="214"/>
      <c r="AD27" s="214"/>
      <c r="AE27" s="214"/>
      <c r="AF27" s="214"/>
      <c r="AG27" s="213"/>
      <c r="AH27" s="111">
        <f t="shared" ref="AH27" si="19">SUM(C27:AG27)</f>
        <v>0</v>
      </c>
      <c r="AI27" s="365"/>
      <c r="AJ27" s="150">
        <f t="shared" si="18"/>
        <v>0</v>
      </c>
      <c r="AN27" s="67"/>
      <c r="AO27" s="67"/>
    </row>
    <row r="28" spans="1:41" ht="18" customHeight="1" thickBot="1">
      <c r="A28" s="364" t="s">
        <v>227</v>
      </c>
      <c r="B28" s="193" t="s">
        <v>218</v>
      </c>
      <c r="C28" s="199"/>
      <c r="D28" s="200"/>
      <c r="E28" s="200"/>
      <c r="F28" s="200"/>
      <c r="G28" s="200"/>
      <c r="H28" s="200"/>
      <c r="I28" s="200"/>
      <c r="J28" s="200"/>
      <c r="K28" s="200"/>
      <c r="L28" s="201"/>
      <c r="M28" s="199"/>
      <c r="N28" s="200"/>
      <c r="O28" s="200"/>
      <c r="P28" s="200"/>
      <c r="Q28" s="200"/>
      <c r="R28" s="200"/>
      <c r="S28" s="200"/>
      <c r="T28" s="200"/>
      <c r="U28" s="200"/>
      <c r="V28" s="201"/>
      <c r="W28" s="202"/>
      <c r="X28" s="200"/>
      <c r="Y28" s="200"/>
      <c r="Z28" s="200"/>
      <c r="AA28" s="200"/>
      <c r="AB28" s="200"/>
      <c r="AC28" s="200"/>
      <c r="AD28" s="200"/>
      <c r="AE28" s="200"/>
      <c r="AF28" s="200"/>
      <c r="AG28" s="201"/>
      <c r="AH28" s="113">
        <f t="shared" ref="AH28" si="20">SUM(C28:AG28)*1/2</f>
        <v>0</v>
      </c>
      <c r="AI28" s="365" t="s">
        <v>145</v>
      </c>
      <c r="AJ28" s="150">
        <f t="shared" si="18"/>
        <v>0</v>
      </c>
      <c r="AN28" s="67"/>
      <c r="AO28" s="67"/>
    </row>
    <row r="29" spans="1:41" ht="18" customHeight="1" thickBot="1">
      <c r="A29" s="364"/>
      <c r="B29" s="194" t="s">
        <v>219</v>
      </c>
      <c r="C29" s="203"/>
      <c r="D29" s="204"/>
      <c r="E29" s="204"/>
      <c r="F29" s="204"/>
      <c r="G29" s="204"/>
      <c r="H29" s="204"/>
      <c r="I29" s="204"/>
      <c r="J29" s="204"/>
      <c r="K29" s="204"/>
      <c r="L29" s="205"/>
      <c r="M29" s="203"/>
      <c r="N29" s="204"/>
      <c r="O29" s="204"/>
      <c r="P29" s="204"/>
      <c r="Q29" s="204"/>
      <c r="R29" s="204"/>
      <c r="S29" s="204"/>
      <c r="T29" s="204"/>
      <c r="U29" s="204"/>
      <c r="V29" s="205"/>
      <c r="W29" s="206"/>
      <c r="X29" s="204"/>
      <c r="Y29" s="204"/>
      <c r="Z29" s="204"/>
      <c r="AA29" s="204"/>
      <c r="AB29" s="204"/>
      <c r="AC29" s="204"/>
      <c r="AD29" s="204"/>
      <c r="AE29" s="204"/>
      <c r="AF29" s="204"/>
      <c r="AG29" s="205"/>
      <c r="AH29" s="111">
        <f t="shared" ref="AH29" si="21">SUM(C29:AG29)*3/4</f>
        <v>0</v>
      </c>
      <c r="AI29" s="365"/>
      <c r="AJ29" s="150">
        <f t="shared" si="18"/>
        <v>0</v>
      </c>
      <c r="AN29" s="67"/>
      <c r="AO29" s="67"/>
    </row>
    <row r="30" spans="1:41" ht="18" customHeight="1" thickBot="1">
      <c r="A30" s="364"/>
      <c r="B30" s="197" t="s">
        <v>220</v>
      </c>
      <c r="C30" s="224"/>
      <c r="D30" s="214"/>
      <c r="E30" s="214"/>
      <c r="F30" s="214"/>
      <c r="G30" s="214"/>
      <c r="H30" s="214"/>
      <c r="I30" s="214"/>
      <c r="J30" s="214"/>
      <c r="K30" s="214"/>
      <c r="L30" s="213"/>
      <c r="M30" s="224"/>
      <c r="N30" s="214"/>
      <c r="O30" s="214"/>
      <c r="P30" s="214"/>
      <c r="Q30" s="214"/>
      <c r="R30" s="214"/>
      <c r="S30" s="214"/>
      <c r="T30" s="214"/>
      <c r="U30" s="214"/>
      <c r="V30" s="213"/>
      <c r="W30" s="225"/>
      <c r="X30" s="214"/>
      <c r="Y30" s="214"/>
      <c r="Z30" s="214"/>
      <c r="AA30" s="214"/>
      <c r="AB30" s="214"/>
      <c r="AC30" s="214"/>
      <c r="AD30" s="214"/>
      <c r="AE30" s="214"/>
      <c r="AF30" s="214"/>
      <c r="AG30" s="213"/>
      <c r="AH30" s="111">
        <f t="shared" ref="AH30" si="22">SUM(C30:AG30)</f>
        <v>0</v>
      </c>
      <c r="AI30" s="365"/>
      <c r="AJ30" s="150">
        <f t="shared" si="18"/>
        <v>0</v>
      </c>
      <c r="AN30" s="67"/>
      <c r="AO30" s="67"/>
    </row>
    <row r="31" spans="1:41" ht="18" customHeight="1" thickBot="1">
      <c r="A31" s="364" t="s">
        <v>147</v>
      </c>
      <c r="B31" s="193" t="s">
        <v>218</v>
      </c>
      <c r="C31" s="199"/>
      <c r="D31" s="200"/>
      <c r="E31" s="200"/>
      <c r="F31" s="200"/>
      <c r="G31" s="200"/>
      <c r="H31" s="200"/>
      <c r="I31" s="200"/>
      <c r="J31" s="200"/>
      <c r="K31" s="200"/>
      <c r="L31" s="201"/>
      <c r="M31" s="199"/>
      <c r="N31" s="200"/>
      <c r="O31" s="200"/>
      <c r="P31" s="200"/>
      <c r="Q31" s="200"/>
      <c r="R31" s="200"/>
      <c r="S31" s="200"/>
      <c r="T31" s="200"/>
      <c r="U31" s="200"/>
      <c r="V31" s="201"/>
      <c r="W31" s="202"/>
      <c r="X31" s="200"/>
      <c r="Y31" s="200"/>
      <c r="Z31" s="200"/>
      <c r="AA31" s="200"/>
      <c r="AB31" s="200"/>
      <c r="AC31" s="200"/>
      <c r="AD31" s="200"/>
      <c r="AE31" s="200"/>
      <c r="AF31" s="200"/>
      <c r="AG31" s="201"/>
      <c r="AH31" s="113">
        <f t="shared" ref="AH31" si="23">SUM(C31:AG31)*1/2</f>
        <v>0</v>
      </c>
      <c r="AI31" s="365" t="s">
        <v>148</v>
      </c>
      <c r="AJ31" s="151">
        <f>AH31*5</f>
        <v>0</v>
      </c>
      <c r="AN31" s="67"/>
      <c r="AO31" s="67"/>
    </row>
    <row r="32" spans="1:41" ht="18" customHeight="1" thickBot="1">
      <c r="A32" s="364"/>
      <c r="B32" s="194" t="s">
        <v>219</v>
      </c>
      <c r="C32" s="203"/>
      <c r="D32" s="204"/>
      <c r="E32" s="204"/>
      <c r="F32" s="204"/>
      <c r="G32" s="204"/>
      <c r="H32" s="204"/>
      <c r="I32" s="204"/>
      <c r="J32" s="204"/>
      <c r="K32" s="204"/>
      <c r="L32" s="205"/>
      <c r="M32" s="203"/>
      <c r="N32" s="204"/>
      <c r="O32" s="204"/>
      <c r="P32" s="204"/>
      <c r="Q32" s="204"/>
      <c r="R32" s="204"/>
      <c r="S32" s="204"/>
      <c r="T32" s="204"/>
      <c r="U32" s="204"/>
      <c r="V32" s="205"/>
      <c r="W32" s="206"/>
      <c r="X32" s="204"/>
      <c r="Y32" s="204"/>
      <c r="Z32" s="204"/>
      <c r="AA32" s="204"/>
      <c r="AB32" s="204"/>
      <c r="AC32" s="204"/>
      <c r="AD32" s="204"/>
      <c r="AE32" s="204"/>
      <c r="AF32" s="204"/>
      <c r="AG32" s="205"/>
      <c r="AH32" s="111">
        <f t="shared" ref="AH32" si="24">SUM(C32:AG32)*3/4</f>
        <v>0</v>
      </c>
      <c r="AI32" s="365"/>
      <c r="AJ32" s="151">
        <f t="shared" ref="AJ32:AJ33" si="25">AH32*5</f>
        <v>0</v>
      </c>
      <c r="AN32" s="67"/>
      <c r="AO32" s="67"/>
    </row>
    <row r="33" spans="1:54" ht="18" customHeight="1" thickBot="1">
      <c r="A33" s="364"/>
      <c r="B33" s="197" t="s">
        <v>220</v>
      </c>
      <c r="C33" s="224"/>
      <c r="D33" s="214"/>
      <c r="E33" s="214"/>
      <c r="F33" s="214"/>
      <c r="G33" s="214"/>
      <c r="H33" s="214"/>
      <c r="I33" s="214"/>
      <c r="J33" s="214"/>
      <c r="K33" s="214"/>
      <c r="L33" s="213"/>
      <c r="M33" s="224"/>
      <c r="N33" s="214"/>
      <c r="O33" s="214"/>
      <c r="P33" s="214"/>
      <c r="Q33" s="214"/>
      <c r="R33" s="214"/>
      <c r="S33" s="214"/>
      <c r="T33" s="214"/>
      <c r="U33" s="214"/>
      <c r="V33" s="213"/>
      <c r="W33" s="225"/>
      <c r="X33" s="214"/>
      <c r="Y33" s="214"/>
      <c r="Z33" s="214"/>
      <c r="AA33" s="214"/>
      <c r="AB33" s="214"/>
      <c r="AC33" s="214"/>
      <c r="AD33" s="214"/>
      <c r="AE33" s="214"/>
      <c r="AF33" s="214"/>
      <c r="AG33" s="213"/>
      <c r="AH33" s="111">
        <f t="shared" ref="AH33" si="26">SUM(C33:AG33)</f>
        <v>0</v>
      </c>
      <c r="AI33" s="365"/>
      <c r="AJ33" s="151">
        <f t="shared" si="25"/>
        <v>0</v>
      </c>
      <c r="AN33" s="67"/>
      <c r="AO33" s="67"/>
    </row>
    <row r="34" spans="1:54" ht="18" customHeight="1">
      <c r="A34" s="371" t="s">
        <v>149</v>
      </c>
      <c r="B34" s="193" t="s">
        <v>218</v>
      </c>
      <c r="C34" s="199"/>
      <c r="D34" s="200"/>
      <c r="E34" s="200"/>
      <c r="F34" s="200"/>
      <c r="G34" s="200"/>
      <c r="H34" s="200"/>
      <c r="I34" s="200"/>
      <c r="J34" s="200"/>
      <c r="K34" s="200"/>
      <c r="L34" s="201"/>
      <c r="M34" s="199"/>
      <c r="N34" s="200"/>
      <c r="O34" s="200"/>
      <c r="P34" s="200"/>
      <c r="Q34" s="200"/>
      <c r="R34" s="200"/>
      <c r="S34" s="200"/>
      <c r="T34" s="200"/>
      <c r="U34" s="200"/>
      <c r="V34" s="201"/>
      <c r="W34" s="202"/>
      <c r="X34" s="200"/>
      <c r="Y34" s="200"/>
      <c r="Z34" s="200"/>
      <c r="AA34" s="200"/>
      <c r="AB34" s="200"/>
      <c r="AC34" s="200"/>
      <c r="AD34" s="200"/>
      <c r="AE34" s="200"/>
      <c r="AF34" s="200"/>
      <c r="AG34" s="201"/>
      <c r="AH34" s="113">
        <f>SUM(C34:AG34)*1/2</f>
        <v>0</v>
      </c>
      <c r="AI34" s="365" t="s">
        <v>150</v>
      </c>
      <c r="AJ34" s="195">
        <f>AH34*6</f>
        <v>0</v>
      </c>
      <c r="AN34" s="67"/>
      <c r="AO34" s="67"/>
    </row>
    <row r="35" spans="1:54" ht="18" customHeight="1">
      <c r="A35" s="371"/>
      <c r="B35" s="194" t="s">
        <v>219</v>
      </c>
      <c r="C35" s="203"/>
      <c r="D35" s="204"/>
      <c r="E35" s="204"/>
      <c r="F35" s="204"/>
      <c r="G35" s="204"/>
      <c r="H35" s="204"/>
      <c r="I35" s="204"/>
      <c r="J35" s="204"/>
      <c r="K35" s="204"/>
      <c r="L35" s="205"/>
      <c r="M35" s="203"/>
      <c r="N35" s="204"/>
      <c r="O35" s="204"/>
      <c r="P35" s="204"/>
      <c r="Q35" s="204"/>
      <c r="R35" s="204"/>
      <c r="S35" s="204"/>
      <c r="T35" s="204"/>
      <c r="U35" s="204"/>
      <c r="V35" s="205"/>
      <c r="W35" s="206"/>
      <c r="X35" s="204"/>
      <c r="Y35" s="204"/>
      <c r="Z35" s="204"/>
      <c r="AA35" s="204"/>
      <c r="AB35" s="204"/>
      <c r="AC35" s="204"/>
      <c r="AD35" s="204"/>
      <c r="AE35" s="204"/>
      <c r="AF35" s="204"/>
      <c r="AG35" s="205"/>
      <c r="AH35" s="111">
        <f t="shared" ref="AH35" si="27">SUM(C35:AG35)*3/4</f>
        <v>0</v>
      </c>
      <c r="AI35" s="365"/>
      <c r="AJ35" s="195">
        <f t="shared" ref="AJ35:AJ36" si="28">AH35*6</f>
        <v>0</v>
      </c>
      <c r="AN35" s="67"/>
      <c r="AO35" s="67"/>
    </row>
    <row r="36" spans="1:54" ht="18" customHeight="1" thickBot="1">
      <c r="A36" s="371"/>
      <c r="B36" s="196" t="s">
        <v>220</v>
      </c>
      <c r="C36" s="224"/>
      <c r="D36" s="214"/>
      <c r="E36" s="214"/>
      <c r="F36" s="214"/>
      <c r="G36" s="214"/>
      <c r="H36" s="214"/>
      <c r="I36" s="214"/>
      <c r="J36" s="214"/>
      <c r="K36" s="214"/>
      <c r="L36" s="213"/>
      <c r="M36" s="224"/>
      <c r="N36" s="214"/>
      <c r="O36" s="214"/>
      <c r="P36" s="214"/>
      <c r="Q36" s="214"/>
      <c r="R36" s="214"/>
      <c r="S36" s="214"/>
      <c r="T36" s="214"/>
      <c r="U36" s="214"/>
      <c r="V36" s="213"/>
      <c r="W36" s="225"/>
      <c r="X36" s="214"/>
      <c r="Y36" s="214"/>
      <c r="Z36" s="214"/>
      <c r="AA36" s="214"/>
      <c r="AB36" s="214"/>
      <c r="AC36" s="214"/>
      <c r="AD36" s="214"/>
      <c r="AE36" s="214"/>
      <c r="AF36" s="214"/>
      <c r="AG36" s="213"/>
      <c r="AH36" s="111">
        <f t="shared" ref="AH36" si="29">SUM(C36:AG36)</f>
        <v>0</v>
      </c>
      <c r="AI36" s="365"/>
      <c r="AJ36" s="195">
        <f t="shared" si="28"/>
        <v>0</v>
      </c>
      <c r="AN36" s="67"/>
      <c r="AO36" s="67"/>
    </row>
    <row r="37" spans="1:54" ht="26.25" customHeight="1" thickBot="1">
      <c r="B37" s="96" t="s">
        <v>190</v>
      </c>
      <c r="C37" s="104">
        <f t="shared" ref="C37:AG37" si="30">SUM(C13,C16,C19,C22,C25,C28,C31,C34)*1/2+SUM(C14,C17,C20,C23,C26,C29,C32,C35)*3/4+SUM(C15,C18,C21,C24,C27,C30,C33,C36)</f>
        <v>0</v>
      </c>
      <c r="D37" s="104">
        <f t="shared" si="30"/>
        <v>0</v>
      </c>
      <c r="E37" s="104">
        <f t="shared" si="30"/>
        <v>0</v>
      </c>
      <c r="F37" s="104">
        <f t="shared" si="30"/>
        <v>0</v>
      </c>
      <c r="G37" s="104">
        <f t="shared" si="30"/>
        <v>0</v>
      </c>
      <c r="H37" s="104">
        <f t="shared" si="30"/>
        <v>0</v>
      </c>
      <c r="I37" s="104">
        <f t="shared" si="30"/>
        <v>0</v>
      </c>
      <c r="J37" s="104">
        <f t="shared" si="30"/>
        <v>0</v>
      </c>
      <c r="K37" s="104">
        <f t="shared" si="30"/>
        <v>0</v>
      </c>
      <c r="L37" s="104">
        <f t="shared" si="30"/>
        <v>0</v>
      </c>
      <c r="M37" s="104">
        <f t="shared" si="30"/>
        <v>0</v>
      </c>
      <c r="N37" s="104">
        <f t="shared" si="30"/>
        <v>0</v>
      </c>
      <c r="O37" s="104">
        <f t="shared" si="30"/>
        <v>0</v>
      </c>
      <c r="P37" s="104">
        <f t="shared" si="30"/>
        <v>0</v>
      </c>
      <c r="Q37" s="104">
        <f t="shared" si="30"/>
        <v>0</v>
      </c>
      <c r="R37" s="104">
        <f t="shared" si="30"/>
        <v>0</v>
      </c>
      <c r="S37" s="104">
        <f t="shared" si="30"/>
        <v>0</v>
      </c>
      <c r="T37" s="104">
        <f t="shared" si="30"/>
        <v>0</v>
      </c>
      <c r="U37" s="104">
        <f t="shared" si="30"/>
        <v>0</v>
      </c>
      <c r="V37" s="104">
        <f t="shared" si="30"/>
        <v>0</v>
      </c>
      <c r="W37" s="104">
        <f t="shared" si="30"/>
        <v>0</v>
      </c>
      <c r="X37" s="104">
        <f t="shared" si="30"/>
        <v>0</v>
      </c>
      <c r="Y37" s="104">
        <f t="shared" si="30"/>
        <v>0</v>
      </c>
      <c r="Z37" s="104">
        <f t="shared" si="30"/>
        <v>0</v>
      </c>
      <c r="AA37" s="104">
        <f t="shared" si="30"/>
        <v>0</v>
      </c>
      <c r="AB37" s="104">
        <f t="shared" si="30"/>
        <v>0</v>
      </c>
      <c r="AC37" s="104">
        <f t="shared" si="30"/>
        <v>0</v>
      </c>
      <c r="AD37" s="104">
        <f t="shared" si="30"/>
        <v>0</v>
      </c>
      <c r="AE37" s="104">
        <f t="shared" si="30"/>
        <v>0</v>
      </c>
      <c r="AF37" s="104">
        <f t="shared" si="30"/>
        <v>0</v>
      </c>
      <c r="AG37" s="104">
        <f t="shared" si="30"/>
        <v>0</v>
      </c>
      <c r="AH37" s="108">
        <f>SUM(AH13:AH36)</f>
        <v>0</v>
      </c>
      <c r="AI37" s="94" t="s">
        <v>134</v>
      </c>
      <c r="AJ37" s="150">
        <f>SUM(AJ13:AJ36)</f>
        <v>0</v>
      </c>
      <c r="AN37" s="67"/>
      <c r="AO37" s="67"/>
    </row>
    <row r="38" spans="1:54" ht="18" customHeight="1">
      <c r="A38" s="368" t="s">
        <v>191</v>
      </c>
      <c r="B38" s="193" t="s">
        <v>218</v>
      </c>
      <c r="C38" s="209"/>
      <c r="D38" s="210"/>
      <c r="E38" s="210"/>
      <c r="F38" s="210"/>
      <c r="G38" s="210"/>
      <c r="H38" s="210"/>
      <c r="I38" s="210"/>
      <c r="J38" s="210"/>
      <c r="K38" s="210"/>
      <c r="L38" s="201"/>
      <c r="M38" s="209"/>
      <c r="N38" s="210"/>
      <c r="O38" s="210"/>
      <c r="P38" s="210"/>
      <c r="Q38" s="210"/>
      <c r="R38" s="210"/>
      <c r="S38" s="210"/>
      <c r="T38" s="210"/>
      <c r="U38" s="210"/>
      <c r="V38" s="201"/>
      <c r="W38" s="209"/>
      <c r="X38" s="210"/>
      <c r="Y38" s="210"/>
      <c r="Z38" s="210"/>
      <c r="AA38" s="210"/>
      <c r="AB38" s="210"/>
      <c r="AC38" s="210"/>
      <c r="AD38" s="210"/>
      <c r="AE38" s="210"/>
      <c r="AF38" s="200"/>
      <c r="AG38" s="201"/>
      <c r="AH38" s="113">
        <f>SUM(C38:AG38)*1/2</f>
        <v>0</v>
      </c>
      <c r="AI38" s="94"/>
      <c r="AJ38" s="95"/>
      <c r="AN38" s="67"/>
      <c r="AO38" s="67"/>
    </row>
    <row r="39" spans="1:54" ht="18" customHeight="1">
      <c r="A39" s="369"/>
      <c r="B39" s="194" t="s">
        <v>219</v>
      </c>
      <c r="C39" s="207"/>
      <c r="D39" s="208"/>
      <c r="E39" s="208"/>
      <c r="F39" s="208"/>
      <c r="G39" s="208"/>
      <c r="H39" s="208"/>
      <c r="I39" s="208"/>
      <c r="J39" s="208"/>
      <c r="K39" s="208"/>
      <c r="L39" s="205"/>
      <c r="M39" s="207"/>
      <c r="N39" s="208"/>
      <c r="O39" s="208"/>
      <c r="P39" s="208"/>
      <c r="Q39" s="208"/>
      <c r="R39" s="208"/>
      <c r="S39" s="208"/>
      <c r="T39" s="208"/>
      <c r="U39" s="208"/>
      <c r="V39" s="205"/>
      <c r="W39" s="207"/>
      <c r="X39" s="208"/>
      <c r="Y39" s="208"/>
      <c r="Z39" s="208"/>
      <c r="AA39" s="208"/>
      <c r="AB39" s="208"/>
      <c r="AC39" s="208"/>
      <c r="AD39" s="208"/>
      <c r="AE39" s="208"/>
      <c r="AF39" s="204"/>
      <c r="AG39" s="205"/>
      <c r="AH39" s="111">
        <f t="shared" ref="AH39" si="31">SUM(C39:AG39)*3/4</f>
        <v>0</v>
      </c>
      <c r="AI39" s="94"/>
      <c r="AJ39" s="198"/>
      <c r="AN39" s="67"/>
      <c r="AO39" s="67"/>
    </row>
    <row r="40" spans="1:54" ht="18" customHeight="1" thickBot="1">
      <c r="A40" s="370"/>
      <c r="B40" s="196" t="s">
        <v>220</v>
      </c>
      <c r="C40" s="211"/>
      <c r="D40" s="212"/>
      <c r="E40" s="212"/>
      <c r="F40" s="212"/>
      <c r="G40" s="212"/>
      <c r="H40" s="212"/>
      <c r="I40" s="212"/>
      <c r="J40" s="212"/>
      <c r="K40" s="212"/>
      <c r="L40" s="213"/>
      <c r="M40" s="211"/>
      <c r="N40" s="212"/>
      <c r="O40" s="212"/>
      <c r="P40" s="212"/>
      <c r="Q40" s="212"/>
      <c r="R40" s="212"/>
      <c r="S40" s="212"/>
      <c r="T40" s="212"/>
      <c r="U40" s="212"/>
      <c r="V40" s="213"/>
      <c r="W40" s="211"/>
      <c r="X40" s="212"/>
      <c r="Y40" s="212"/>
      <c r="Z40" s="212"/>
      <c r="AA40" s="212"/>
      <c r="AB40" s="212"/>
      <c r="AC40" s="212"/>
      <c r="AD40" s="212"/>
      <c r="AE40" s="212"/>
      <c r="AF40" s="214"/>
      <c r="AG40" s="213"/>
      <c r="AH40" s="111">
        <f t="shared" ref="AH40" si="32">SUM(C40:AG40)</f>
        <v>0</v>
      </c>
      <c r="AI40" s="94"/>
      <c r="AJ40" s="198"/>
      <c r="AN40" s="67"/>
      <c r="AO40" s="67"/>
    </row>
    <row r="41" spans="1:54" s="64" customFormat="1" ht="24.75" thickBot="1">
      <c r="B41" s="170" t="s">
        <v>167</v>
      </c>
      <c r="C41" s="215"/>
      <c r="D41" s="216"/>
      <c r="E41" s="216"/>
      <c r="F41" s="216"/>
      <c r="G41" s="216"/>
      <c r="H41" s="216"/>
      <c r="I41" s="216"/>
      <c r="J41" s="216"/>
      <c r="K41" s="216"/>
      <c r="L41" s="217"/>
      <c r="M41" s="218"/>
      <c r="N41" s="216"/>
      <c r="O41" s="216"/>
      <c r="P41" s="216"/>
      <c r="Q41" s="216"/>
      <c r="R41" s="216"/>
      <c r="S41" s="216"/>
      <c r="T41" s="216"/>
      <c r="U41" s="216"/>
      <c r="V41" s="219"/>
      <c r="W41" s="215"/>
      <c r="X41" s="216"/>
      <c r="Y41" s="216"/>
      <c r="Z41" s="216"/>
      <c r="AA41" s="216"/>
      <c r="AB41" s="216"/>
      <c r="AC41" s="216"/>
      <c r="AD41" s="216"/>
      <c r="AE41" s="216"/>
      <c r="AF41" s="216"/>
      <c r="AG41" s="217"/>
      <c r="AH41" s="171">
        <f>SUM(C41:AG41)</f>
        <v>0</v>
      </c>
      <c r="AI41" s="61"/>
      <c r="AJ41" s="61"/>
      <c r="AN41" s="62"/>
      <c r="AO41" s="62"/>
      <c r="AP41" s="63"/>
      <c r="AQ41" s="63"/>
      <c r="AR41" s="63"/>
      <c r="AS41" s="63"/>
      <c r="AT41" s="63"/>
      <c r="AU41" s="63"/>
      <c r="AV41" s="63"/>
      <c r="AW41" s="63"/>
    </row>
    <row r="42" spans="1:54" ht="26.25" customHeight="1" thickBot="1">
      <c r="B42" s="68"/>
      <c r="C42" s="221"/>
      <c r="D42" s="221"/>
      <c r="E42" s="222"/>
      <c r="F42" s="221"/>
      <c r="G42" s="221"/>
      <c r="H42" s="70"/>
      <c r="I42" s="71"/>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67"/>
      <c r="AI42" s="67"/>
      <c r="AJ42" s="67"/>
      <c r="AK42" s="67">
        <f>E43</f>
        <v>5</v>
      </c>
      <c r="AL42" s="67" t="s">
        <v>132</v>
      </c>
      <c r="AN42" s="67"/>
      <c r="AO42" s="67"/>
    </row>
    <row r="43" spans="1:54" ht="26.25" customHeight="1" thickBot="1">
      <c r="A43" s="68" t="s">
        <v>270</v>
      </c>
      <c r="B43" s="251">
        <f>B4</f>
        <v>2025</v>
      </c>
      <c r="C43" s="69" t="s">
        <v>129</v>
      </c>
      <c r="D43" s="69"/>
      <c r="E43" s="323">
        <v>5</v>
      </c>
      <c r="F43" s="323"/>
      <c r="G43" s="70" t="s">
        <v>130</v>
      </c>
      <c r="H43" s="71" t="s">
        <v>131</v>
      </c>
      <c r="I43" s="71"/>
      <c r="J43" s="72"/>
      <c r="K43" s="220" t="s">
        <v>240</v>
      </c>
      <c r="M43" s="72"/>
      <c r="N43" s="66"/>
      <c r="O43" s="66"/>
      <c r="P43" s="66"/>
      <c r="Q43" s="66"/>
      <c r="R43" s="72"/>
      <c r="S43" s="72"/>
      <c r="T43" s="66"/>
      <c r="U43" s="66"/>
      <c r="V43" s="66"/>
      <c r="W43" s="66"/>
      <c r="X43" s="66"/>
      <c r="Y43" s="220" t="s">
        <v>239</v>
      </c>
      <c r="Z43" s="66"/>
      <c r="AA43" s="66"/>
      <c r="AB43" s="72"/>
      <c r="AC43" s="72"/>
      <c r="AD43" s="72"/>
      <c r="AE43" s="72"/>
      <c r="AF43" s="72"/>
      <c r="AG43" s="72"/>
      <c r="AH43" s="67"/>
      <c r="AI43" s="67"/>
      <c r="AJ43" s="67"/>
      <c r="AK43" s="67"/>
      <c r="AL43" s="78" t="s">
        <v>135</v>
      </c>
      <c r="AM43" s="146" t="e">
        <f>ROUNDUP(AH48/AH47,1)</f>
        <v>#DIV/0!</v>
      </c>
      <c r="AN43" s="67"/>
      <c r="AO43" s="67"/>
    </row>
    <row r="44" spans="1:54" ht="20.100000000000001" customHeight="1" thickBot="1">
      <c r="B44" s="23"/>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3"/>
      <c r="AK44" s="67"/>
      <c r="AL44" s="366" t="s">
        <v>182</v>
      </c>
      <c r="AM44" s="362" t="e">
        <f>ROUND(SUM(AH52:AH54,AH58:AH60,AH64:AH66,AH70:AH72,AH73:AH75)/AH76*100,0) &amp;"％"</f>
        <v>#DIV/0!</v>
      </c>
    </row>
    <row r="45" spans="1:54" ht="24.95" customHeight="1" thickBot="1">
      <c r="B45" s="73" t="s">
        <v>133</v>
      </c>
      <c r="C45" s="74">
        <v>1</v>
      </c>
      <c r="D45" s="75">
        <v>2</v>
      </c>
      <c r="E45" s="75">
        <v>3</v>
      </c>
      <c r="F45" s="75">
        <v>4</v>
      </c>
      <c r="G45" s="75">
        <v>5</v>
      </c>
      <c r="H45" s="75">
        <v>6</v>
      </c>
      <c r="I45" s="75">
        <v>7</v>
      </c>
      <c r="J45" s="75">
        <v>8</v>
      </c>
      <c r="K45" s="75">
        <v>9</v>
      </c>
      <c r="L45" s="76">
        <v>10</v>
      </c>
      <c r="M45" s="74">
        <v>11</v>
      </c>
      <c r="N45" s="75">
        <v>12</v>
      </c>
      <c r="O45" s="75">
        <v>13</v>
      </c>
      <c r="P45" s="75">
        <v>14</v>
      </c>
      <c r="Q45" s="75">
        <v>15</v>
      </c>
      <c r="R45" s="75">
        <v>16</v>
      </c>
      <c r="S45" s="75">
        <v>17</v>
      </c>
      <c r="T45" s="75">
        <v>18</v>
      </c>
      <c r="U45" s="75">
        <v>19</v>
      </c>
      <c r="V45" s="76">
        <v>20</v>
      </c>
      <c r="W45" s="74">
        <v>21</v>
      </c>
      <c r="X45" s="75">
        <v>22</v>
      </c>
      <c r="Y45" s="75">
        <v>23</v>
      </c>
      <c r="Z45" s="75">
        <v>24</v>
      </c>
      <c r="AA45" s="75">
        <v>25</v>
      </c>
      <c r="AB45" s="75">
        <v>26</v>
      </c>
      <c r="AC45" s="75">
        <v>27</v>
      </c>
      <c r="AD45" s="75">
        <v>28</v>
      </c>
      <c r="AE45" s="75">
        <v>29</v>
      </c>
      <c r="AF45" s="75">
        <v>30</v>
      </c>
      <c r="AG45" s="76">
        <v>31</v>
      </c>
      <c r="AH45" s="346" t="s">
        <v>134</v>
      </c>
      <c r="AI45" s="77"/>
      <c r="AK45" s="67"/>
      <c r="AL45" s="367"/>
      <c r="AM45" s="363"/>
      <c r="AN45" s="67"/>
      <c r="AO45" s="67"/>
      <c r="AT45" s="249"/>
      <c r="AU45" s="249"/>
      <c r="BB45" s="249"/>
    </row>
    <row r="46" spans="1:54" ht="24.95" customHeight="1" thickBot="1">
      <c r="B46" s="79" t="s">
        <v>136</v>
      </c>
      <c r="C46" s="250">
        <f>DATE($B$43,$E$43,1)</f>
        <v>45778</v>
      </c>
      <c r="D46" s="250">
        <f>DATE($B$43,$E$43,2)</f>
        <v>45779</v>
      </c>
      <c r="E46" s="250">
        <f>DATE($B$43,$E$43,3)</f>
        <v>45780</v>
      </c>
      <c r="F46" s="250">
        <f>DATE($B$43,$E$43,4)</f>
        <v>45781</v>
      </c>
      <c r="G46" s="250">
        <f>DATE($B$43,$E$43,5)</f>
        <v>45782</v>
      </c>
      <c r="H46" s="250">
        <f>DATE($B$43,$E$43,6)</f>
        <v>45783</v>
      </c>
      <c r="I46" s="250">
        <f>DATE($B$43,$E$43,7)</f>
        <v>45784</v>
      </c>
      <c r="J46" s="250">
        <f>DATE($B$43,$E$43,8)</f>
        <v>45785</v>
      </c>
      <c r="K46" s="250">
        <f>DATE($B$43,$E$43,9)</f>
        <v>45786</v>
      </c>
      <c r="L46" s="250">
        <f>DATE($B$43,$E$43,10)</f>
        <v>45787</v>
      </c>
      <c r="M46" s="250">
        <f>DATE($B$43,$E$43,11)</f>
        <v>45788</v>
      </c>
      <c r="N46" s="250">
        <f>DATE($B$43,$E$43,12)</f>
        <v>45789</v>
      </c>
      <c r="O46" s="250">
        <f>DATE($B$43,$E$43,13)</f>
        <v>45790</v>
      </c>
      <c r="P46" s="250">
        <f>DATE($B$43,$E$43,14)</f>
        <v>45791</v>
      </c>
      <c r="Q46" s="250">
        <f>DATE($B$43,$E$43,15)</f>
        <v>45792</v>
      </c>
      <c r="R46" s="250">
        <f>DATE($B$43,$E$43,16)</f>
        <v>45793</v>
      </c>
      <c r="S46" s="250">
        <f>DATE($B$43,$E$43,17)</f>
        <v>45794</v>
      </c>
      <c r="T46" s="250">
        <f>DATE($B$43,$E$43,18)</f>
        <v>45795</v>
      </c>
      <c r="U46" s="250">
        <f>DATE($B$43,$E$43,19)</f>
        <v>45796</v>
      </c>
      <c r="V46" s="250">
        <f>DATE($B$43,$E$43,20)</f>
        <v>45797</v>
      </c>
      <c r="W46" s="250">
        <f>DATE($B$43,$E$43,21)</f>
        <v>45798</v>
      </c>
      <c r="X46" s="250">
        <f>DATE($B$43,$E$43,22)</f>
        <v>45799</v>
      </c>
      <c r="Y46" s="250">
        <f>DATE($B$43,$E$43,23)</f>
        <v>45800</v>
      </c>
      <c r="Z46" s="250">
        <f>DATE($B$43,$E$43,24)</f>
        <v>45801</v>
      </c>
      <c r="AA46" s="250">
        <f>DATE($B$43,$E$43,25)</f>
        <v>45802</v>
      </c>
      <c r="AB46" s="250">
        <f>DATE($B$43,$E$43,26)</f>
        <v>45803</v>
      </c>
      <c r="AC46" s="250">
        <f>DATE($B$43,$E$43,27)</f>
        <v>45804</v>
      </c>
      <c r="AD46" s="250">
        <f>DATE($B$43,$E$43,28)</f>
        <v>45805</v>
      </c>
      <c r="AE46" s="250">
        <f>IF(DAY(EOMONTH(C46,0))&lt;29,"",DATE($B$43,$E$43,29))</f>
        <v>45806</v>
      </c>
      <c r="AF46" s="250">
        <f>IF(DAY(EOMONTH(C46,0))&lt;30,"",DATE($B$43,$E$43,30))</f>
        <v>45807</v>
      </c>
      <c r="AG46" s="250">
        <f>IF(DAY(EOMONTH(C46,0))&lt;31,"",DATE($B$43,$E$43,31))</f>
        <v>45808</v>
      </c>
      <c r="AH46" s="347"/>
      <c r="AI46" s="77"/>
      <c r="AJ46" s="77"/>
      <c r="AK46" s="67"/>
      <c r="AL46" s="78" t="s">
        <v>188</v>
      </c>
      <c r="AM46" s="147" t="e">
        <f>ROUND(SUM(AJ52:AJ75)/AH76,1)</f>
        <v>#DIV/0!</v>
      </c>
      <c r="AN46" s="67"/>
      <c r="AO46" s="67"/>
    </row>
    <row r="47" spans="1:54" ht="24.95" customHeight="1" thickBot="1">
      <c r="B47" s="80" t="s">
        <v>137</v>
      </c>
      <c r="C47" s="119"/>
      <c r="D47" s="120"/>
      <c r="E47" s="120"/>
      <c r="F47" s="120"/>
      <c r="G47" s="120"/>
      <c r="H47" s="120"/>
      <c r="I47" s="120"/>
      <c r="J47" s="120"/>
      <c r="K47" s="120"/>
      <c r="L47" s="121"/>
      <c r="M47" s="119"/>
      <c r="N47" s="120"/>
      <c r="O47" s="120"/>
      <c r="P47" s="120"/>
      <c r="Q47" s="120"/>
      <c r="R47" s="120"/>
      <c r="S47" s="120"/>
      <c r="T47" s="120"/>
      <c r="U47" s="120"/>
      <c r="V47" s="121"/>
      <c r="W47" s="122"/>
      <c r="X47" s="120"/>
      <c r="Y47" s="120"/>
      <c r="Z47" s="120"/>
      <c r="AA47" s="120"/>
      <c r="AB47" s="120"/>
      <c r="AC47" s="120"/>
      <c r="AD47" s="120"/>
      <c r="AE47" s="120"/>
      <c r="AF47" s="120"/>
      <c r="AG47" s="123"/>
      <c r="AH47" s="109">
        <f>COUNTIF(C47:AG47,"○")</f>
        <v>0</v>
      </c>
      <c r="AI47" s="81"/>
      <c r="AK47" s="67"/>
      <c r="AL47" s="83" t="s">
        <v>122</v>
      </c>
      <c r="AM47" s="181"/>
      <c r="AN47" s="67"/>
      <c r="AO47" s="67"/>
    </row>
    <row r="48" spans="1:54" ht="24.95" customHeight="1" thickBot="1">
      <c r="B48" s="80" t="s">
        <v>138</v>
      </c>
      <c r="C48" s="104">
        <f>SUM($C$10,$C$13,$C$16,$C$19,$C$22,$C$25,$C$28,$C$31,$C$34)*1/2+SUM($C$11,$C$14,$C$17,$C$20,$C$23,$C$26,$C$29,$C$32,$C$35)*3/4+SUM($C$12,$C$15,$C$18,$C$21,$C$24,$C$27,$C$30,$C$33,$C$36)</f>
        <v>0</v>
      </c>
      <c r="D48" s="104">
        <f t="shared" ref="D48:AG48" si="33">SUM(D49,D52,D55,D58,D61,D64,D67,D70,D73)*1/2+SUM(D50,D53,D56,D59,D62,D65,D68,D71,D74)*3/4+SUM(D51,D54,D57,D60,D63,D66,D69,D72,D75)</f>
        <v>0</v>
      </c>
      <c r="E48" s="104">
        <f t="shared" si="33"/>
        <v>0</v>
      </c>
      <c r="F48" s="104">
        <f t="shared" si="33"/>
        <v>0</v>
      </c>
      <c r="G48" s="104">
        <f t="shared" si="33"/>
        <v>0</v>
      </c>
      <c r="H48" s="104">
        <f t="shared" si="33"/>
        <v>0</v>
      </c>
      <c r="I48" s="104">
        <f t="shared" si="33"/>
        <v>0</v>
      </c>
      <c r="J48" s="104">
        <f t="shared" si="33"/>
        <v>0</v>
      </c>
      <c r="K48" s="104">
        <f t="shared" si="33"/>
        <v>0</v>
      </c>
      <c r="L48" s="104">
        <f t="shared" si="33"/>
        <v>0</v>
      </c>
      <c r="M48" s="104">
        <f t="shared" si="33"/>
        <v>0</v>
      </c>
      <c r="N48" s="104">
        <f t="shared" si="33"/>
        <v>0</v>
      </c>
      <c r="O48" s="104">
        <f t="shared" si="33"/>
        <v>0</v>
      </c>
      <c r="P48" s="104">
        <f t="shared" si="33"/>
        <v>0</v>
      </c>
      <c r="Q48" s="104">
        <f t="shared" si="33"/>
        <v>0</v>
      </c>
      <c r="R48" s="104">
        <f t="shared" si="33"/>
        <v>0</v>
      </c>
      <c r="S48" s="104">
        <f t="shared" si="33"/>
        <v>0</v>
      </c>
      <c r="T48" s="104">
        <f t="shared" si="33"/>
        <v>0</v>
      </c>
      <c r="U48" s="104">
        <f t="shared" si="33"/>
        <v>0</v>
      </c>
      <c r="V48" s="104">
        <f t="shared" si="33"/>
        <v>0</v>
      </c>
      <c r="W48" s="104">
        <f t="shared" si="33"/>
        <v>0</v>
      </c>
      <c r="X48" s="104">
        <f t="shared" si="33"/>
        <v>0</v>
      </c>
      <c r="Y48" s="104">
        <f t="shared" si="33"/>
        <v>0</v>
      </c>
      <c r="Z48" s="104">
        <f t="shared" si="33"/>
        <v>0</v>
      </c>
      <c r="AA48" s="104">
        <f t="shared" si="33"/>
        <v>0</v>
      </c>
      <c r="AB48" s="104">
        <f t="shared" si="33"/>
        <v>0</v>
      </c>
      <c r="AC48" s="104">
        <f t="shared" si="33"/>
        <v>0</v>
      </c>
      <c r="AD48" s="104">
        <f t="shared" si="33"/>
        <v>0</v>
      </c>
      <c r="AE48" s="104">
        <f t="shared" si="33"/>
        <v>0</v>
      </c>
      <c r="AF48" s="104">
        <f t="shared" si="33"/>
        <v>0</v>
      </c>
      <c r="AG48" s="104">
        <f t="shared" si="33"/>
        <v>0</v>
      </c>
      <c r="AH48" s="108">
        <f>SUM(C48:AG48)</f>
        <v>0</v>
      </c>
      <c r="AI48" s="82"/>
      <c r="AK48" s="67"/>
      <c r="AL48" s="83" t="s">
        <v>123</v>
      </c>
      <c r="AM48" s="148" t="e">
        <f>AM43/AF41</f>
        <v>#DIV/0!</v>
      </c>
      <c r="AN48" s="67"/>
      <c r="AO48" s="67"/>
    </row>
    <row r="49" spans="1:41" ht="18" customHeight="1" thickBot="1">
      <c r="A49" s="364" t="s">
        <v>139</v>
      </c>
      <c r="B49" s="193" t="s">
        <v>218</v>
      </c>
      <c r="C49" s="199"/>
      <c r="D49" s="200"/>
      <c r="E49" s="200"/>
      <c r="F49" s="200"/>
      <c r="G49" s="200"/>
      <c r="H49" s="200"/>
      <c r="I49" s="200"/>
      <c r="J49" s="200"/>
      <c r="K49" s="200"/>
      <c r="L49" s="201"/>
      <c r="M49" s="199"/>
      <c r="N49" s="200"/>
      <c r="O49" s="200"/>
      <c r="P49" s="200"/>
      <c r="Q49" s="200"/>
      <c r="R49" s="200"/>
      <c r="S49" s="200"/>
      <c r="T49" s="200"/>
      <c r="U49" s="200"/>
      <c r="V49" s="201"/>
      <c r="W49" s="202"/>
      <c r="X49" s="200"/>
      <c r="Y49" s="200"/>
      <c r="Z49" s="200"/>
      <c r="AA49" s="200"/>
      <c r="AB49" s="200"/>
      <c r="AC49" s="200"/>
      <c r="AD49" s="200"/>
      <c r="AE49" s="200"/>
      <c r="AF49" s="200"/>
      <c r="AG49" s="201"/>
      <c r="AH49" s="113">
        <f>SUM(C49:AG49)*1/2</f>
        <v>0</v>
      </c>
      <c r="AL49" s="169" t="s">
        <v>168</v>
      </c>
      <c r="AM49" s="172" t="e">
        <f>ROUND((AH80)/AH48*100,0) &amp;"％"</f>
        <v>#DIV/0!</v>
      </c>
      <c r="AN49" s="67"/>
      <c r="AO49" s="67"/>
    </row>
    <row r="50" spans="1:41" ht="18" customHeight="1">
      <c r="A50" s="364"/>
      <c r="B50" s="194" t="s">
        <v>219</v>
      </c>
      <c r="C50" s="203"/>
      <c r="D50" s="204"/>
      <c r="E50" s="204"/>
      <c r="F50" s="204"/>
      <c r="G50" s="204"/>
      <c r="H50" s="204"/>
      <c r="I50" s="204"/>
      <c r="J50" s="204"/>
      <c r="K50" s="204"/>
      <c r="L50" s="205"/>
      <c r="M50" s="203"/>
      <c r="N50" s="204"/>
      <c r="O50" s="204"/>
      <c r="P50" s="204"/>
      <c r="Q50" s="204"/>
      <c r="R50" s="204"/>
      <c r="S50" s="204"/>
      <c r="T50" s="204"/>
      <c r="U50" s="204"/>
      <c r="V50" s="205"/>
      <c r="W50" s="206"/>
      <c r="X50" s="204"/>
      <c r="Y50" s="204"/>
      <c r="Z50" s="204"/>
      <c r="AA50" s="204"/>
      <c r="AB50" s="204"/>
      <c r="AC50" s="204"/>
      <c r="AD50" s="204"/>
      <c r="AE50" s="204"/>
      <c r="AF50" s="204"/>
      <c r="AG50" s="205"/>
      <c r="AH50" s="111">
        <f>SUM(C50:AG50)*3/4</f>
        <v>0</v>
      </c>
      <c r="AJ50" s="332" t="s">
        <v>187</v>
      </c>
      <c r="AL50" s="23"/>
      <c r="AM50" s="192"/>
      <c r="AN50" s="67"/>
      <c r="AO50" s="67"/>
    </row>
    <row r="51" spans="1:41" ht="18" customHeight="1" thickBot="1">
      <c r="A51" s="364"/>
      <c r="B51" s="197" t="s">
        <v>220</v>
      </c>
      <c r="C51" s="224"/>
      <c r="D51" s="214"/>
      <c r="E51" s="214"/>
      <c r="F51" s="214"/>
      <c r="G51" s="214"/>
      <c r="H51" s="214"/>
      <c r="I51" s="214"/>
      <c r="J51" s="214"/>
      <c r="K51" s="214"/>
      <c r="L51" s="213"/>
      <c r="M51" s="224"/>
      <c r="N51" s="214"/>
      <c r="O51" s="214"/>
      <c r="P51" s="214"/>
      <c r="Q51" s="214"/>
      <c r="R51" s="214"/>
      <c r="S51" s="214"/>
      <c r="T51" s="214"/>
      <c r="U51" s="214"/>
      <c r="V51" s="213"/>
      <c r="W51" s="225"/>
      <c r="X51" s="214"/>
      <c r="Y51" s="214"/>
      <c r="Z51" s="214"/>
      <c r="AA51" s="214"/>
      <c r="AB51" s="214"/>
      <c r="AC51" s="214"/>
      <c r="AD51" s="214"/>
      <c r="AE51" s="214"/>
      <c r="AF51" s="214"/>
      <c r="AG51" s="213"/>
      <c r="AH51" s="111">
        <f>SUM(C51:AG51)</f>
        <v>0</v>
      </c>
      <c r="AJ51" s="333"/>
      <c r="AL51" s="23"/>
      <c r="AM51" s="192"/>
      <c r="AN51" s="67"/>
      <c r="AO51" s="67"/>
    </row>
    <row r="52" spans="1:41" ht="18" customHeight="1" thickBot="1">
      <c r="A52" s="364" t="s">
        <v>183</v>
      </c>
      <c r="B52" s="193" t="s">
        <v>218</v>
      </c>
      <c r="C52" s="199"/>
      <c r="D52" s="200"/>
      <c r="E52" s="200"/>
      <c r="F52" s="200"/>
      <c r="G52" s="200"/>
      <c r="H52" s="200"/>
      <c r="I52" s="200"/>
      <c r="J52" s="200"/>
      <c r="K52" s="200"/>
      <c r="L52" s="201"/>
      <c r="M52" s="199"/>
      <c r="N52" s="200"/>
      <c r="O52" s="200"/>
      <c r="P52" s="200"/>
      <c r="Q52" s="200"/>
      <c r="R52" s="200"/>
      <c r="S52" s="200"/>
      <c r="T52" s="200"/>
      <c r="U52" s="200"/>
      <c r="V52" s="201"/>
      <c r="W52" s="202"/>
      <c r="X52" s="200"/>
      <c r="Y52" s="200"/>
      <c r="Z52" s="200"/>
      <c r="AA52" s="200"/>
      <c r="AB52" s="200"/>
      <c r="AC52" s="200"/>
      <c r="AD52" s="200"/>
      <c r="AE52" s="200"/>
      <c r="AF52" s="200"/>
      <c r="AG52" s="201"/>
      <c r="AH52" s="113">
        <f t="shared" ref="AH52" si="34">SUM(C52:AG52)*1/2</f>
        <v>0</v>
      </c>
      <c r="AI52" s="365" t="s">
        <v>140</v>
      </c>
      <c r="AJ52" s="149">
        <f>AH52*2</f>
        <v>0</v>
      </c>
      <c r="AN52" s="67"/>
      <c r="AO52" s="67"/>
    </row>
    <row r="53" spans="1:41" ht="18" customHeight="1" thickBot="1">
      <c r="A53" s="364"/>
      <c r="B53" s="194" t="s">
        <v>219</v>
      </c>
      <c r="C53" s="203"/>
      <c r="D53" s="204"/>
      <c r="E53" s="204"/>
      <c r="F53" s="204"/>
      <c r="G53" s="204"/>
      <c r="H53" s="204"/>
      <c r="I53" s="204"/>
      <c r="J53" s="204"/>
      <c r="K53" s="204"/>
      <c r="L53" s="205"/>
      <c r="M53" s="203"/>
      <c r="N53" s="204"/>
      <c r="O53" s="204"/>
      <c r="P53" s="204"/>
      <c r="Q53" s="204"/>
      <c r="R53" s="204"/>
      <c r="S53" s="204"/>
      <c r="T53" s="204"/>
      <c r="U53" s="204"/>
      <c r="V53" s="205"/>
      <c r="W53" s="206"/>
      <c r="X53" s="204"/>
      <c r="Y53" s="204"/>
      <c r="Z53" s="204"/>
      <c r="AA53" s="204"/>
      <c r="AB53" s="204"/>
      <c r="AC53" s="204"/>
      <c r="AD53" s="204"/>
      <c r="AE53" s="204"/>
      <c r="AF53" s="204"/>
      <c r="AG53" s="205"/>
      <c r="AH53" s="111">
        <f t="shared" ref="AH53" si="35">SUM(C53:AG53)*3/4</f>
        <v>0</v>
      </c>
      <c r="AI53" s="365"/>
      <c r="AJ53" s="149">
        <f t="shared" ref="AJ53:AJ54" si="36">AH53*2</f>
        <v>0</v>
      </c>
      <c r="AN53" s="67"/>
      <c r="AO53" s="67"/>
    </row>
    <row r="54" spans="1:41" ht="18" customHeight="1" thickBot="1">
      <c r="A54" s="364"/>
      <c r="B54" s="197" t="s">
        <v>220</v>
      </c>
      <c r="C54" s="224"/>
      <c r="D54" s="214"/>
      <c r="E54" s="214"/>
      <c r="F54" s="214"/>
      <c r="G54" s="214"/>
      <c r="H54" s="214"/>
      <c r="I54" s="214"/>
      <c r="J54" s="214"/>
      <c r="K54" s="214"/>
      <c r="L54" s="213"/>
      <c r="M54" s="224"/>
      <c r="N54" s="214"/>
      <c r="O54" s="214"/>
      <c r="P54" s="214"/>
      <c r="Q54" s="214"/>
      <c r="R54" s="214"/>
      <c r="S54" s="214"/>
      <c r="T54" s="214"/>
      <c r="U54" s="214"/>
      <c r="V54" s="213"/>
      <c r="W54" s="225"/>
      <c r="X54" s="214"/>
      <c r="Y54" s="214"/>
      <c r="Z54" s="214"/>
      <c r="AA54" s="214"/>
      <c r="AB54" s="214"/>
      <c r="AC54" s="214"/>
      <c r="AD54" s="214"/>
      <c r="AE54" s="214"/>
      <c r="AF54" s="214"/>
      <c r="AG54" s="213"/>
      <c r="AH54" s="111">
        <f t="shared" ref="AH54" si="37">SUM(C54:AG54)</f>
        <v>0</v>
      </c>
      <c r="AI54" s="365"/>
      <c r="AJ54" s="149">
        <f t="shared" si="36"/>
        <v>0</v>
      </c>
      <c r="AN54" s="67"/>
      <c r="AO54" s="67"/>
    </row>
    <row r="55" spans="1:41" ht="18" customHeight="1" thickBot="1">
      <c r="A55" s="364" t="s">
        <v>225</v>
      </c>
      <c r="B55" s="193" t="s">
        <v>218</v>
      </c>
      <c r="C55" s="199"/>
      <c r="D55" s="200"/>
      <c r="E55" s="200"/>
      <c r="F55" s="200"/>
      <c r="G55" s="200"/>
      <c r="H55" s="200"/>
      <c r="I55" s="200"/>
      <c r="J55" s="200"/>
      <c r="K55" s="200"/>
      <c r="L55" s="201"/>
      <c r="M55" s="199"/>
      <c r="N55" s="200"/>
      <c r="O55" s="200"/>
      <c r="P55" s="200"/>
      <c r="Q55" s="200"/>
      <c r="R55" s="200"/>
      <c r="S55" s="200"/>
      <c r="T55" s="200"/>
      <c r="U55" s="200"/>
      <c r="V55" s="201"/>
      <c r="W55" s="202"/>
      <c r="X55" s="200"/>
      <c r="Y55" s="200"/>
      <c r="Z55" s="200"/>
      <c r="AA55" s="200"/>
      <c r="AB55" s="200"/>
      <c r="AC55" s="200"/>
      <c r="AD55" s="200"/>
      <c r="AE55" s="200"/>
      <c r="AF55" s="200"/>
      <c r="AG55" s="201"/>
      <c r="AH55" s="113">
        <f t="shared" ref="AH55" si="38">SUM(C55:AG55)*1/2</f>
        <v>0</v>
      </c>
      <c r="AI55" s="365" t="s">
        <v>140</v>
      </c>
      <c r="AJ55" s="149">
        <f>AH55*2</f>
        <v>0</v>
      </c>
      <c r="AN55" s="67"/>
      <c r="AO55" s="67"/>
    </row>
    <row r="56" spans="1:41" ht="18" customHeight="1" thickBot="1">
      <c r="A56" s="364"/>
      <c r="B56" s="194" t="s">
        <v>219</v>
      </c>
      <c r="C56" s="203"/>
      <c r="D56" s="204"/>
      <c r="E56" s="204"/>
      <c r="F56" s="204"/>
      <c r="G56" s="204"/>
      <c r="H56" s="204"/>
      <c r="I56" s="204"/>
      <c r="J56" s="204"/>
      <c r="K56" s="204"/>
      <c r="L56" s="205"/>
      <c r="M56" s="203"/>
      <c r="N56" s="204"/>
      <c r="O56" s="204"/>
      <c r="P56" s="204"/>
      <c r="Q56" s="204"/>
      <c r="R56" s="204"/>
      <c r="S56" s="204"/>
      <c r="T56" s="204"/>
      <c r="U56" s="204"/>
      <c r="V56" s="205"/>
      <c r="W56" s="206"/>
      <c r="X56" s="204"/>
      <c r="Y56" s="204"/>
      <c r="Z56" s="204"/>
      <c r="AA56" s="204"/>
      <c r="AB56" s="204"/>
      <c r="AC56" s="204"/>
      <c r="AD56" s="204"/>
      <c r="AE56" s="204"/>
      <c r="AF56" s="204"/>
      <c r="AG56" s="205"/>
      <c r="AH56" s="111">
        <f t="shared" ref="AH56" si="39">SUM(C56:AG56)*3/4</f>
        <v>0</v>
      </c>
      <c r="AI56" s="365"/>
      <c r="AJ56" s="149">
        <f t="shared" ref="AJ56:AJ57" si="40">AH56*2</f>
        <v>0</v>
      </c>
      <c r="AN56" s="67"/>
      <c r="AO56" s="67"/>
    </row>
    <row r="57" spans="1:41" ht="18" customHeight="1" thickBot="1">
      <c r="A57" s="364"/>
      <c r="B57" s="197" t="s">
        <v>220</v>
      </c>
      <c r="C57" s="224"/>
      <c r="D57" s="214"/>
      <c r="E57" s="214"/>
      <c r="F57" s="214"/>
      <c r="G57" s="214"/>
      <c r="H57" s="214"/>
      <c r="I57" s="214"/>
      <c r="J57" s="214"/>
      <c r="K57" s="214"/>
      <c r="L57" s="213"/>
      <c r="M57" s="224"/>
      <c r="N57" s="214"/>
      <c r="O57" s="214"/>
      <c r="P57" s="214"/>
      <c r="Q57" s="214"/>
      <c r="R57" s="214"/>
      <c r="S57" s="214"/>
      <c r="T57" s="214"/>
      <c r="U57" s="214"/>
      <c r="V57" s="213"/>
      <c r="W57" s="225"/>
      <c r="X57" s="214"/>
      <c r="Y57" s="214"/>
      <c r="Z57" s="214"/>
      <c r="AA57" s="214"/>
      <c r="AB57" s="214"/>
      <c r="AC57" s="214"/>
      <c r="AD57" s="214"/>
      <c r="AE57" s="214"/>
      <c r="AF57" s="214"/>
      <c r="AG57" s="213"/>
      <c r="AH57" s="111">
        <f t="shared" ref="AH57" si="41">SUM(C57:AG57)</f>
        <v>0</v>
      </c>
      <c r="AI57" s="365"/>
      <c r="AJ57" s="149">
        <f t="shared" si="40"/>
        <v>0</v>
      </c>
      <c r="AN57" s="67"/>
      <c r="AO57" s="67"/>
    </row>
    <row r="58" spans="1:41" ht="18" customHeight="1" thickBot="1">
      <c r="A58" s="364" t="s">
        <v>184</v>
      </c>
      <c r="B58" s="193" t="s">
        <v>218</v>
      </c>
      <c r="C58" s="199"/>
      <c r="D58" s="200"/>
      <c r="E58" s="200"/>
      <c r="F58" s="200"/>
      <c r="G58" s="200"/>
      <c r="H58" s="200"/>
      <c r="I58" s="200"/>
      <c r="J58" s="200"/>
      <c r="K58" s="200"/>
      <c r="L58" s="201"/>
      <c r="M58" s="199"/>
      <c r="N58" s="200"/>
      <c r="O58" s="200"/>
      <c r="P58" s="200"/>
      <c r="Q58" s="200"/>
      <c r="R58" s="200"/>
      <c r="S58" s="200"/>
      <c r="T58" s="200"/>
      <c r="U58" s="200"/>
      <c r="V58" s="201"/>
      <c r="W58" s="202"/>
      <c r="X58" s="200"/>
      <c r="Y58" s="200"/>
      <c r="Z58" s="200"/>
      <c r="AA58" s="200"/>
      <c r="AB58" s="200"/>
      <c r="AC58" s="200"/>
      <c r="AD58" s="200"/>
      <c r="AE58" s="200"/>
      <c r="AF58" s="200"/>
      <c r="AG58" s="201"/>
      <c r="AH58" s="113">
        <f t="shared" ref="AH58" si="42">SUM(C58:AG58)*1/2</f>
        <v>0</v>
      </c>
      <c r="AI58" s="365" t="s">
        <v>143</v>
      </c>
      <c r="AJ58" s="149">
        <f>AH58*3</f>
        <v>0</v>
      </c>
      <c r="AN58" s="67"/>
      <c r="AO58" s="67"/>
    </row>
    <row r="59" spans="1:41" ht="18" customHeight="1" thickBot="1">
      <c r="A59" s="364"/>
      <c r="B59" s="194" t="s">
        <v>219</v>
      </c>
      <c r="C59" s="203"/>
      <c r="D59" s="204"/>
      <c r="E59" s="204"/>
      <c r="F59" s="204"/>
      <c r="G59" s="204"/>
      <c r="H59" s="204"/>
      <c r="I59" s="204"/>
      <c r="J59" s="204"/>
      <c r="K59" s="204"/>
      <c r="L59" s="205"/>
      <c r="M59" s="203"/>
      <c r="N59" s="204"/>
      <c r="O59" s="204"/>
      <c r="P59" s="204"/>
      <c r="Q59" s="204"/>
      <c r="R59" s="204"/>
      <c r="S59" s="204"/>
      <c r="T59" s="204"/>
      <c r="U59" s="204"/>
      <c r="V59" s="205"/>
      <c r="W59" s="206"/>
      <c r="X59" s="204"/>
      <c r="Y59" s="204"/>
      <c r="Z59" s="204"/>
      <c r="AA59" s="204"/>
      <c r="AB59" s="204"/>
      <c r="AC59" s="204"/>
      <c r="AD59" s="204"/>
      <c r="AE59" s="204"/>
      <c r="AF59" s="204"/>
      <c r="AG59" s="205"/>
      <c r="AH59" s="111">
        <f t="shared" ref="AH59" si="43">SUM(C59:AG59)*3/4</f>
        <v>0</v>
      </c>
      <c r="AI59" s="365"/>
      <c r="AJ59" s="149">
        <f t="shared" ref="AJ59:AJ63" si="44">AH59*3</f>
        <v>0</v>
      </c>
      <c r="AN59" s="67"/>
      <c r="AO59" s="67"/>
    </row>
    <row r="60" spans="1:41" ht="18" customHeight="1" thickBot="1">
      <c r="A60" s="364"/>
      <c r="B60" s="197" t="s">
        <v>220</v>
      </c>
      <c r="C60" s="224"/>
      <c r="D60" s="214"/>
      <c r="E60" s="214"/>
      <c r="F60" s="214"/>
      <c r="G60" s="214"/>
      <c r="H60" s="214"/>
      <c r="I60" s="214"/>
      <c r="J60" s="214"/>
      <c r="K60" s="214"/>
      <c r="L60" s="213"/>
      <c r="M60" s="224"/>
      <c r="N60" s="214"/>
      <c r="O60" s="214"/>
      <c r="P60" s="214"/>
      <c r="Q60" s="214"/>
      <c r="R60" s="214"/>
      <c r="S60" s="214"/>
      <c r="T60" s="214"/>
      <c r="U60" s="214"/>
      <c r="V60" s="213"/>
      <c r="W60" s="225"/>
      <c r="X60" s="214"/>
      <c r="Y60" s="214"/>
      <c r="Z60" s="214"/>
      <c r="AA60" s="214"/>
      <c r="AB60" s="214"/>
      <c r="AC60" s="214"/>
      <c r="AD60" s="214"/>
      <c r="AE60" s="214"/>
      <c r="AF60" s="214"/>
      <c r="AG60" s="213"/>
      <c r="AH60" s="111">
        <f t="shared" ref="AH60" si="45">SUM(C60:AG60)</f>
        <v>0</v>
      </c>
      <c r="AI60" s="365"/>
      <c r="AJ60" s="149">
        <f t="shared" si="44"/>
        <v>0</v>
      </c>
      <c r="AN60" s="67"/>
      <c r="AO60" s="67"/>
    </row>
    <row r="61" spans="1:41" ht="18" customHeight="1" thickBot="1">
      <c r="A61" s="364" t="s">
        <v>226</v>
      </c>
      <c r="B61" s="193" t="s">
        <v>218</v>
      </c>
      <c r="C61" s="199"/>
      <c r="D61" s="200"/>
      <c r="E61" s="200"/>
      <c r="F61" s="200"/>
      <c r="G61" s="200"/>
      <c r="H61" s="200"/>
      <c r="I61" s="200"/>
      <c r="J61" s="200"/>
      <c r="K61" s="200"/>
      <c r="L61" s="201"/>
      <c r="M61" s="199"/>
      <c r="N61" s="200"/>
      <c r="O61" s="200"/>
      <c r="P61" s="200"/>
      <c r="Q61" s="200"/>
      <c r="R61" s="200"/>
      <c r="S61" s="200"/>
      <c r="T61" s="200"/>
      <c r="U61" s="200"/>
      <c r="V61" s="201"/>
      <c r="W61" s="202"/>
      <c r="X61" s="200"/>
      <c r="Y61" s="200"/>
      <c r="Z61" s="200"/>
      <c r="AA61" s="200"/>
      <c r="AB61" s="200"/>
      <c r="AC61" s="200"/>
      <c r="AD61" s="200"/>
      <c r="AE61" s="200"/>
      <c r="AF61" s="200"/>
      <c r="AG61" s="201"/>
      <c r="AH61" s="113">
        <f t="shared" ref="AH61" si="46">SUM(C61:AG61)*1/2</f>
        <v>0</v>
      </c>
      <c r="AI61" s="365" t="s">
        <v>143</v>
      </c>
      <c r="AJ61" s="149">
        <f t="shared" si="44"/>
        <v>0</v>
      </c>
      <c r="AK61" s="67"/>
      <c r="AL61" s="87"/>
      <c r="AM61" s="88"/>
      <c r="AN61" s="67"/>
      <c r="AO61" s="67"/>
    </row>
    <row r="62" spans="1:41" ht="18" customHeight="1" thickBot="1">
      <c r="A62" s="364"/>
      <c r="B62" s="194" t="s">
        <v>219</v>
      </c>
      <c r="C62" s="203"/>
      <c r="D62" s="204"/>
      <c r="E62" s="204"/>
      <c r="F62" s="204"/>
      <c r="G62" s="204"/>
      <c r="H62" s="204"/>
      <c r="I62" s="204"/>
      <c r="J62" s="204"/>
      <c r="K62" s="204"/>
      <c r="L62" s="205"/>
      <c r="M62" s="203"/>
      <c r="N62" s="204"/>
      <c r="O62" s="204"/>
      <c r="P62" s="204"/>
      <c r="Q62" s="204"/>
      <c r="R62" s="204"/>
      <c r="S62" s="204"/>
      <c r="T62" s="204"/>
      <c r="U62" s="204"/>
      <c r="V62" s="205"/>
      <c r="W62" s="206"/>
      <c r="X62" s="204"/>
      <c r="Y62" s="204"/>
      <c r="Z62" s="204"/>
      <c r="AA62" s="204"/>
      <c r="AB62" s="204"/>
      <c r="AC62" s="204"/>
      <c r="AD62" s="204"/>
      <c r="AE62" s="204"/>
      <c r="AF62" s="204"/>
      <c r="AG62" s="205"/>
      <c r="AH62" s="111">
        <f t="shared" ref="AH62" si="47">SUM(C62:AG62)*3/4</f>
        <v>0</v>
      </c>
      <c r="AI62" s="365"/>
      <c r="AJ62" s="149">
        <f t="shared" si="44"/>
        <v>0</v>
      </c>
      <c r="AK62" s="67"/>
      <c r="AL62" s="87"/>
      <c r="AM62" s="88"/>
      <c r="AN62" s="67"/>
      <c r="AO62" s="67"/>
    </row>
    <row r="63" spans="1:41" ht="18" customHeight="1" thickBot="1">
      <c r="A63" s="364"/>
      <c r="B63" s="197" t="s">
        <v>220</v>
      </c>
      <c r="C63" s="224"/>
      <c r="D63" s="214"/>
      <c r="E63" s="214"/>
      <c r="F63" s="214"/>
      <c r="G63" s="214"/>
      <c r="H63" s="214"/>
      <c r="I63" s="214"/>
      <c r="J63" s="214"/>
      <c r="K63" s="214"/>
      <c r="L63" s="213"/>
      <c r="M63" s="224"/>
      <c r="N63" s="214"/>
      <c r="O63" s="214"/>
      <c r="P63" s="214"/>
      <c r="Q63" s="214"/>
      <c r="R63" s="214"/>
      <c r="S63" s="214"/>
      <c r="T63" s="214"/>
      <c r="U63" s="214"/>
      <c r="V63" s="213"/>
      <c r="W63" s="225"/>
      <c r="X63" s="214"/>
      <c r="Y63" s="214"/>
      <c r="Z63" s="214"/>
      <c r="AA63" s="214"/>
      <c r="AB63" s="214"/>
      <c r="AC63" s="214"/>
      <c r="AD63" s="214"/>
      <c r="AE63" s="214"/>
      <c r="AF63" s="214"/>
      <c r="AG63" s="213"/>
      <c r="AH63" s="111">
        <f t="shared" ref="AH63" si="48">SUM(C63:AG63)</f>
        <v>0</v>
      </c>
      <c r="AI63" s="365"/>
      <c r="AJ63" s="149">
        <f t="shared" si="44"/>
        <v>0</v>
      </c>
      <c r="AK63" s="67"/>
      <c r="AL63" s="87"/>
      <c r="AM63" s="88"/>
      <c r="AN63" s="67"/>
      <c r="AO63" s="67"/>
    </row>
    <row r="64" spans="1:41" ht="18" customHeight="1" thickBot="1">
      <c r="A64" s="364" t="s">
        <v>185</v>
      </c>
      <c r="B64" s="193" t="s">
        <v>218</v>
      </c>
      <c r="C64" s="199"/>
      <c r="D64" s="200"/>
      <c r="E64" s="200"/>
      <c r="F64" s="200"/>
      <c r="G64" s="200"/>
      <c r="H64" s="200"/>
      <c r="I64" s="200"/>
      <c r="J64" s="200"/>
      <c r="K64" s="200"/>
      <c r="L64" s="201"/>
      <c r="M64" s="199"/>
      <c r="N64" s="200"/>
      <c r="O64" s="200"/>
      <c r="P64" s="200"/>
      <c r="Q64" s="200"/>
      <c r="R64" s="200"/>
      <c r="S64" s="200"/>
      <c r="T64" s="200"/>
      <c r="U64" s="200"/>
      <c r="V64" s="201"/>
      <c r="W64" s="202"/>
      <c r="X64" s="200"/>
      <c r="Y64" s="200"/>
      <c r="Z64" s="200"/>
      <c r="AA64" s="200"/>
      <c r="AB64" s="200"/>
      <c r="AC64" s="200"/>
      <c r="AD64" s="200"/>
      <c r="AE64" s="200"/>
      <c r="AF64" s="200"/>
      <c r="AG64" s="201"/>
      <c r="AH64" s="113">
        <f t="shared" ref="AH64" si="49">SUM(C64:AG64)*1/2</f>
        <v>0</v>
      </c>
      <c r="AI64" s="365" t="s">
        <v>145</v>
      </c>
      <c r="AJ64" s="150">
        <f>AH64*4</f>
        <v>0</v>
      </c>
      <c r="AN64" s="67"/>
      <c r="AO64" s="67"/>
    </row>
    <row r="65" spans="1:49" ht="18" customHeight="1" thickBot="1">
      <c r="A65" s="364"/>
      <c r="B65" s="194" t="s">
        <v>219</v>
      </c>
      <c r="C65" s="203"/>
      <c r="D65" s="204"/>
      <c r="E65" s="204"/>
      <c r="F65" s="204"/>
      <c r="G65" s="204"/>
      <c r="H65" s="204"/>
      <c r="I65" s="204"/>
      <c r="J65" s="204"/>
      <c r="K65" s="204"/>
      <c r="L65" s="205"/>
      <c r="M65" s="203"/>
      <c r="N65" s="204"/>
      <c r="O65" s="204"/>
      <c r="P65" s="204"/>
      <c r="Q65" s="204"/>
      <c r="R65" s="204"/>
      <c r="S65" s="204"/>
      <c r="T65" s="204"/>
      <c r="U65" s="204"/>
      <c r="V65" s="205"/>
      <c r="W65" s="206"/>
      <c r="X65" s="204"/>
      <c r="Y65" s="204"/>
      <c r="Z65" s="204"/>
      <c r="AA65" s="204"/>
      <c r="AB65" s="204"/>
      <c r="AC65" s="204"/>
      <c r="AD65" s="204"/>
      <c r="AE65" s="204"/>
      <c r="AF65" s="204"/>
      <c r="AG65" s="205"/>
      <c r="AH65" s="111">
        <f t="shared" ref="AH65" si="50">SUM(C65:AG65)*3/4</f>
        <v>0</v>
      </c>
      <c r="AI65" s="365"/>
      <c r="AJ65" s="150">
        <f t="shared" ref="AJ65:AJ69" si="51">AH65*4</f>
        <v>0</v>
      </c>
      <c r="AN65" s="67"/>
      <c r="AO65" s="67"/>
    </row>
    <row r="66" spans="1:49" ht="18" customHeight="1" thickBot="1">
      <c r="A66" s="364"/>
      <c r="B66" s="197" t="s">
        <v>220</v>
      </c>
      <c r="C66" s="224"/>
      <c r="D66" s="214"/>
      <c r="E66" s="214"/>
      <c r="F66" s="214"/>
      <c r="G66" s="214"/>
      <c r="H66" s="214"/>
      <c r="I66" s="214"/>
      <c r="J66" s="214"/>
      <c r="K66" s="214"/>
      <c r="L66" s="213"/>
      <c r="M66" s="224"/>
      <c r="N66" s="214"/>
      <c r="O66" s="214"/>
      <c r="P66" s="214"/>
      <c r="Q66" s="214"/>
      <c r="R66" s="214"/>
      <c r="S66" s="214"/>
      <c r="T66" s="214"/>
      <c r="U66" s="214"/>
      <c r="V66" s="213"/>
      <c r="W66" s="225"/>
      <c r="X66" s="214"/>
      <c r="Y66" s="214"/>
      <c r="Z66" s="214"/>
      <c r="AA66" s="214"/>
      <c r="AB66" s="214"/>
      <c r="AC66" s="214"/>
      <c r="AD66" s="214"/>
      <c r="AE66" s="214"/>
      <c r="AF66" s="214"/>
      <c r="AG66" s="213"/>
      <c r="AH66" s="111">
        <f t="shared" ref="AH66" si="52">SUM(C66:AG66)</f>
        <v>0</v>
      </c>
      <c r="AI66" s="365"/>
      <c r="AJ66" s="150">
        <f t="shared" si="51"/>
        <v>0</v>
      </c>
      <c r="AN66" s="67"/>
      <c r="AO66" s="67"/>
    </row>
    <row r="67" spans="1:49" ht="18" customHeight="1" thickBot="1">
      <c r="A67" s="364" t="s">
        <v>227</v>
      </c>
      <c r="B67" s="193" t="s">
        <v>218</v>
      </c>
      <c r="C67" s="199"/>
      <c r="D67" s="200"/>
      <c r="E67" s="200"/>
      <c r="F67" s="200"/>
      <c r="G67" s="200"/>
      <c r="H67" s="200"/>
      <c r="I67" s="200"/>
      <c r="J67" s="200"/>
      <c r="K67" s="200"/>
      <c r="L67" s="201"/>
      <c r="M67" s="199"/>
      <c r="N67" s="200"/>
      <c r="O67" s="200"/>
      <c r="P67" s="200"/>
      <c r="Q67" s="200"/>
      <c r="R67" s="200"/>
      <c r="S67" s="200"/>
      <c r="T67" s="200"/>
      <c r="U67" s="200"/>
      <c r="V67" s="201"/>
      <c r="W67" s="202"/>
      <c r="X67" s="200"/>
      <c r="Y67" s="200"/>
      <c r="Z67" s="200"/>
      <c r="AA67" s="200"/>
      <c r="AB67" s="200"/>
      <c r="AC67" s="200"/>
      <c r="AD67" s="200"/>
      <c r="AE67" s="200"/>
      <c r="AF67" s="200"/>
      <c r="AG67" s="201"/>
      <c r="AH67" s="113">
        <f t="shared" ref="AH67" si="53">SUM(C67:AG67)*1/2</f>
        <v>0</v>
      </c>
      <c r="AI67" s="365" t="s">
        <v>145</v>
      </c>
      <c r="AJ67" s="150">
        <f t="shared" si="51"/>
        <v>0</v>
      </c>
      <c r="AN67" s="67"/>
      <c r="AO67" s="67"/>
    </row>
    <row r="68" spans="1:49" ht="18" customHeight="1" thickBot="1">
      <c r="A68" s="364"/>
      <c r="B68" s="194" t="s">
        <v>219</v>
      </c>
      <c r="C68" s="203"/>
      <c r="D68" s="204"/>
      <c r="E68" s="204"/>
      <c r="F68" s="204"/>
      <c r="G68" s="204"/>
      <c r="H68" s="204"/>
      <c r="I68" s="204"/>
      <c r="J68" s="204"/>
      <c r="K68" s="204"/>
      <c r="L68" s="205"/>
      <c r="M68" s="203"/>
      <c r="N68" s="204"/>
      <c r="O68" s="204"/>
      <c r="P68" s="204"/>
      <c r="Q68" s="204"/>
      <c r="R68" s="204"/>
      <c r="S68" s="204"/>
      <c r="T68" s="204"/>
      <c r="U68" s="204"/>
      <c r="V68" s="205"/>
      <c r="W68" s="206"/>
      <c r="X68" s="204"/>
      <c r="Y68" s="204"/>
      <c r="Z68" s="204"/>
      <c r="AA68" s="204"/>
      <c r="AB68" s="204"/>
      <c r="AC68" s="204"/>
      <c r="AD68" s="204"/>
      <c r="AE68" s="204"/>
      <c r="AF68" s="204"/>
      <c r="AG68" s="205"/>
      <c r="AH68" s="111">
        <f t="shared" ref="AH68" si="54">SUM(C68:AG68)*3/4</f>
        <v>0</v>
      </c>
      <c r="AI68" s="365"/>
      <c r="AJ68" s="150">
        <f t="shared" si="51"/>
        <v>0</v>
      </c>
      <c r="AN68" s="67"/>
      <c r="AO68" s="67"/>
    </row>
    <row r="69" spans="1:49" ht="18" customHeight="1" thickBot="1">
      <c r="A69" s="364"/>
      <c r="B69" s="197" t="s">
        <v>220</v>
      </c>
      <c r="C69" s="224"/>
      <c r="D69" s="214"/>
      <c r="E69" s="214"/>
      <c r="F69" s="214"/>
      <c r="G69" s="214"/>
      <c r="H69" s="214"/>
      <c r="I69" s="214"/>
      <c r="J69" s="214"/>
      <c r="K69" s="214"/>
      <c r="L69" s="213"/>
      <c r="M69" s="224"/>
      <c r="N69" s="214"/>
      <c r="O69" s="214"/>
      <c r="P69" s="214"/>
      <c r="Q69" s="214"/>
      <c r="R69" s="214"/>
      <c r="S69" s="214"/>
      <c r="T69" s="214"/>
      <c r="U69" s="214"/>
      <c r="V69" s="213"/>
      <c r="W69" s="225"/>
      <c r="X69" s="214"/>
      <c r="Y69" s="214"/>
      <c r="Z69" s="214"/>
      <c r="AA69" s="214"/>
      <c r="AB69" s="214"/>
      <c r="AC69" s="214"/>
      <c r="AD69" s="214"/>
      <c r="AE69" s="214"/>
      <c r="AF69" s="214"/>
      <c r="AG69" s="213"/>
      <c r="AH69" s="111">
        <f t="shared" ref="AH69" si="55">SUM(C69:AG69)</f>
        <v>0</v>
      </c>
      <c r="AI69" s="365"/>
      <c r="AJ69" s="150">
        <f t="shared" si="51"/>
        <v>0</v>
      </c>
      <c r="AN69" s="67"/>
      <c r="AO69" s="67"/>
    </row>
    <row r="70" spans="1:49" ht="18" customHeight="1" thickBot="1">
      <c r="A70" s="364" t="s">
        <v>147</v>
      </c>
      <c r="B70" s="193" t="s">
        <v>218</v>
      </c>
      <c r="C70" s="199"/>
      <c r="D70" s="200"/>
      <c r="E70" s="200"/>
      <c r="F70" s="200"/>
      <c r="G70" s="200"/>
      <c r="H70" s="200"/>
      <c r="I70" s="200"/>
      <c r="J70" s="200"/>
      <c r="K70" s="200"/>
      <c r="L70" s="201"/>
      <c r="M70" s="199"/>
      <c r="N70" s="200"/>
      <c r="O70" s="200"/>
      <c r="P70" s="200"/>
      <c r="Q70" s="200"/>
      <c r="R70" s="200"/>
      <c r="S70" s="200"/>
      <c r="T70" s="200"/>
      <c r="U70" s="200"/>
      <c r="V70" s="201"/>
      <c r="W70" s="202"/>
      <c r="X70" s="200"/>
      <c r="Y70" s="200"/>
      <c r="Z70" s="200"/>
      <c r="AA70" s="200"/>
      <c r="AB70" s="200"/>
      <c r="AC70" s="200"/>
      <c r="AD70" s="200"/>
      <c r="AE70" s="200"/>
      <c r="AF70" s="200"/>
      <c r="AG70" s="201"/>
      <c r="AH70" s="113">
        <f t="shared" ref="AH70" si="56">SUM(C70:AG70)*1/2</f>
        <v>0</v>
      </c>
      <c r="AI70" s="365" t="s">
        <v>148</v>
      </c>
      <c r="AJ70" s="151">
        <f>AH70*5</f>
        <v>0</v>
      </c>
      <c r="AN70" s="67"/>
      <c r="AO70" s="67"/>
    </row>
    <row r="71" spans="1:49" ht="18" customHeight="1" thickBot="1">
      <c r="A71" s="364"/>
      <c r="B71" s="194" t="s">
        <v>219</v>
      </c>
      <c r="C71" s="203"/>
      <c r="D71" s="204"/>
      <c r="E71" s="204"/>
      <c r="F71" s="204"/>
      <c r="G71" s="204"/>
      <c r="H71" s="204"/>
      <c r="I71" s="204"/>
      <c r="J71" s="204"/>
      <c r="K71" s="204"/>
      <c r="L71" s="205"/>
      <c r="M71" s="203"/>
      <c r="N71" s="204"/>
      <c r="O71" s="204"/>
      <c r="P71" s="204"/>
      <c r="Q71" s="204"/>
      <c r="R71" s="204"/>
      <c r="S71" s="204"/>
      <c r="T71" s="204"/>
      <c r="U71" s="204"/>
      <c r="V71" s="205"/>
      <c r="W71" s="206"/>
      <c r="X71" s="204"/>
      <c r="Y71" s="204"/>
      <c r="Z71" s="204"/>
      <c r="AA71" s="204"/>
      <c r="AB71" s="204"/>
      <c r="AC71" s="204"/>
      <c r="AD71" s="204"/>
      <c r="AE71" s="204"/>
      <c r="AF71" s="204"/>
      <c r="AG71" s="205"/>
      <c r="AH71" s="111">
        <f t="shared" ref="AH71" si="57">SUM(C71:AG71)*3/4</f>
        <v>0</v>
      </c>
      <c r="AI71" s="365"/>
      <c r="AJ71" s="151">
        <f t="shared" ref="AJ71:AJ72" si="58">AH71*5</f>
        <v>0</v>
      </c>
      <c r="AN71" s="67"/>
      <c r="AO71" s="67"/>
    </row>
    <row r="72" spans="1:49" ht="18" customHeight="1" thickBot="1">
      <c r="A72" s="364"/>
      <c r="B72" s="197" t="s">
        <v>220</v>
      </c>
      <c r="C72" s="224"/>
      <c r="D72" s="214"/>
      <c r="E72" s="214"/>
      <c r="F72" s="214"/>
      <c r="G72" s="214"/>
      <c r="H72" s="214"/>
      <c r="I72" s="214"/>
      <c r="J72" s="214"/>
      <c r="K72" s="214"/>
      <c r="L72" s="213"/>
      <c r="M72" s="224"/>
      <c r="N72" s="214"/>
      <c r="O72" s="214"/>
      <c r="P72" s="214"/>
      <c r="Q72" s="214"/>
      <c r="R72" s="214"/>
      <c r="S72" s="214"/>
      <c r="T72" s="214"/>
      <c r="U72" s="214"/>
      <c r="V72" s="213"/>
      <c r="W72" s="225"/>
      <c r="X72" s="214"/>
      <c r="Y72" s="214"/>
      <c r="Z72" s="214"/>
      <c r="AA72" s="214"/>
      <c r="AB72" s="214"/>
      <c r="AC72" s="214"/>
      <c r="AD72" s="214"/>
      <c r="AE72" s="214"/>
      <c r="AF72" s="214"/>
      <c r="AG72" s="213"/>
      <c r="AH72" s="111">
        <f t="shared" ref="AH72" si="59">SUM(C72:AG72)</f>
        <v>0</v>
      </c>
      <c r="AI72" s="365"/>
      <c r="AJ72" s="151">
        <f t="shared" si="58"/>
        <v>0</v>
      </c>
      <c r="AN72" s="67"/>
      <c r="AO72" s="67"/>
    </row>
    <row r="73" spans="1:49" ht="18" customHeight="1">
      <c r="A73" s="371" t="s">
        <v>149</v>
      </c>
      <c r="B73" s="193" t="s">
        <v>218</v>
      </c>
      <c r="C73" s="199"/>
      <c r="D73" s="200"/>
      <c r="E73" s="200"/>
      <c r="F73" s="200"/>
      <c r="G73" s="200"/>
      <c r="H73" s="200"/>
      <c r="I73" s="200"/>
      <c r="J73" s="200"/>
      <c r="K73" s="200"/>
      <c r="L73" s="201"/>
      <c r="M73" s="199"/>
      <c r="N73" s="200"/>
      <c r="O73" s="200"/>
      <c r="P73" s="200"/>
      <c r="Q73" s="200"/>
      <c r="R73" s="200"/>
      <c r="S73" s="200"/>
      <c r="T73" s="200"/>
      <c r="U73" s="200"/>
      <c r="V73" s="201"/>
      <c r="W73" s="202"/>
      <c r="X73" s="200"/>
      <c r="Y73" s="200"/>
      <c r="Z73" s="200"/>
      <c r="AA73" s="200"/>
      <c r="AB73" s="200"/>
      <c r="AC73" s="200"/>
      <c r="AD73" s="200"/>
      <c r="AE73" s="200"/>
      <c r="AF73" s="200"/>
      <c r="AG73" s="201"/>
      <c r="AH73" s="113">
        <f>SUM(C73:AG73)*1/2</f>
        <v>0</v>
      </c>
      <c r="AI73" s="365" t="s">
        <v>150</v>
      </c>
      <c r="AJ73" s="195">
        <f>AH73*6</f>
        <v>0</v>
      </c>
      <c r="AN73" s="67"/>
      <c r="AO73" s="67"/>
    </row>
    <row r="74" spans="1:49" ht="18" customHeight="1">
      <c r="A74" s="371"/>
      <c r="B74" s="194" t="s">
        <v>219</v>
      </c>
      <c r="C74" s="203"/>
      <c r="D74" s="204"/>
      <c r="E74" s="204"/>
      <c r="F74" s="204"/>
      <c r="G74" s="204"/>
      <c r="H74" s="204"/>
      <c r="I74" s="204"/>
      <c r="J74" s="204"/>
      <c r="K74" s="204"/>
      <c r="L74" s="205"/>
      <c r="M74" s="203"/>
      <c r="N74" s="204"/>
      <c r="O74" s="204"/>
      <c r="P74" s="204"/>
      <c r="Q74" s="204"/>
      <c r="R74" s="204"/>
      <c r="S74" s="204"/>
      <c r="T74" s="204"/>
      <c r="U74" s="204"/>
      <c r="V74" s="205"/>
      <c r="W74" s="206"/>
      <c r="X74" s="204"/>
      <c r="Y74" s="204"/>
      <c r="Z74" s="204"/>
      <c r="AA74" s="204"/>
      <c r="AB74" s="204"/>
      <c r="AC74" s="204"/>
      <c r="AD74" s="204"/>
      <c r="AE74" s="204"/>
      <c r="AF74" s="204"/>
      <c r="AG74" s="205"/>
      <c r="AH74" s="111">
        <f t="shared" ref="AH74" si="60">SUM(C74:AG74)*3/4</f>
        <v>0</v>
      </c>
      <c r="AI74" s="365"/>
      <c r="AJ74" s="195">
        <f t="shared" ref="AJ74:AJ75" si="61">AH74*6</f>
        <v>0</v>
      </c>
      <c r="AN74" s="67"/>
      <c r="AO74" s="67"/>
    </row>
    <row r="75" spans="1:49" ht="18" customHeight="1" thickBot="1">
      <c r="A75" s="371"/>
      <c r="B75" s="196" t="s">
        <v>220</v>
      </c>
      <c r="C75" s="224"/>
      <c r="D75" s="214"/>
      <c r="E75" s="214"/>
      <c r="F75" s="214"/>
      <c r="G75" s="214"/>
      <c r="H75" s="214"/>
      <c r="I75" s="214"/>
      <c r="J75" s="214"/>
      <c r="K75" s="214"/>
      <c r="L75" s="213"/>
      <c r="M75" s="224"/>
      <c r="N75" s="214"/>
      <c r="O75" s="214"/>
      <c r="P75" s="214"/>
      <c r="Q75" s="214"/>
      <c r="R75" s="214"/>
      <c r="S75" s="214"/>
      <c r="T75" s="214"/>
      <c r="U75" s="214"/>
      <c r="V75" s="213"/>
      <c r="W75" s="225"/>
      <c r="X75" s="214"/>
      <c r="Y75" s="214"/>
      <c r="Z75" s="214"/>
      <c r="AA75" s="214"/>
      <c r="AB75" s="214"/>
      <c r="AC75" s="214"/>
      <c r="AD75" s="214"/>
      <c r="AE75" s="214"/>
      <c r="AF75" s="214"/>
      <c r="AG75" s="213"/>
      <c r="AH75" s="111">
        <f t="shared" ref="AH75" si="62">SUM(C75:AG75)</f>
        <v>0</v>
      </c>
      <c r="AI75" s="365"/>
      <c r="AJ75" s="195">
        <f t="shared" si="61"/>
        <v>0</v>
      </c>
      <c r="AN75" s="67"/>
      <c r="AO75" s="67"/>
    </row>
    <row r="76" spans="1:49" ht="26.25" customHeight="1" thickBot="1">
      <c r="B76" s="96" t="s">
        <v>190</v>
      </c>
      <c r="C76" s="104">
        <f t="shared" ref="C76:AG76" si="63">SUM(C52,C55,C58,C61,C64,C67,C70,C73)*1/2+SUM(C53,C56,C59,C62,C65,C68,C71,C74)*3/4+SUM(C54,C57,C60,C63,C66,C69,C72,C75)</f>
        <v>0</v>
      </c>
      <c r="D76" s="104">
        <f t="shared" si="63"/>
        <v>0</v>
      </c>
      <c r="E76" s="104">
        <f t="shared" si="63"/>
        <v>0</v>
      </c>
      <c r="F76" s="104">
        <f t="shared" si="63"/>
        <v>0</v>
      </c>
      <c r="G76" s="104">
        <f t="shared" si="63"/>
        <v>0</v>
      </c>
      <c r="H76" s="104">
        <f t="shared" si="63"/>
        <v>0</v>
      </c>
      <c r="I76" s="104">
        <f t="shared" si="63"/>
        <v>0</v>
      </c>
      <c r="J76" s="104">
        <f t="shared" si="63"/>
        <v>0</v>
      </c>
      <c r="K76" s="104">
        <f t="shared" si="63"/>
        <v>0</v>
      </c>
      <c r="L76" s="104">
        <f t="shared" si="63"/>
        <v>0</v>
      </c>
      <c r="M76" s="104">
        <f t="shared" si="63"/>
        <v>0</v>
      </c>
      <c r="N76" s="104">
        <f t="shared" si="63"/>
        <v>0</v>
      </c>
      <c r="O76" s="104">
        <f t="shared" si="63"/>
        <v>0</v>
      </c>
      <c r="P76" s="104">
        <f t="shared" si="63"/>
        <v>0</v>
      </c>
      <c r="Q76" s="104">
        <f t="shared" si="63"/>
        <v>0</v>
      </c>
      <c r="R76" s="104">
        <f t="shared" si="63"/>
        <v>0</v>
      </c>
      <c r="S76" s="104">
        <f t="shared" si="63"/>
        <v>0</v>
      </c>
      <c r="T76" s="104">
        <f t="shared" si="63"/>
        <v>0</v>
      </c>
      <c r="U76" s="104">
        <f t="shared" si="63"/>
        <v>0</v>
      </c>
      <c r="V76" s="104">
        <f t="shared" si="63"/>
        <v>0</v>
      </c>
      <c r="W76" s="104">
        <f t="shared" si="63"/>
        <v>0</v>
      </c>
      <c r="X76" s="104">
        <f t="shared" si="63"/>
        <v>0</v>
      </c>
      <c r="Y76" s="104">
        <f t="shared" si="63"/>
        <v>0</v>
      </c>
      <c r="Z76" s="104">
        <f t="shared" si="63"/>
        <v>0</v>
      </c>
      <c r="AA76" s="104">
        <f t="shared" si="63"/>
        <v>0</v>
      </c>
      <c r="AB76" s="104">
        <f t="shared" si="63"/>
        <v>0</v>
      </c>
      <c r="AC76" s="104">
        <f t="shared" si="63"/>
        <v>0</v>
      </c>
      <c r="AD76" s="104">
        <f t="shared" si="63"/>
        <v>0</v>
      </c>
      <c r="AE76" s="104">
        <f t="shared" si="63"/>
        <v>0</v>
      </c>
      <c r="AF76" s="104">
        <f t="shared" si="63"/>
        <v>0</v>
      </c>
      <c r="AG76" s="104">
        <f t="shared" si="63"/>
        <v>0</v>
      </c>
      <c r="AH76" s="108">
        <f>SUM(AH52:AH75)</f>
        <v>0</v>
      </c>
      <c r="AI76" s="94" t="s">
        <v>134</v>
      </c>
      <c r="AJ76" s="150">
        <f>SUM(AJ52:AJ75)</f>
        <v>0</v>
      </c>
      <c r="AN76" s="67"/>
      <c r="AO76" s="67"/>
    </row>
    <row r="77" spans="1:49" ht="18" customHeight="1">
      <c r="A77" s="368" t="s">
        <v>191</v>
      </c>
      <c r="B77" s="193" t="s">
        <v>218</v>
      </c>
      <c r="C77" s="209"/>
      <c r="D77" s="210"/>
      <c r="E77" s="210"/>
      <c r="F77" s="210"/>
      <c r="G77" s="210"/>
      <c r="H77" s="210"/>
      <c r="I77" s="210"/>
      <c r="J77" s="210"/>
      <c r="K77" s="210"/>
      <c r="L77" s="201"/>
      <c r="M77" s="209"/>
      <c r="N77" s="210"/>
      <c r="O77" s="210"/>
      <c r="P77" s="210"/>
      <c r="Q77" s="210"/>
      <c r="R77" s="210"/>
      <c r="S77" s="210"/>
      <c r="T77" s="210"/>
      <c r="U77" s="210"/>
      <c r="V77" s="201"/>
      <c r="W77" s="209"/>
      <c r="X77" s="210"/>
      <c r="Y77" s="210"/>
      <c r="Z77" s="210"/>
      <c r="AA77" s="210"/>
      <c r="AB77" s="210"/>
      <c r="AC77" s="210"/>
      <c r="AD77" s="210"/>
      <c r="AE77" s="210"/>
      <c r="AF77" s="200"/>
      <c r="AG77" s="201"/>
      <c r="AH77" s="113">
        <f>SUM(C77:AG77)*1/2</f>
        <v>0</v>
      </c>
      <c r="AI77" s="94"/>
      <c r="AJ77" s="95"/>
      <c r="AN77" s="67"/>
      <c r="AO77" s="67"/>
    </row>
    <row r="78" spans="1:49" ht="18" customHeight="1">
      <c r="A78" s="369"/>
      <c r="B78" s="194" t="s">
        <v>219</v>
      </c>
      <c r="C78" s="207"/>
      <c r="D78" s="208"/>
      <c r="E78" s="208"/>
      <c r="F78" s="208"/>
      <c r="G78" s="208"/>
      <c r="H78" s="208"/>
      <c r="I78" s="208"/>
      <c r="J78" s="208"/>
      <c r="K78" s="208"/>
      <c r="L78" s="205"/>
      <c r="M78" s="207"/>
      <c r="N78" s="208"/>
      <c r="O78" s="208"/>
      <c r="P78" s="208"/>
      <c r="Q78" s="208"/>
      <c r="R78" s="208"/>
      <c r="S78" s="208"/>
      <c r="T78" s="208"/>
      <c r="U78" s="208"/>
      <c r="V78" s="205"/>
      <c r="W78" s="207"/>
      <c r="X78" s="208"/>
      <c r="Y78" s="208"/>
      <c r="Z78" s="208"/>
      <c r="AA78" s="208"/>
      <c r="AB78" s="208"/>
      <c r="AC78" s="208"/>
      <c r="AD78" s="208"/>
      <c r="AE78" s="208"/>
      <c r="AF78" s="204"/>
      <c r="AG78" s="205"/>
      <c r="AH78" s="111">
        <f t="shared" ref="AH78" si="64">SUM(C78:AG78)*3/4</f>
        <v>0</v>
      </c>
      <c r="AI78" s="94"/>
      <c r="AJ78" s="198"/>
      <c r="AN78" s="67"/>
      <c r="AO78" s="67"/>
    </row>
    <row r="79" spans="1:49" ht="18" customHeight="1" thickBot="1">
      <c r="A79" s="370"/>
      <c r="B79" s="196" t="s">
        <v>220</v>
      </c>
      <c r="C79" s="211"/>
      <c r="D79" s="212"/>
      <c r="E79" s="212"/>
      <c r="F79" s="212"/>
      <c r="G79" s="212"/>
      <c r="H79" s="212"/>
      <c r="I79" s="212"/>
      <c r="J79" s="212"/>
      <c r="K79" s="212"/>
      <c r="L79" s="213"/>
      <c r="M79" s="211"/>
      <c r="N79" s="212"/>
      <c r="O79" s="212"/>
      <c r="P79" s="212"/>
      <c r="Q79" s="212"/>
      <c r="R79" s="212"/>
      <c r="S79" s="212"/>
      <c r="T79" s="212"/>
      <c r="U79" s="212"/>
      <c r="V79" s="213"/>
      <c r="W79" s="211"/>
      <c r="X79" s="212"/>
      <c r="Y79" s="212"/>
      <c r="Z79" s="212"/>
      <c r="AA79" s="212"/>
      <c r="AB79" s="212"/>
      <c r="AC79" s="212"/>
      <c r="AD79" s="212"/>
      <c r="AE79" s="212"/>
      <c r="AF79" s="214"/>
      <c r="AG79" s="213"/>
      <c r="AH79" s="111">
        <f t="shared" ref="AH79" si="65">SUM(C79:AG79)</f>
        <v>0</v>
      </c>
      <c r="AI79" s="94"/>
      <c r="AJ79" s="198"/>
      <c r="AN79" s="67"/>
      <c r="AO79" s="67"/>
    </row>
    <row r="80" spans="1:49" s="64" customFormat="1" ht="24.75" thickBot="1">
      <c r="B80" s="170" t="s">
        <v>167</v>
      </c>
      <c r="C80" s="215"/>
      <c r="D80" s="216"/>
      <c r="E80" s="216"/>
      <c r="F80" s="216"/>
      <c r="G80" s="216"/>
      <c r="H80" s="216"/>
      <c r="I80" s="216"/>
      <c r="J80" s="216"/>
      <c r="K80" s="216"/>
      <c r="L80" s="217"/>
      <c r="M80" s="218"/>
      <c r="N80" s="216"/>
      <c r="O80" s="216"/>
      <c r="P80" s="216"/>
      <c r="Q80" s="216"/>
      <c r="R80" s="216"/>
      <c r="S80" s="216"/>
      <c r="T80" s="216"/>
      <c r="U80" s="216"/>
      <c r="V80" s="219"/>
      <c r="W80" s="215"/>
      <c r="X80" s="216"/>
      <c r="Y80" s="216"/>
      <c r="Z80" s="216"/>
      <c r="AA80" s="216"/>
      <c r="AB80" s="216"/>
      <c r="AC80" s="216"/>
      <c r="AD80" s="216"/>
      <c r="AE80" s="216"/>
      <c r="AF80" s="216"/>
      <c r="AG80" s="217"/>
      <c r="AH80" s="171">
        <f>SUM(C80:AG80)</f>
        <v>0</v>
      </c>
      <c r="AI80" s="61"/>
      <c r="AJ80" s="61"/>
      <c r="AN80" s="62"/>
      <c r="AO80" s="62"/>
      <c r="AP80" s="63"/>
      <c r="AQ80" s="63"/>
      <c r="AR80" s="63"/>
      <c r="AS80" s="63"/>
      <c r="AT80" s="63"/>
      <c r="AU80" s="63"/>
      <c r="AV80" s="63"/>
      <c r="AW80" s="63"/>
    </row>
    <row r="81" spans="1:54" ht="20.100000000000001" customHeight="1" thickBot="1">
      <c r="B81" s="23"/>
      <c r="C81" s="191"/>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23"/>
      <c r="AK81" s="67">
        <f>E82</f>
        <v>6</v>
      </c>
      <c r="AL81" s="67" t="s">
        <v>132</v>
      </c>
    </row>
    <row r="82" spans="1:54" ht="26.25" customHeight="1" thickBot="1">
      <c r="A82" s="68" t="s">
        <v>270</v>
      </c>
      <c r="B82" s="251">
        <f>B4</f>
        <v>2025</v>
      </c>
      <c r="C82" s="69" t="s">
        <v>129</v>
      </c>
      <c r="D82" s="69"/>
      <c r="E82" s="323">
        <v>6</v>
      </c>
      <c r="F82" s="323"/>
      <c r="G82" s="70" t="s">
        <v>130</v>
      </c>
      <c r="H82" s="71" t="s">
        <v>131</v>
      </c>
      <c r="I82" s="71"/>
      <c r="J82" s="72"/>
      <c r="K82" s="220" t="s">
        <v>240</v>
      </c>
      <c r="M82" s="72"/>
      <c r="N82" s="66"/>
      <c r="O82" s="66"/>
      <c r="P82" s="66"/>
      <c r="Q82" s="66"/>
      <c r="R82" s="72"/>
      <c r="S82" s="72"/>
      <c r="T82" s="66"/>
      <c r="U82" s="66"/>
      <c r="V82" s="66"/>
      <c r="W82" s="66"/>
      <c r="X82" s="66"/>
      <c r="Y82" s="220" t="s">
        <v>239</v>
      </c>
      <c r="Z82" s="66"/>
      <c r="AA82" s="66"/>
      <c r="AB82" s="72"/>
      <c r="AC82" s="72"/>
      <c r="AD82" s="72"/>
      <c r="AE82" s="72"/>
      <c r="AF82" s="72"/>
      <c r="AG82" s="72"/>
      <c r="AH82" s="67"/>
      <c r="AI82" s="67"/>
      <c r="AJ82" s="67"/>
      <c r="AK82" s="67"/>
      <c r="AL82" s="78" t="s">
        <v>135</v>
      </c>
      <c r="AM82" s="146" t="e">
        <f>ROUNDUP(AH87/AH86,1)</f>
        <v>#DIV/0!</v>
      </c>
      <c r="AN82" s="67"/>
      <c r="AO82" s="67"/>
    </row>
    <row r="83" spans="1:54" ht="20.100000000000001" customHeight="1" thickBot="1">
      <c r="B83" s="23"/>
      <c r="C83" s="249"/>
      <c r="D83" s="249"/>
      <c r="E83" s="249"/>
      <c r="F83" s="249"/>
      <c r="G83" s="249"/>
      <c r="H83" s="249"/>
      <c r="I83" s="249"/>
      <c r="J83" s="249"/>
      <c r="K83" s="249"/>
      <c r="L83" s="249"/>
      <c r="M83" s="249"/>
      <c r="N83" s="249"/>
      <c r="O83" s="249"/>
      <c r="P83" s="249"/>
      <c r="Q83" s="249"/>
      <c r="R83" s="249"/>
      <c r="S83" s="249"/>
      <c r="T83" s="249"/>
      <c r="U83" s="249"/>
      <c r="V83" s="249"/>
      <c r="W83" s="249"/>
      <c r="X83" s="249"/>
      <c r="Y83" s="249"/>
      <c r="Z83" s="249"/>
      <c r="AA83" s="249"/>
      <c r="AB83" s="249"/>
      <c r="AC83" s="249"/>
      <c r="AD83" s="249"/>
      <c r="AE83" s="249"/>
      <c r="AF83" s="249"/>
      <c r="AG83" s="249"/>
      <c r="AH83" s="23"/>
      <c r="AK83" s="67"/>
      <c r="AL83" s="366" t="s">
        <v>182</v>
      </c>
      <c r="AM83" s="362" t="e">
        <f>ROUND(SUM(AH91:AH93,AH97:AH99,AH103:AH105,AH109:AH111,AH112:AH114)/AH115*100,0) &amp;"％"</f>
        <v>#DIV/0!</v>
      </c>
    </row>
    <row r="84" spans="1:54" ht="24.95" customHeight="1" thickBot="1">
      <c r="B84" s="73" t="s">
        <v>133</v>
      </c>
      <c r="C84" s="74">
        <v>1</v>
      </c>
      <c r="D84" s="75">
        <v>2</v>
      </c>
      <c r="E84" s="75">
        <v>3</v>
      </c>
      <c r="F84" s="75">
        <v>4</v>
      </c>
      <c r="G84" s="75">
        <v>5</v>
      </c>
      <c r="H84" s="75">
        <v>6</v>
      </c>
      <c r="I84" s="75">
        <v>7</v>
      </c>
      <c r="J84" s="75">
        <v>8</v>
      </c>
      <c r="K84" s="75">
        <v>9</v>
      </c>
      <c r="L84" s="76">
        <v>10</v>
      </c>
      <c r="M84" s="74">
        <v>11</v>
      </c>
      <c r="N84" s="75">
        <v>12</v>
      </c>
      <c r="O84" s="75">
        <v>13</v>
      </c>
      <c r="P84" s="75">
        <v>14</v>
      </c>
      <c r="Q84" s="75">
        <v>15</v>
      </c>
      <c r="R84" s="75">
        <v>16</v>
      </c>
      <c r="S84" s="75">
        <v>17</v>
      </c>
      <c r="T84" s="75">
        <v>18</v>
      </c>
      <c r="U84" s="75">
        <v>19</v>
      </c>
      <c r="V84" s="76">
        <v>20</v>
      </c>
      <c r="W84" s="74">
        <v>21</v>
      </c>
      <c r="X84" s="75">
        <v>22</v>
      </c>
      <c r="Y84" s="75">
        <v>23</v>
      </c>
      <c r="Z84" s="75">
        <v>24</v>
      </c>
      <c r="AA84" s="75">
        <v>25</v>
      </c>
      <c r="AB84" s="75">
        <v>26</v>
      </c>
      <c r="AC84" s="75">
        <v>27</v>
      </c>
      <c r="AD84" s="75">
        <v>28</v>
      </c>
      <c r="AE84" s="75">
        <v>29</v>
      </c>
      <c r="AF84" s="75">
        <v>30</v>
      </c>
      <c r="AG84" s="76"/>
      <c r="AH84" s="346" t="s">
        <v>134</v>
      </c>
      <c r="AI84" s="77"/>
      <c r="AK84" s="67"/>
      <c r="AL84" s="367"/>
      <c r="AM84" s="363"/>
      <c r="AN84" s="67"/>
      <c r="AO84" s="67"/>
      <c r="AT84" s="249"/>
      <c r="AU84" s="249"/>
      <c r="BB84" s="249"/>
    </row>
    <row r="85" spans="1:54" ht="24.95" customHeight="1" thickBot="1">
      <c r="B85" s="79" t="s">
        <v>136</v>
      </c>
      <c r="C85" s="250">
        <f>DATE($B$82,$E$82,1)</f>
        <v>45809</v>
      </c>
      <c r="D85" s="250">
        <f>DATE($B$82,$E$82,2)</f>
        <v>45810</v>
      </c>
      <c r="E85" s="250">
        <f>DATE($B$82,$E$82,3)</f>
        <v>45811</v>
      </c>
      <c r="F85" s="250">
        <f>DATE($B$82,$E$82,4)</f>
        <v>45812</v>
      </c>
      <c r="G85" s="250">
        <f>DATE($B$82,$E$82,5)</f>
        <v>45813</v>
      </c>
      <c r="H85" s="250">
        <f>DATE($B$82,$E$82,6)</f>
        <v>45814</v>
      </c>
      <c r="I85" s="250">
        <f>DATE($B$82,$E$82,7)</f>
        <v>45815</v>
      </c>
      <c r="J85" s="250">
        <f>DATE($B$82,$E$82,8)</f>
        <v>45816</v>
      </c>
      <c r="K85" s="250">
        <f>DATE($B$82,$E$82,9)</f>
        <v>45817</v>
      </c>
      <c r="L85" s="250">
        <f>DATE($B$82,$E$82,10)</f>
        <v>45818</v>
      </c>
      <c r="M85" s="250">
        <f>DATE($B$82,$E$82,11)</f>
        <v>45819</v>
      </c>
      <c r="N85" s="250">
        <f>DATE($B$82,$E$82,12)</f>
        <v>45820</v>
      </c>
      <c r="O85" s="250">
        <f>DATE($B$82,$E$82,13)</f>
        <v>45821</v>
      </c>
      <c r="P85" s="250">
        <f>DATE($B$82,$E$82,14)</f>
        <v>45822</v>
      </c>
      <c r="Q85" s="250">
        <f>DATE($B$82,$E$82,15)</f>
        <v>45823</v>
      </c>
      <c r="R85" s="250">
        <f>DATE($B$82,$E$82,16)</f>
        <v>45824</v>
      </c>
      <c r="S85" s="250">
        <f>DATE($B$82,$E$82,17)</f>
        <v>45825</v>
      </c>
      <c r="T85" s="250">
        <f>DATE($B$82,$E$82,18)</f>
        <v>45826</v>
      </c>
      <c r="U85" s="250">
        <f>DATE($B$82,$E$82,19)</f>
        <v>45827</v>
      </c>
      <c r="V85" s="250">
        <f>DATE($B$82,$E$82,20)</f>
        <v>45828</v>
      </c>
      <c r="W85" s="250">
        <f>DATE($B$82,$E$82,21)</f>
        <v>45829</v>
      </c>
      <c r="X85" s="250">
        <f>DATE($B$82,$E$82,22)</f>
        <v>45830</v>
      </c>
      <c r="Y85" s="250">
        <f>DATE($B$82,$E$82,23)</f>
        <v>45831</v>
      </c>
      <c r="Z85" s="250">
        <f>DATE($B$82,$E$82,24)</f>
        <v>45832</v>
      </c>
      <c r="AA85" s="250">
        <f>DATE($B$82,$E$82,25)</f>
        <v>45833</v>
      </c>
      <c r="AB85" s="250">
        <f>DATE($B$82,$E$82,26)</f>
        <v>45834</v>
      </c>
      <c r="AC85" s="250">
        <f>DATE($B$82,$E$82,27)</f>
        <v>45835</v>
      </c>
      <c r="AD85" s="250">
        <f>DATE($B$82,$E$82,28)</f>
        <v>45836</v>
      </c>
      <c r="AE85" s="250">
        <f>IF(DAY(EOMONTH(C85,0))&lt;29,"",DATE($B$82,$E$82,29))</f>
        <v>45837</v>
      </c>
      <c r="AF85" s="250">
        <f>IF(DAY(EOMONTH(C85,0))&lt;30,"",DATE($B$82,$E$82,30))</f>
        <v>45838</v>
      </c>
      <c r="AG85" s="250" t="str">
        <f>IF(DAY(EOMONTH(C85,0))&lt;31,"",DATE($B$82,$E$82,31))</f>
        <v/>
      </c>
      <c r="AH85" s="347"/>
      <c r="AI85" s="77"/>
      <c r="AJ85" s="77"/>
      <c r="AK85" s="67"/>
      <c r="AL85" s="78" t="s">
        <v>188</v>
      </c>
      <c r="AM85" s="147" t="e">
        <f>ROUND(SUM(AJ91:AJ114)/AH115,1)</f>
        <v>#DIV/0!</v>
      </c>
      <c r="AN85" s="67"/>
      <c r="AO85" s="67"/>
    </row>
    <row r="86" spans="1:54" ht="24.95" customHeight="1" thickBot="1">
      <c r="B86" s="80" t="s">
        <v>137</v>
      </c>
      <c r="C86" s="119"/>
      <c r="D86" s="120"/>
      <c r="E86" s="120"/>
      <c r="F86" s="120"/>
      <c r="G86" s="120"/>
      <c r="H86" s="120"/>
      <c r="I86" s="120"/>
      <c r="J86" s="120"/>
      <c r="K86" s="120"/>
      <c r="L86" s="121"/>
      <c r="M86" s="119"/>
      <c r="N86" s="120"/>
      <c r="O86" s="120"/>
      <c r="P86" s="120"/>
      <c r="Q86" s="120"/>
      <c r="R86" s="120"/>
      <c r="S86" s="120"/>
      <c r="T86" s="120"/>
      <c r="U86" s="120"/>
      <c r="V86" s="121"/>
      <c r="W86" s="122"/>
      <c r="X86" s="120"/>
      <c r="Y86" s="120"/>
      <c r="Z86" s="120"/>
      <c r="AA86" s="120"/>
      <c r="AB86" s="120"/>
      <c r="AC86" s="120"/>
      <c r="AD86" s="120"/>
      <c r="AE86" s="120"/>
      <c r="AF86" s="120"/>
      <c r="AG86" s="123"/>
      <c r="AH86" s="109">
        <f>COUNTIF(C86:AG86,"○")</f>
        <v>0</v>
      </c>
      <c r="AI86" s="81"/>
      <c r="AK86" s="67"/>
      <c r="AL86" s="83" t="s">
        <v>122</v>
      </c>
      <c r="AM86" s="181"/>
      <c r="AN86" s="67"/>
      <c r="AO86" s="67"/>
    </row>
    <row r="87" spans="1:54" ht="24.95" customHeight="1" thickBot="1">
      <c r="B87" s="80" t="s">
        <v>138</v>
      </c>
      <c r="C87" s="104">
        <f>SUM($C$10,$C$13,$C$16,$C$19,$C$22,$C$25,$C$28,$C$31,$C$34)*1/2+SUM($C$11,$C$14,$C$17,$C$20,$C$23,$C$26,$C$29,$C$32,$C$35)*3/4+SUM($C$12,$C$15,$C$18,$C$21,$C$24,$C$27,$C$30,$C$33,$C$36)</f>
        <v>0</v>
      </c>
      <c r="D87" s="104">
        <f t="shared" ref="D87:AG87" si="66">SUM(D88,D91,D94,D97,D100,D103,D106,D109,D112)*1/2+SUM(D89,D92,D95,D98,D101,D104,D107,D110,D113)*3/4+SUM(D90,D93,D96,D99,D102,D105,D108,D111,D114)</f>
        <v>0</v>
      </c>
      <c r="E87" s="104">
        <f t="shared" si="66"/>
        <v>0</v>
      </c>
      <c r="F87" s="104">
        <f t="shared" si="66"/>
        <v>0</v>
      </c>
      <c r="G87" s="104">
        <f t="shared" si="66"/>
        <v>0</v>
      </c>
      <c r="H87" s="104">
        <f t="shared" si="66"/>
        <v>0</v>
      </c>
      <c r="I87" s="104">
        <f t="shared" si="66"/>
        <v>0</v>
      </c>
      <c r="J87" s="104">
        <f t="shared" si="66"/>
        <v>0</v>
      </c>
      <c r="K87" s="104">
        <f t="shared" si="66"/>
        <v>0</v>
      </c>
      <c r="L87" s="104">
        <f t="shared" si="66"/>
        <v>0</v>
      </c>
      <c r="M87" s="104">
        <f t="shared" si="66"/>
        <v>0</v>
      </c>
      <c r="N87" s="104">
        <f t="shared" si="66"/>
        <v>0</v>
      </c>
      <c r="O87" s="104">
        <f t="shared" si="66"/>
        <v>0</v>
      </c>
      <c r="P87" s="104">
        <f t="shared" si="66"/>
        <v>0</v>
      </c>
      <c r="Q87" s="104">
        <f t="shared" si="66"/>
        <v>0</v>
      </c>
      <c r="R87" s="104">
        <f t="shared" si="66"/>
        <v>0</v>
      </c>
      <c r="S87" s="104">
        <f t="shared" si="66"/>
        <v>0</v>
      </c>
      <c r="T87" s="104">
        <f t="shared" si="66"/>
        <v>0</v>
      </c>
      <c r="U87" s="104">
        <f t="shared" si="66"/>
        <v>0</v>
      </c>
      <c r="V87" s="104">
        <f t="shared" si="66"/>
        <v>0</v>
      </c>
      <c r="W87" s="104">
        <f t="shared" si="66"/>
        <v>0</v>
      </c>
      <c r="X87" s="104">
        <f t="shared" si="66"/>
        <v>0</v>
      </c>
      <c r="Y87" s="104">
        <f t="shared" si="66"/>
        <v>0</v>
      </c>
      <c r="Z87" s="104">
        <f t="shared" si="66"/>
        <v>0</v>
      </c>
      <c r="AA87" s="104">
        <f t="shared" si="66"/>
        <v>0</v>
      </c>
      <c r="AB87" s="104">
        <f t="shared" si="66"/>
        <v>0</v>
      </c>
      <c r="AC87" s="104">
        <f t="shared" si="66"/>
        <v>0</v>
      </c>
      <c r="AD87" s="104">
        <f t="shared" si="66"/>
        <v>0</v>
      </c>
      <c r="AE87" s="104">
        <f t="shared" si="66"/>
        <v>0</v>
      </c>
      <c r="AF87" s="104">
        <f t="shared" si="66"/>
        <v>0</v>
      </c>
      <c r="AG87" s="104">
        <f t="shared" si="66"/>
        <v>0</v>
      </c>
      <c r="AH87" s="108">
        <f>SUM(C87:AG87)</f>
        <v>0</v>
      </c>
      <c r="AI87" s="82"/>
      <c r="AK87" s="67"/>
      <c r="AL87" s="83" t="s">
        <v>123</v>
      </c>
      <c r="AM87" s="148" t="e">
        <f>AM82/AF80</f>
        <v>#DIV/0!</v>
      </c>
      <c r="AN87" s="67"/>
      <c r="AO87" s="67"/>
    </row>
    <row r="88" spans="1:54" ht="18" customHeight="1" thickBot="1">
      <c r="A88" s="372" t="s">
        <v>139</v>
      </c>
      <c r="B88" s="193" t="s">
        <v>218</v>
      </c>
      <c r="C88" s="199"/>
      <c r="D88" s="200"/>
      <c r="E88" s="200"/>
      <c r="F88" s="200"/>
      <c r="G88" s="200"/>
      <c r="H88" s="200"/>
      <c r="I88" s="200"/>
      <c r="J88" s="200"/>
      <c r="K88" s="200"/>
      <c r="L88" s="201"/>
      <c r="M88" s="199"/>
      <c r="N88" s="200"/>
      <c r="O88" s="200"/>
      <c r="P88" s="200"/>
      <c r="Q88" s="200"/>
      <c r="R88" s="200"/>
      <c r="S88" s="200"/>
      <c r="T88" s="200"/>
      <c r="U88" s="200"/>
      <c r="V88" s="201"/>
      <c r="W88" s="202"/>
      <c r="X88" s="200"/>
      <c r="Y88" s="200"/>
      <c r="Z88" s="200"/>
      <c r="AA88" s="200"/>
      <c r="AB88" s="200"/>
      <c r="AC88" s="200"/>
      <c r="AD88" s="200"/>
      <c r="AE88" s="200"/>
      <c r="AF88" s="200"/>
      <c r="AG88" s="201"/>
      <c r="AH88" s="113">
        <f>SUM(C88:AG88)*1/2</f>
        <v>0</v>
      </c>
      <c r="AL88" s="169" t="s">
        <v>168</v>
      </c>
      <c r="AM88" s="172" t="e">
        <f>ROUND((AH119)/AH87*100,0) &amp;"％"</f>
        <v>#DIV/0!</v>
      </c>
      <c r="AN88" s="67"/>
      <c r="AO88" s="67"/>
    </row>
    <row r="89" spans="1:54" ht="18" customHeight="1">
      <c r="A89" s="373"/>
      <c r="B89" s="194" t="s">
        <v>219</v>
      </c>
      <c r="C89" s="203"/>
      <c r="D89" s="204"/>
      <c r="E89" s="204"/>
      <c r="F89" s="204"/>
      <c r="G89" s="204"/>
      <c r="H89" s="204"/>
      <c r="I89" s="204"/>
      <c r="J89" s="204"/>
      <c r="K89" s="204"/>
      <c r="L89" s="205"/>
      <c r="M89" s="203"/>
      <c r="N89" s="204"/>
      <c r="O89" s="204"/>
      <c r="P89" s="204"/>
      <c r="Q89" s="204"/>
      <c r="R89" s="204"/>
      <c r="S89" s="204"/>
      <c r="T89" s="204"/>
      <c r="U89" s="204"/>
      <c r="V89" s="205"/>
      <c r="W89" s="206"/>
      <c r="X89" s="204"/>
      <c r="Y89" s="204"/>
      <c r="Z89" s="204"/>
      <c r="AA89" s="204"/>
      <c r="AB89" s="204"/>
      <c r="AC89" s="204"/>
      <c r="AD89" s="204"/>
      <c r="AE89" s="204"/>
      <c r="AF89" s="204"/>
      <c r="AG89" s="205"/>
      <c r="AH89" s="111">
        <f>SUM(C89:AG89)*3/4</f>
        <v>0</v>
      </c>
      <c r="AJ89" s="332" t="s">
        <v>187</v>
      </c>
      <c r="AL89" s="23"/>
      <c r="AM89" s="192"/>
      <c r="AN89" s="67"/>
      <c r="AO89" s="67"/>
    </row>
    <row r="90" spans="1:54" ht="18" customHeight="1" thickBot="1">
      <c r="A90" s="374"/>
      <c r="B90" s="197" t="s">
        <v>220</v>
      </c>
      <c r="C90" s="224"/>
      <c r="D90" s="214"/>
      <c r="E90" s="214"/>
      <c r="F90" s="214"/>
      <c r="G90" s="214"/>
      <c r="H90" s="214"/>
      <c r="I90" s="214"/>
      <c r="J90" s="214"/>
      <c r="K90" s="214"/>
      <c r="L90" s="213"/>
      <c r="M90" s="224"/>
      <c r="N90" s="214"/>
      <c r="O90" s="214"/>
      <c r="P90" s="214"/>
      <c r="Q90" s="214"/>
      <c r="R90" s="214"/>
      <c r="S90" s="214"/>
      <c r="T90" s="214"/>
      <c r="U90" s="214"/>
      <c r="V90" s="213"/>
      <c r="W90" s="225"/>
      <c r="X90" s="214"/>
      <c r="Y90" s="214"/>
      <c r="Z90" s="214"/>
      <c r="AA90" s="214"/>
      <c r="AB90" s="214"/>
      <c r="AC90" s="214"/>
      <c r="AD90" s="214"/>
      <c r="AE90" s="214"/>
      <c r="AF90" s="214"/>
      <c r="AG90" s="213"/>
      <c r="AH90" s="111">
        <f>SUM(C90:AG90)</f>
        <v>0</v>
      </c>
      <c r="AJ90" s="350"/>
      <c r="AL90" s="23"/>
      <c r="AM90" s="192"/>
      <c r="AN90" s="67"/>
      <c r="AO90" s="67"/>
    </row>
    <row r="91" spans="1:54" ht="18" customHeight="1" thickBot="1">
      <c r="A91" s="372" t="s">
        <v>183</v>
      </c>
      <c r="B91" s="193" t="s">
        <v>218</v>
      </c>
      <c r="C91" s="199"/>
      <c r="D91" s="200"/>
      <c r="E91" s="200"/>
      <c r="F91" s="200"/>
      <c r="G91" s="200"/>
      <c r="H91" s="200"/>
      <c r="I91" s="200"/>
      <c r="J91" s="200"/>
      <c r="K91" s="200"/>
      <c r="L91" s="201"/>
      <c r="M91" s="199"/>
      <c r="N91" s="200"/>
      <c r="O91" s="200"/>
      <c r="P91" s="200"/>
      <c r="Q91" s="200"/>
      <c r="R91" s="200"/>
      <c r="S91" s="200"/>
      <c r="T91" s="200"/>
      <c r="U91" s="200"/>
      <c r="V91" s="201"/>
      <c r="W91" s="202"/>
      <c r="X91" s="200"/>
      <c r="Y91" s="200"/>
      <c r="Z91" s="200"/>
      <c r="AA91" s="200"/>
      <c r="AB91" s="200"/>
      <c r="AC91" s="200"/>
      <c r="AD91" s="200"/>
      <c r="AE91" s="200"/>
      <c r="AF91" s="200"/>
      <c r="AG91" s="201"/>
      <c r="AH91" s="113">
        <f t="shared" ref="AH91" si="67">SUM(C91:AG91)*1/2</f>
        <v>0</v>
      </c>
      <c r="AI91" s="365" t="s">
        <v>140</v>
      </c>
      <c r="AJ91" s="149">
        <f>AH91*2</f>
        <v>0</v>
      </c>
      <c r="AN91" s="67"/>
      <c r="AO91" s="67"/>
    </row>
    <row r="92" spans="1:54" ht="18" customHeight="1" thickBot="1">
      <c r="A92" s="373"/>
      <c r="B92" s="194" t="s">
        <v>219</v>
      </c>
      <c r="C92" s="203"/>
      <c r="D92" s="204"/>
      <c r="E92" s="204"/>
      <c r="F92" s="204"/>
      <c r="G92" s="204"/>
      <c r="H92" s="204"/>
      <c r="I92" s="204"/>
      <c r="J92" s="204"/>
      <c r="K92" s="204"/>
      <c r="L92" s="205"/>
      <c r="M92" s="203"/>
      <c r="N92" s="204"/>
      <c r="O92" s="204"/>
      <c r="P92" s="204"/>
      <c r="Q92" s="204"/>
      <c r="R92" s="204"/>
      <c r="S92" s="204"/>
      <c r="T92" s="204"/>
      <c r="U92" s="204"/>
      <c r="V92" s="205"/>
      <c r="W92" s="206"/>
      <c r="X92" s="204"/>
      <c r="Y92" s="204"/>
      <c r="Z92" s="204"/>
      <c r="AA92" s="204"/>
      <c r="AB92" s="204"/>
      <c r="AC92" s="204"/>
      <c r="AD92" s="204"/>
      <c r="AE92" s="204"/>
      <c r="AF92" s="204"/>
      <c r="AG92" s="205"/>
      <c r="AH92" s="111">
        <f t="shared" ref="AH92" si="68">SUM(C92:AG92)*3/4</f>
        <v>0</v>
      </c>
      <c r="AI92" s="365"/>
      <c r="AJ92" s="149">
        <f t="shared" ref="AJ92:AJ93" si="69">AH92*2</f>
        <v>0</v>
      </c>
      <c r="AN92" s="67"/>
      <c r="AO92" s="67"/>
    </row>
    <row r="93" spans="1:54" ht="18" customHeight="1" thickBot="1">
      <c r="A93" s="374"/>
      <c r="B93" s="197" t="s">
        <v>220</v>
      </c>
      <c r="C93" s="224"/>
      <c r="D93" s="214"/>
      <c r="E93" s="214"/>
      <c r="F93" s="214"/>
      <c r="G93" s="214"/>
      <c r="H93" s="214"/>
      <c r="I93" s="214"/>
      <c r="J93" s="214"/>
      <c r="K93" s="214"/>
      <c r="L93" s="213"/>
      <c r="M93" s="224"/>
      <c r="N93" s="214"/>
      <c r="O93" s="214"/>
      <c r="P93" s="214"/>
      <c r="Q93" s="214"/>
      <c r="R93" s="214"/>
      <c r="S93" s="214"/>
      <c r="T93" s="214"/>
      <c r="U93" s="214"/>
      <c r="V93" s="213"/>
      <c r="W93" s="225"/>
      <c r="X93" s="214"/>
      <c r="Y93" s="214"/>
      <c r="Z93" s="214"/>
      <c r="AA93" s="214"/>
      <c r="AB93" s="214"/>
      <c r="AC93" s="214"/>
      <c r="AD93" s="214"/>
      <c r="AE93" s="214"/>
      <c r="AF93" s="214"/>
      <c r="AG93" s="213"/>
      <c r="AH93" s="111">
        <f t="shared" ref="AH93" si="70">SUM(C93:AG93)</f>
        <v>0</v>
      </c>
      <c r="AI93" s="365"/>
      <c r="AJ93" s="149">
        <f t="shared" si="69"/>
        <v>0</v>
      </c>
      <c r="AN93" s="67"/>
      <c r="AO93" s="67"/>
    </row>
    <row r="94" spans="1:54" ht="18" customHeight="1" thickBot="1">
      <c r="A94" s="372" t="s">
        <v>225</v>
      </c>
      <c r="B94" s="193" t="s">
        <v>218</v>
      </c>
      <c r="C94" s="199"/>
      <c r="D94" s="200"/>
      <c r="E94" s="200"/>
      <c r="F94" s="200"/>
      <c r="G94" s="200"/>
      <c r="H94" s="200"/>
      <c r="I94" s="200"/>
      <c r="J94" s="200"/>
      <c r="K94" s="200"/>
      <c r="L94" s="201"/>
      <c r="M94" s="199"/>
      <c r="N94" s="200"/>
      <c r="O94" s="200"/>
      <c r="P94" s="200"/>
      <c r="Q94" s="200"/>
      <c r="R94" s="200"/>
      <c r="S94" s="200"/>
      <c r="T94" s="200"/>
      <c r="U94" s="200"/>
      <c r="V94" s="201"/>
      <c r="W94" s="202"/>
      <c r="X94" s="200"/>
      <c r="Y94" s="200"/>
      <c r="Z94" s="200"/>
      <c r="AA94" s="200"/>
      <c r="AB94" s="200"/>
      <c r="AC94" s="200"/>
      <c r="AD94" s="200"/>
      <c r="AE94" s="200"/>
      <c r="AF94" s="200"/>
      <c r="AG94" s="201"/>
      <c r="AH94" s="113">
        <f t="shared" ref="AH94" si="71">SUM(C94:AG94)*1/2</f>
        <v>0</v>
      </c>
      <c r="AI94" s="365" t="s">
        <v>140</v>
      </c>
      <c r="AJ94" s="149">
        <f>AH94*2</f>
        <v>0</v>
      </c>
      <c r="AN94" s="67"/>
      <c r="AO94" s="67"/>
    </row>
    <row r="95" spans="1:54" ht="18" customHeight="1" thickBot="1">
      <c r="A95" s="373"/>
      <c r="B95" s="194" t="s">
        <v>219</v>
      </c>
      <c r="C95" s="203"/>
      <c r="D95" s="204"/>
      <c r="E95" s="204"/>
      <c r="F95" s="204"/>
      <c r="G95" s="204"/>
      <c r="H95" s="204"/>
      <c r="I95" s="204"/>
      <c r="J95" s="204"/>
      <c r="K95" s="204"/>
      <c r="L95" s="205"/>
      <c r="M95" s="203"/>
      <c r="N95" s="204"/>
      <c r="O95" s="204"/>
      <c r="P95" s="204"/>
      <c r="Q95" s="204"/>
      <c r="R95" s="204"/>
      <c r="S95" s="204"/>
      <c r="T95" s="204"/>
      <c r="U95" s="204"/>
      <c r="V95" s="205"/>
      <c r="W95" s="206"/>
      <c r="X95" s="204"/>
      <c r="Y95" s="204"/>
      <c r="Z95" s="204"/>
      <c r="AA95" s="204"/>
      <c r="AB95" s="204"/>
      <c r="AC95" s="204"/>
      <c r="AD95" s="204"/>
      <c r="AE95" s="204"/>
      <c r="AF95" s="204"/>
      <c r="AG95" s="205"/>
      <c r="AH95" s="111">
        <f t="shared" ref="AH95" si="72">SUM(C95:AG95)*3/4</f>
        <v>0</v>
      </c>
      <c r="AI95" s="365"/>
      <c r="AJ95" s="149">
        <f t="shared" ref="AJ95:AJ96" si="73">AH95*2</f>
        <v>0</v>
      </c>
      <c r="AN95" s="67"/>
      <c r="AO95" s="67"/>
    </row>
    <row r="96" spans="1:54" ht="18" customHeight="1" thickBot="1">
      <c r="A96" s="374"/>
      <c r="B96" s="197" t="s">
        <v>220</v>
      </c>
      <c r="C96" s="224"/>
      <c r="D96" s="214"/>
      <c r="E96" s="214"/>
      <c r="F96" s="214"/>
      <c r="G96" s="214"/>
      <c r="H96" s="214"/>
      <c r="I96" s="214"/>
      <c r="J96" s="214"/>
      <c r="K96" s="214"/>
      <c r="L96" s="213"/>
      <c r="M96" s="224"/>
      <c r="N96" s="214"/>
      <c r="O96" s="214"/>
      <c r="P96" s="214"/>
      <c r="Q96" s="214"/>
      <c r="R96" s="214"/>
      <c r="S96" s="214"/>
      <c r="T96" s="214"/>
      <c r="U96" s="214"/>
      <c r="V96" s="213"/>
      <c r="W96" s="225"/>
      <c r="X96" s="214"/>
      <c r="Y96" s="214"/>
      <c r="Z96" s="214"/>
      <c r="AA96" s="214"/>
      <c r="AB96" s="214"/>
      <c r="AC96" s="214"/>
      <c r="AD96" s="214"/>
      <c r="AE96" s="214"/>
      <c r="AF96" s="214"/>
      <c r="AG96" s="213"/>
      <c r="AH96" s="111">
        <f t="shared" ref="AH96" si="74">SUM(C96:AG96)</f>
        <v>0</v>
      </c>
      <c r="AI96" s="365"/>
      <c r="AJ96" s="149">
        <f t="shared" si="73"/>
        <v>0</v>
      </c>
      <c r="AN96" s="67"/>
      <c r="AO96" s="67"/>
    </row>
    <row r="97" spans="1:41" ht="18" customHeight="1" thickBot="1">
      <c r="A97" s="372" t="s">
        <v>184</v>
      </c>
      <c r="B97" s="193" t="s">
        <v>218</v>
      </c>
      <c r="C97" s="199"/>
      <c r="D97" s="200"/>
      <c r="E97" s="200"/>
      <c r="F97" s="200"/>
      <c r="G97" s="200"/>
      <c r="H97" s="200"/>
      <c r="I97" s="200"/>
      <c r="J97" s="200"/>
      <c r="K97" s="200"/>
      <c r="L97" s="201"/>
      <c r="M97" s="199"/>
      <c r="N97" s="200"/>
      <c r="O97" s="200"/>
      <c r="P97" s="200"/>
      <c r="Q97" s="200"/>
      <c r="R97" s="200"/>
      <c r="S97" s="200"/>
      <c r="T97" s="200"/>
      <c r="U97" s="200"/>
      <c r="V97" s="201"/>
      <c r="W97" s="202"/>
      <c r="X97" s="200"/>
      <c r="Y97" s="200"/>
      <c r="Z97" s="200"/>
      <c r="AA97" s="200"/>
      <c r="AB97" s="200"/>
      <c r="AC97" s="200"/>
      <c r="AD97" s="200"/>
      <c r="AE97" s="200"/>
      <c r="AF97" s="200"/>
      <c r="AG97" s="201"/>
      <c r="AH97" s="113">
        <f t="shared" ref="AH97" si="75">SUM(C97:AG97)*1/2</f>
        <v>0</v>
      </c>
      <c r="AI97" s="365" t="s">
        <v>143</v>
      </c>
      <c r="AJ97" s="149">
        <f>AH97*3</f>
        <v>0</v>
      </c>
      <c r="AN97" s="67"/>
      <c r="AO97" s="67"/>
    </row>
    <row r="98" spans="1:41" ht="18" customHeight="1" thickBot="1">
      <c r="A98" s="373"/>
      <c r="B98" s="194" t="s">
        <v>219</v>
      </c>
      <c r="C98" s="203"/>
      <c r="D98" s="204"/>
      <c r="E98" s="204"/>
      <c r="F98" s="204"/>
      <c r="G98" s="204"/>
      <c r="H98" s="204"/>
      <c r="I98" s="204"/>
      <c r="J98" s="204"/>
      <c r="K98" s="204"/>
      <c r="L98" s="205"/>
      <c r="M98" s="203"/>
      <c r="N98" s="204"/>
      <c r="O98" s="204"/>
      <c r="P98" s="204"/>
      <c r="Q98" s="204"/>
      <c r="R98" s="204"/>
      <c r="S98" s="204"/>
      <c r="T98" s="204"/>
      <c r="U98" s="204"/>
      <c r="V98" s="205"/>
      <c r="W98" s="206"/>
      <c r="X98" s="204"/>
      <c r="Y98" s="204"/>
      <c r="Z98" s="204"/>
      <c r="AA98" s="204"/>
      <c r="AB98" s="204"/>
      <c r="AC98" s="204"/>
      <c r="AD98" s="204"/>
      <c r="AE98" s="204"/>
      <c r="AF98" s="204"/>
      <c r="AG98" s="205"/>
      <c r="AH98" s="111">
        <f t="shared" ref="AH98" si="76">SUM(C98:AG98)*3/4</f>
        <v>0</v>
      </c>
      <c r="AI98" s="365"/>
      <c r="AJ98" s="149">
        <f t="shared" ref="AJ98:AJ102" si="77">AH98*3</f>
        <v>0</v>
      </c>
      <c r="AN98" s="67"/>
      <c r="AO98" s="67"/>
    </row>
    <row r="99" spans="1:41" ht="18" customHeight="1" thickBot="1">
      <c r="A99" s="374"/>
      <c r="B99" s="197" t="s">
        <v>220</v>
      </c>
      <c r="C99" s="224"/>
      <c r="D99" s="214"/>
      <c r="E99" s="214"/>
      <c r="F99" s="214"/>
      <c r="G99" s="214"/>
      <c r="H99" s="214"/>
      <c r="I99" s="214"/>
      <c r="J99" s="214"/>
      <c r="K99" s="214"/>
      <c r="L99" s="213"/>
      <c r="M99" s="224"/>
      <c r="N99" s="214"/>
      <c r="O99" s="214"/>
      <c r="P99" s="214"/>
      <c r="Q99" s="214"/>
      <c r="R99" s="214"/>
      <c r="S99" s="214"/>
      <c r="T99" s="214"/>
      <c r="U99" s="214"/>
      <c r="V99" s="213"/>
      <c r="W99" s="225"/>
      <c r="X99" s="214"/>
      <c r="Y99" s="214"/>
      <c r="Z99" s="214"/>
      <c r="AA99" s="214"/>
      <c r="AB99" s="214"/>
      <c r="AC99" s="214"/>
      <c r="AD99" s="214"/>
      <c r="AE99" s="214"/>
      <c r="AF99" s="214"/>
      <c r="AG99" s="213"/>
      <c r="AH99" s="111">
        <f t="shared" ref="AH99" si="78">SUM(C99:AG99)</f>
        <v>0</v>
      </c>
      <c r="AI99" s="365"/>
      <c r="AJ99" s="149">
        <f t="shared" si="77"/>
        <v>0</v>
      </c>
      <c r="AN99" s="67"/>
      <c r="AO99" s="67"/>
    </row>
    <row r="100" spans="1:41" ht="18" customHeight="1" thickBot="1">
      <c r="A100" s="372" t="s">
        <v>226</v>
      </c>
      <c r="B100" s="193" t="s">
        <v>218</v>
      </c>
      <c r="C100" s="199"/>
      <c r="D100" s="200"/>
      <c r="E100" s="200"/>
      <c r="F100" s="200"/>
      <c r="G100" s="200"/>
      <c r="H100" s="200"/>
      <c r="I100" s="200"/>
      <c r="J100" s="200"/>
      <c r="K100" s="200"/>
      <c r="L100" s="201"/>
      <c r="M100" s="199"/>
      <c r="N100" s="200"/>
      <c r="O100" s="200"/>
      <c r="P100" s="200"/>
      <c r="Q100" s="200"/>
      <c r="R100" s="200"/>
      <c r="S100" s="200"/>
      <c r="T100" s="200"/>
      <c r="U100" s="200"/>
      <c r="V100" s="201"/>
      <c r="W100" s="202"/>
      <c r="X100" s="200"/>
      <c r="Y100" s="200"/>
      <c r="Z100" s="200"/>
      <c r="AA100" s="200"/>
      <c r="AB100" s="200"/>
      <c r="AC100" s="200"/>
      <c r="AD100" s="200"/>
      <c r="AE100" s="200"/>
      <c r="AF100" s="200"/>
      <c r="AG100" s="201"/>
      <c r="AH100" s="113">
        <f t="shared" ref="AH100" si="79">SUM(C100:AG100)*1/2</f>
        <v>0</v>
      </c>
      <c r="AI100" s="365" t="s">
        <v>143</v>
      </c>
      <c r="AJ100" s="149">
        <f t="shared" si="77"/>
        <v>0</v>
      </c>
      <c r="AK100" s="67"/>
      <c r="AL100" s="87"/>
      <c r="AM100" s="88"/>
      <c r="AN100" s="67"/>
      <c r="AO100" s="67"/>
    </row>
    <row r="101" spans="1:41" ht="18" customHeight="1" thickBot="1">
      <c r="A101" s="373"/>
      <c r="B101" s="194" t="s">
        <v>219</v>
      </c>
      <c r="C101" s="203"/>
      <c r="D101" s="204"/>
      <c r="E101" s="204"/>
      <c r="F101" s="204"/>
      <c r="G101" s="204"/>
      <c r="H101" s="204"/>
      <c r="I101" s="204"/>
      <c r="J101" s="204"/>
      <c r="K101" s="204"/>
      <c r="L101" s="205"/>
      <c r="M101" s="203"/>
      <c r="N101" s="204"/>
      <c r="O101" s="204"/>
      <c r="P101" s="204"/>
      <c r="Q101" s="204"/>
      <c r="R101" s="204"/>
      <c r="S101" s="204"/>
      <c r="T101" s="204"/>
      <c r="U101" s="204"/>
      <c r="V101" s="205"/>
      <c r="W101" s="206"/>
      <c r="X101" s="204"/>
      <c r="Y101" s="204"/>
      <c r="Z101" s="204"/>
      <c r="AA101" s="204"/>
      <c r="AB101" s="204"/>
      <c r="AC101" s="204"/>
      <c r="AD101" s="204"/>
      <c r="AE101" s="204"/>
      <c r="AF101" s="204"/>
      <c r="AG101" s="205"/>
      <c r="AH101" s="111">
        <f t="shared" ref="AH101" si="80">SUM(C101:AG101)*3/4</f>
        <v>0</v>
      </c>
      <c r="AI101" s="365"/>
      <c r="AJ101" s="149">
        <f t="shared" si="77"/>
        <v>0</v>
      </c>
      <c r="AK101" s="67"/>
      <c r="AL101" s="87"/>
      <c r="AM101" s="88"/>
      <c r="AN101" s="67"/>
      <c r="AO101" s="67"/>
    </row>
    <row r="102" spans="1:41" ht="18" customHeight="1" thickBot="1">
      <c r="A102" s="374"/>
      <c r="B102" s="197" t="s">
        <v>220</v>
      </c>
      <c r="C102" s="224"/>
      <c r="D102" s="214"/>
      <c r="E102" s="214"/>
      <c r="F102" s="214"/>
      <c r="G102" s="214"/>
      <c r="H102" s="214"/>
      <c r="I102" s="214"/>
      <c r="J102" s="214"/>
      <c r="K102" s="214"/>
      <c r="L102" s="213"/>
      <c r="M102" s="224"/>
      <c r="N102" s="214"/>
      <c r="O102" s="214"/>
      <c r="P102" s="214"/>
      <c r="Q102" s="214"/>
      <c r="R102" s="214"/>
      <c r="S102" s="214"/>
      <c r="T102" s="214"/>
      <c r="U102" s="214"/>
      <c r="V102" s="213"/>
      <c r="W102" s="225"/>
      <c r="X102" s="214"/>
      <c r="Y102" s="214"/>
      <c r="Z102" s="214"/>
      <c r="AA102" s="214"/>
      <c r="AB102" s="214"/>
      <c r="AC102" s="214"/>
      <c r="AD102" s="214"/>
      <c r="AE102" s="214"/>
      <c r="AF102" s="214"/>
      <c r="AG102" s="213"/>
      <c r="AH102" s="111">
        <f t="shared" ref="AH102" si="81">SUM(C102:AG102)</f>
        <v>0</v>
      </c>
      <c r="AI102" s="365"/>
      <c r="AJ102" s="149">
        <f t="shared" si="77"/>
        <v>0</v>
      </c>
      <c r="AK102" s="67"/>
      <c r="AL102" s="87"/>
      <c r="AM102" s="88"/>
      <c r="AN102" s="67"/>
      <c r="AO102" s="67"/>
    </row>
    <row r="103" spans="1:41" ht="18" customHeight="1" thickBot="1">
      <c r="A103" s="372" t="s">
        <v>185</v>
      </c>
      <c r="B103" s="193" t="s">
        <v>218</v>
      </c>
      <c r="C103" s="199"/>
      <c r="D103" s="200"/>
      <c r="E103" s="200"/>
      <c r="F103" s="200"/>
      <c r="G103" s="200"/>
      <c r="H103" s="200"/>
      <c r="I103" s="200"/>
      <c r="J103" s="200"/>
      <c r="K103" s="200"/>
      <c r="L103" s="201"/>
      <c r="M103" s="199"/>
      <c r="N103" s="200"/>
      <c r="O103" s="200"/>
      <c r="P103" s="200"/>
      <c r="Q103" s="200"/>
      <c r="R103" s="200"/>
      <c r="S103" s="200"/>
      <c r="T103" s="200"/>
      <c r="U103" s="200"/>
      <c r="V103" s="201"/>
      <c r="W103" s="202"/>
      <c r="X103" s="200"/>
      <c r="Y103" s="200"/>
      <c r="Z103" s="200"/>
      <c r="AA103" s="200"/>
      <c r="AB103" s="200"/>
      <c r="AC103" s="200"/>
      <c r="AD103" s="200"/>
      <c r="AE103" s="200"/>
      <c r="AF103" s="200"/>
      <c r="AG103" s="201"/>
      <c r="AH103" s="113">
        <f t="shared" ref="AH103" si="82">SUM(C103:AG103)*1/2</f>
        <v>0</v>
      </c>
      <c r="AI103" s="365" t="s">
        <v>145</v>
      </c>
      <c r="AJ103" s="150">
        <f>AH103*4</f>
        <v>0</v>
      </c>
      <c r="AN103" s="67"/>
      <c r="AO103" s="67"/>
    </row>
    <row r="104" spans="1:41" ht="18" customHeight="1" thickBot="1">
      <c r="A104" s="373"/>
      <c r="B104" s="194" t="s">
        <v>219</v>
      </c>
      <c r="C104" s="203"/>
      <c r="D104" s="204"/>
      <c r="E104" s="204"/>
      <c r="F104" s="204"/>
      <c r="G104" s="204"/>
      <c r="H104" s="204"/>
      <c r="I104" s="204"/>
      <c r="J104" s="204"/>
      <c r="K104" s="204"/>
      <c r="L104" s="205"/>
      <c r="M104" s="203"/>
      <c r="N104" s="204"/>
      <c r="O104" s="204"/>
      <c r="P104" s="204"/>
      <c r="Q104" s="204"/>
      <c r="R104" s="204"/>
      <c r="S104" s="204"/>
      <c r="T104" s="204"/>
      <c r="U104" s="204"/>
      <c r="V104" s="205"/>
      <c r="W104" s="206"/>
      <c r="X104" s="204"/>
      <c r="Y104" s="204"/>
      <c r="Z104" s="204"/>
      <c r="AA104" s="204"/>
      <c r="AB104" s="204"/>
      <c r="AC104" s="204"/>
      <c r="AD104" s="204"/>
      <c r="AE104" s="204"/>
      <c r="AF104" s="204"/>
      <c r="AG104" s="205"/>
      <c r="AH104" s="111">
        <f t="shared" ref="AH104" si="83">SUM(C104:AG104)*3/4</f>
        <v>0</v>
      </c>
      <c r="AI104" s="365"/>
      <c r="AJ104" s="150">
        <f t="shared" ref="AJ104:AJ108" si="84">AH104*4</f>
        <v>0</v>
      </c>
      <c r="AN104" s="67"/>
      <c r="AO104" s="67"/>
    </row>
    <row r="105" spans="1:41" ht="18" customHeight="1" thickBot="1">
      <c r="A105" s="374"/>
      <c r="B105" s="197" t="s">
        <v>220</v>
      </c>
      <c r="C105" s="224"/>
      <c r="D105" s="214"/>
      <c r="E105" s="214"/>
      <c r="F105" s="214"/>
      <c r="G105" s="214"/>
      <c r="H105" s="214"/>
      <c r="I105" s="214"/>
      <c r="J105" s="214"/>
      <c r="K105" s="214"/>
      <c r="L105" s="213"/>
      <c r="M105" s="224"/>
      <c r="N105" s="214"/>
      <c r="O105" s="214"/>
      <c r="P105" s="214"/>
      <c r="Q105" s="214"/>
      <c r="R105" s="214"/>
      <c r="S105" s="214"/>
      <c r="T105" s="214"/>
      <c r="U105" s="214"/>
      <c r="V105" s="213"/>
      <c r="W105" s="225"/>
      <c r="X105" s="214"/>
      <c r="Y105" s="214"/>
      <c r="Z105" s="214"/>
      <c r="AA105" s="214"/>
      <c r="AB105" s="214"/>
      <c r="AC105" s="214"/>
      <c r="AD105" s="214"/>
      <c r="AE105" s="214"/>
      <c r="AF105" s="214"/>
      <c r="AG105" s="213"/>
      <c r="AH105" s="111">
        <f t="shared" ref="AH105" si="85">SUM(C105:AG105)</f>
        <v>0</v>
      </c>
      <c r="AI105" s="365"/>
      <c r="AJ105" s="150">
        <f t="shared" si="84"/>
        <v>0</v>
      </c>
      <c r="AN105" s="67"/>
      <c r="AO105" s="67"/>
    </row>
    <row r="106" spans="1:41" ht="18" customHeight="1" thickBot="1">
      <c r="A106" s="372" t="s">
        <v>227</v>
      </c>
      <c r="B106" s="193" t="s">
        <v>218</v>
      </c>
      <c r="C106" s="199"/>
      <c r="D106" s="200"/>
      <c r="E106" s="200"/>
      <c r="F106" s="200"/>
      <c r="G106" s="200"/>
      <c r="H106" s="200"/>
      <c r="I106" s="200"/>
      <c r="J106" s="200"/>
      <c r="K106" s="200"/>
      <c r="L106" s="201"/>
      <c r="M106" s="199"/>
      <c r="N106" s="200"/>
      <c r="O106" s="200"/>
      <c r="P106" s="200"/>
      <c r="Q106" s="200"/>
      <c r="R106" s="200"/>
      <c r="S106" s="200"/>
      <c r="T106" s="200"/>
      <c r="U106" s="200"/>
      <c r="V106" s="201"/>
      <c r="W106" s="202"/>
      <c r="X106" s="200"/>
      <c r="Y106" s="200"/>
      <c r="Z106" s="200"/>
      <c r="AA106" s="200"/>
      <c r="AB106" s="200"/>
      <c r="AC106" s="200"/>
      <c r="AD106" s="200"/>
      <c r="AE106" s="200"/>
      <c r="AF106" s="200"/>
      <c r="AG106" s="201"/>
      <c r="AH106" s="113">
        <f t="shared" ref="AH106" si="86">SUM(C106:AG106)*1/2</f>
        <v>0</v>
      </c>
      <c r="AI106" s="365" t="s">
        <v>145</v>
      </c>
      <c r="AJ106" s="150">
        <f t="shared" si="84"/>
        <v>0</v>
      </c>
      <c r="AN106" s="67"/>
      <c r="AO106" s="67"/>
    </row>
    <row r="107" spans="1:41" ht="18" customHeight="1" thickBot="1">
      <c r="A107" s="373"/>
      <c r="B107" s="194" t="s">
        <v>219</v>
      </c>
      <c r="C107" s="203"/>
      <c r="D107" s="204"/>
      <c r="E107" s="204"/>
      <c r="F107" s="204"/>
      <c r="G107" s="204"/>
      <c r="H107" s="204"/>
      <c r="I107" s="204"/>
      <c r="J107" s="204"/>
      <c r="K107" s="204"/>
      <c r="L107" s="205"/>
      <c r="M107" s="203"/>
      <c r="N107" s="204"/>
      <c r="O107" s="204"/>
      <c r="P107" s="204"/>
      <c r="Q107" s="204"/>
      <c r="R107" s="204"/>
      <c r="S107" s="204"/>
      <c r="T107" s="204"/>
      <c r="U107" s="204"/>
      <c r="V107" s="205"/>
      <c r="W107" s="206"/>
      <c r="X107" s="204"/>
      <c r="Y107" s="204"/>
      <c r="Z107" s="204"/>
      <c r="AA107" s="204"/>
      <c r="AB107" s="204"/>
      <c r="AC107" s="204"/>
      <c r="AD107" s="204"/>
      <c r="AE107" s="204"/>
      <c r="AF107" s="204"/>
      <c r="AG107" s="205"/>
      <c r="AH107" s="111">
        <f t="shared" ref="AH107" si="87">SUM(C107:AG107)*3/4</f>
        <v>0</v>
      </c>
      <c r="AI107" s="365"/>
      <c r="AJ107" s="150">
        <f t="shared" si="84"/>
        <v>0</v>
      </c>
      <c r="AN107" s="67"/>
      <c r="AO107" s="67"/>
    </row>
    <row r="108" spans="1:41" ht="18" customHeight="1" thickBot="1">
      <c r="A108" s="374"/>
      <c r="B108" s="197" t="s">
        <v>220</v>
      </c>
      <c r="C108" s="224"/>
      <c r="D108" s="214"/>
      <c r="E108" s="214"/>
      <c r="F108" s="214"/>
      <c r="G108" s="214"/>
      <c r="H108" s="214"/>
      <c r="I108" s="214"/>
      <c r="J108" s="214"/>
      <c r="K108" s="214"/>
      <c r="L108" s="213"/>
      <c r="M108" s="224"/>
      <c r="N108" s="214"/>
      <c r="O108" s="214"/>
      <c r="P108" s="214"/>
      <c r="Q108" s="214"/>
      <c r="R108" s="214"/>
      <c r="S108" s="214"/>
      <c r="T108" s="214"/>
      <c r="U108" s="214"/>
      <c r="V108" s="213"/>
      <c r="W108" s="225"/>
      <c r="X108" s="214"/>
      <c r="Y108" s="214"/>
      <c r="Z108" s="214"/>
      <c r="AA108" s="214"/>
      <c r="AB108" s="214"/>
      <c r="AC108" s="214"/>
      <c r="AD108" s="214"/>
      <c r="AE108" s="214"/>
      <c r="AF108" s="214"/>
      <c r="AG108" s="213"/>
      <c r="AH108" s="111">
        <f t="shared" ref="AH108" si="88">SUM(C108:AG108)</f>
        <v>0</v>
      </c>
      <c r="AI108" s="365"/>
      <c r="AJ108" s="150">
        <f t="shared" si="84"/>
        <v>0</v>
      </c>
      <c r="AN108" s="67"/>
      <c r="AO108" s="67"/>
    </row>
    <row r="109" spans="1:41" ht="18" customHeight="1" thickBot="1">
      <c r="A109" s="372" t="s">
        <v>147</v>
      </c>
      <c r="B109" s="193" t="s">
        <v>218</v>
      </c>
      <c r="C109" s="199"/>
      <c r="D109" s="200"/>
      <c r="E109" s="200"/>
      <c r="F109" s="200"/>
      <c r="G109" s="200"/>
      <c r="H109" s="200"/>
      <c r="I109" s="200"/>
      <c r="J109" s="200"/>
      <c r="K109" s="200"/>
      <c r="L109" s="201"/>
      <c r="M109" s="199"/>
      <c r="N109" s="200"/>
      <c r="O109" s="200"/>
      <c r="P109" s="200"/>
      <c r="Q109" s="200"/>
      <c r="R109" s="200"/>
      <c r="S109" s="200"/>
      <c r="T109" s="200"/>
      <c r="U109" s="200"/>
      <c r="V109" s="201"/>
      <c r="W109" s="202"/>
      <c r="X109" s="200"/>
      <c r="Y109" s="200"/>
      <c r="Z109" s="200"/>
      <c r="AA109" s="200"/>
      <c r="AB109" s="200"/>
      <c r="AC109" s="200"/>
      <c r="AD109" s="200"/>
      <c r="AE109" s="200"/>
      <c r="AF109" s="200"/>
      <c r="AG109" s="201"/>
      <c r="AH109" s="113">
        <f t="shared" ref="AH109" si="89">SUM(C109:AG109)*1/2</f>
        <v>0</v>
      </c>
      <c r="AI109" s="365" t="s">
        <v>148</v>
      </c>
      <c r="AJ109" s="151">
        <f>AH109*5</f>
        <v>0</v>
      </c>
      <c r="AN109" s="67"/>
      <c r="AO109" s="67"/>
    </row>
    <row r="110" spans="1:41" ht="18" customHeight="1" thickBot="1">
      <c r="A110" s="373"/>
      <c r="B110" s="194" t="s">
        <v>219</v>
      </c>
      <c r="C110" s="203"/>
      <c r="D110" s="204"/>
      <c r="E110" s="204"/>
      <c r="F110" s="204"/>
      <c r="G110" s="204"/>
      <c r="H110" s="204"/>
      <c r="I110" s="204"/>
      <c r="J110" s="204"/>
      <c r="K110" s="204"/>
      <c r="L110" s="205"/>
      <c r="M110" s="203"/>
      <c r="N110" s="204"/>
      <c r="O110" s="204"/>
      <c r="P110" s="204"/>
      <c r="Q110" s="204"/>
      <c r="R110" s="204"/>
      <c r="S110" s="204"/>
      <c r="T110" s="204"/>
      <c r="U110" s="204"/>
      <c r="V110" s="205"/>
      <c r="W110" s="206"/>
      <c r="X110" s="204"/>
      <c r="Y110" s="204"/>
      <c r="Z110" s="204"/>
      <c r="AA110" s="204"/>
      <c r="AB110" s="204"/>
      <c r="AC110" s="204"/>
      <c r="AD110" s="204"/>
      <c r="AE110" s="204"/>
      <c r="AF110" s="204"/>
      <c r="AG110" s="205"/>
      <c r="AH110" s="111">
        <f t="shared" ref="AH110" si="90">SUM(C110:AG110)*3/4</f>
        <v>0</v>
      </c>
      <c r="AI110" s="365"/>
      <c r="AJ110" s="151">
        <f t="shared" ref="AJ110:AJ111" si="91">AH110*5</f>
        <v>0</v>
      </c>
      <c r="AN110" s="67"/>
      <c r="AO110" s="67"/>
    </row>
    <row r="111" spans="1:41" ht="18" customHeight="1" thickBot="1">
      <c r="A111" s="374"/>
      <c r="B111" s="197" t="s">
        <v>220</v>
      </c>
      <c r="C111" s="224"/>
      <c r="D111" s="214"/>
      <c r="E111" s="214"/>
      <c r="F111" s="214"/>
      <c r="G111" s="214"/>
      <c r="H111" s="214"/>
      <c r="I111" s="214"/>
      <c r="J111" s="214"/>
      <c r="K111" s="214"/>
      <c r="L111" s="213"/>
      <c r="M111" s="224"/>
      <c r="N111" s="214"/>
      <c r="O111" s="214"/>
      <c r="P111" s="214"/>
      <c r="Q111" s="214"/>
      <c r="R111" s="214"/>
      <c r="S111" s="214"/>
      <c r="T111" s="214"/>
      <c r="U111" s="214"/>
      <c r="V111" s="213"/>
      <c r="W111" s="225"/>
      <c r="X111" s="214"/>
      <c r="Y111" s="214"/>
      <c r="Z111" s="214"/>
      <c r="AA111" s="214"/>
      <c r="AB111" s="214"/>
      <c r="AC111" s="214"/>
      <c r="AD111" s="214"/>
      <c r="AE111" s="214"/>
      <c r="AF111" s="214"/>
      <c r="AG111" s="213"/>
      <c r="AH111" s="111">
        <f t="shared" ref="AH111" si="92">SUM(C111:AG111)</f>
        <v>0</v>
      </c>
      <c r="AI111" s="365"/>
      <c r="AJ111" s="151">
        <f t="shared" si="91"/>
        <v>0</v>
      </c>
      <c r="AN111" s="67"/>
      <c r="AO111" s="67"/>
    </row>
    <row r="112" spans="1:41" ht="18" customHeight="1">
      <c r="A112" s="372" t="s">
        <v>149</v>
      </c>
      <c r="B112" s="193" t="s">
        <v>218</v>
      </c>
      <c r="C112" s="199"/>
      <c r="D112" s="200"/>
      <c r="E112" s="200"/>
      <c r="F112" s="200"/>
      <c r="G112" s="200"/>
      <c r="H112" s="200"/>
      <c r="I112" s="200"/>
      <c r="J112" s="200"/>
      <c r="K112" s="200"/>
      <c r="L112" s="201"/>
      <c r="M112" s="199"/>
      <c r="N112" s="200"/>
      <c r="O112" s="200"/>
      <c r="P112" s="200"/>
      <c r="Q112" s="200"/>
      <c r="R112" s="200"/>
      <c r="S112" s="200"/>
      <c r="T112" s="200"/>
      <c r="U112" s="200"/>
      <c r="V112" s="201"/>
      <c r="W112" s="202"/>
      <c r="X112" s="200"/>
      <c r="Y112" s="200"/>
      <c r="Z112" s="200"/>
      <c r="AA112" s="200"/>
      <c r="AB112" s="200"/>
      <c r="AC112" s="200"/>
      <c r="AD112" s="200"/>
      <c r="AE112" s="200"/>
      <c r="AF112" s="200"/>
      <c r="AG112" s="201"/>
      <c r="AH112" s="113">
        <f>SUM(C112:AG112)*1/2</f>
        <v>0</v>
      </c>
      <c r="AI112" s="365" t="s">
        <v>150</v>
      </c>
      <c r="AJ112" s="195">
        <f>AH112*6</f>
        <v>0</v>
      </c>
      <c r="AN112" s="67"/>
      <c r="AO112" s="67"/>
    </row>
    <row r="113" spans="1:54" ht="18" customHeight="1">
      <c r="A113" s="373"/>
      <c r="B113" s="194" t="s">
        <v>219</v>
      </c>
      <c r="C113" s="203"/>
      <c r="D113" s="204"/>
      <c r="E113" s="204"/>
      <c r="F113" s="204"/>
      <c r="G113" s="204"/>
      <c r="H113" s="204"/>
      <c r="I113" s="204"/>
      <c r="J113" s="204"/>
      <c r="K113" s="204"/>
      <c r="L113" s="205"/>
      <c r="M113" s="203"/>
      <c r="N113" s="204"/>
      <c r="O113" s="204"/>
      <c r="P113" s="204"/>
      <c r="Q113" s="204"/>
      <c r="R113" s="204"/>
      <c r="S113" s="204"/>
      <c r="T113" s="204"/>
      <c r="U113" s="204"/>
      <c r="V113" s="205"/>
      <c r="W113" s="206"/>
      <c r="X113" s="204"/>
      <c r="Y113" s="204"/>
      <c r="Z113" s="204"/>
      <c r="AA113" s="204"/>
      <c r="AB113" s="204"/>
      <c r="AC113" s="204"/>
      <c r="AD113" s="204"/>
      <c r="AE113" s="204"/>
      <c r="AF113" s="204"/>
      <c r="AG113" s="205"/>
      <c r="AH113" s="111">
        <f t="shared" ref="AH113" si="93">SUM(C113:AG113)*3/4</f>
        <v>0</v>
      </c>
      <c r="AI113" s="365"/>
      <c r="AJ113" s="195">
        <f t="shared" ref="AJ113:AJ114" si="94">AH113*6</f>
        <v>0</v>
      </c>
      <c r="AN113" s="67"/>
      <c r="AO113" s="67"/>
    </row>
    <row r="114" spans="1:54" ht="18" customHeight="1" thickBot="1">
      <c r="A114" s="374"/>
      <c r="B114" s="196" t="s">
        <v>220</v>
      </c>
      <c r="C114" s="224"/>
      <c r="D114" s="214"/>
      <c r="E114" s="214"/>
      <c r="F114" s="214"/>
      <c r="G114" s="214"/>
      <c r="H114" s="214"/>
      <c r="I114" s="214"/>
      <c r="J114" s="214"/>
      <c r="K114" s="214"/>
      <c r="L114" s="213"/>
      <c r="M114" s="224"/>
      <c r="N114" s="214"/>
      <c r="O114" s="214"/>
      <c r="P114" s="214"/>
      <c r="Q114" s="214"/>
      <c r="R114" s="214"/>
      <c r="S114" s="214"/>
      <c r="T114" s="214"/>
      <c r="U114" s="214"/>
      <c r="V114" s="213"/>
      <c r="W114" s="225"/>
      <c r="X114" s="214"/>
      <c r="Y114" s="214"/>
      <c r="Z114" s="214"/>
      <c r="AA114" s="214"/>
      <c r="AB114" s="214"/>
      <c r="AC114" s="214"/>
      <c r="AD114" s="214"/>
      <c r="AE114" s="214"/>
      <c r="AF114" s="214"/>
      <c r="AG114" s="213"/>
      <c r="AH114" s="111">
        <f t="shared" ref="AH114" si="95">SUM(C114:AG114)</f>
        <v>0</v>
      </c>
      <c r="AI114" s="365"/>
      <c r="AJ114" s="195">
        <f t="shared" si="94"/>
        <v>0</v>
      </c>
      <c r="AN114" s="67"/>
      <c r="AO114" s="67"/>
    </row>
    <row r="115" spans="1:54" ht="26.25" customHeight="1" thickBot="1">
      <c r="B115" s="96" t="s">
        <v>190</v>
      </c>
      <c r="C115" s="104">
        <f t="shared" ref="C115:AG115" si="96">SUM(C91,C94,C97,C100,C103,C106,C109,C112)*1/2+SUM(C92,C95,C98,C101,C104,C107,C110,C113)*3/4+SUM(C93,C96,C99,C102,C105,C108,C111,C114)</f>
        <v>0</v>
      </c>
      <c r="D115" s="104">
        <f t="shared" si="96"/>
        <v>0</v>
      </c>
      <c r="E115" s="104">
        <f t="shared" si="96"/>
        <v>0</v>
      </c>
      <c r="F115" s="104">
        <f t="shared" si="96"/>
        <v>0</v>
      </c>
      <c r="G115" s="104">
        <f t="shared" si="96"/>
        <v>0</v>
      </c>
      <c r="H115" s="104">
        <f t="shared" si="96"/>
        <v>0</v>
      </c>
      <c r="I115" s="104">
        <f t="shared" si="96"/>
        <v>0</v>
      </c>
      <c r="J115" s="104">
        <f t="shared" si="96"/>
        <v>0</v>
      </c>
      <c r="K115" s="104">
        <f t="shared" si="96"/>
        <v>0</v>
      </c>
      <c r="L115" s="104">
        <f t="shared" si="96"/>
        <v>0</v>
      </c>
      <c r="M115" s="104">
        <f t="shared" si="96"/>
        <v>0</v>
      </c>
      <c r="N115" s="104">
        <f t="shared" si="96"/>
        <v>0</v>
      </c>
      <c r="O115" s="104">
        <f t="shared" si="96"/>
        <v>0</v>
      </c>
      <c r="P115" s="104">
        <f t="shared" si="96"/>
        <v>0</v>
      </c>
      <c r="Q115" s="104">
        <f t="shared" si="96"/>
        <v>0</v>
      </c>
      <c r="R115" s="104">
        <f t="shared" si="96"/>
        <v>0</v>
      </c>
      <c r="S115" s="104">
        <f t="shared" si="96"/>
        <v>0</v>
      </c>
      <c r="T115" s="104">
        <f t="shared" si="96"/>
        <v>0</v>
      </c>
      <c r="U115" s="104">
        <f t="shared" si="96"/>
        <v>0</v>
      </c>
      <c r="V115" s="104">
        <f t="shared" si="96"/>
        <v>0</v>
      </c>
      <c r="W115" s="104">
        <f t="shared" si="96"/>
        <v>0</v>
      </c>
      <c r="X115" s="104">
        <f t="shared" si="96"/>
        <v>0</v>
      </c>
      <c r="Y115" s="104">
        <f t="shared" si="96"/>
        <v>0</v>
      </c>
      <c r="Z115" s="104">
        <f t="shared" si="96"/>
        <v>0</v>
      </c>
      <c r="AA115" s="104">
        <f t="shared" si="96"/>
        <v>0</v>
      </c>
      <c r="AB115" s="104">
        <f t="shared" si="96"/>
        <v>0</v>
      </c>
      <c r="AC115" s="104">
        <f t="shared" si="96"/>
        <v>0</v>
      </c>
      <c r="AD115" s="104">
        <f t="shared" si="96"/>
        <v>0</v>
      </c>
      <c r="AE115" s="104">
        <f t="shared" si="96"/>
        <v>0</v>
      </c>
      <c r="AF115" s="104">
        <f t="shared" si="96"/>
        <v>0</v>
      </c>
      <c r="AG115" s="104">
        <f t="shared" si="96"/>
        <v>0</v>
      </c>
      <c r="AH115" s="108">
        <f>SUM(AH91:AH114)</f>
        <v>0</v>
      </c>
      <c r="AI115" s="94" t="s">
        <v>134</v>
      </c>
      <c r="AJ115" s="150">
        <f>SUM(AJ91:AJ114)</f>
        <v>0</v>
      </c>
      <c r="AN115" s="67"/>
      <c r="AO115" s="67"/>
    </row>
    <row r="116" spans="1:54" ht="18" customHeight="1">
      <c r="A116" s="368" t="s">
        <v>191</v>
      </c>
      <c r="B116" s="193" t="s">
        <v>218</v>
      </c>
      <c r="C116" s="209"/>
      <c r="D116" s="210"/>
      <c r="E116" s="210"/>
      <c r="F116" s="210"/>
      <c r="G116" s="210"/>
      <c r="H116" s="210"/>
      <c r="I116" s="210"/>
      <c r="J116" s="210"/>
      <c r="K116" s="210"/>
      <c r="L116" s="201"/>
      <c r="M116" s="209"/>
      <c r="N116" s="210"/>
      <c r="O116" s="210"/>
      <c r="P116" s="210"/>
      <c r="Q116" s="210"/>
      <c r="R116" s="210"/>
      <c r="S116" s="210"/>
      <c r="T116" s="210"/>
      <c r="U116" s="210"/>
      <c r="V116" s="201"/>
      <c r="W116" s="209"/>
      <c r="X116" s="210"/>
      <c r="Y116" s="210"/>
      <c r="Z116" s="210"/>
      <c r="AA116" s="210"/>
      <c r="AB116" s="210"/>
      <c r="AC116" s="210"/>
      <c r="AD116" s="210"/>
      <c r="AE116" s="210"/>
      <c r="AF116" s="200"/>
      <c r="AG116" s="201"/>
      <c r="AH116" s="113">
        <f>SUM(C116:AG116)*1/2</f>
        <v>0</v>
      </c>
      <c r="AI116" s="94"/>
      <c r="AJ116" s="95"/>
      <c r="AN116" s="67"/>
      <c r="AO116" s="67"/>
    </row>
    <row r="117" spans="1:54" ht="18" customHeight="1">
      <c r="A117" s="369"/>
      <c r="B117" s="194" t="s">
        <v>219</v>
      </c>
      <c r="C117" s="207"/>
      <c r="D117" s="208"/>
      <c r="E117" s="208"/>
      <c r="F117" s="208"/>
      <c r="G117" s="208"/>
      <c r="H117" s="208"/>
      <c r="I117" s="208"/>
      <c r="J117" s="208"/>
      <c r="K117" s="208"/>
      <c r="L117" s="205"/>
      <c r="M117" s="207"/>
      <c r="N117" s="208"/>
      <c r="O117" s="208"/>
      <c r="P117" s="208"/>
      <c r="Q117" s="208"/>
      <c r="R117" s="208"/>
      <c r="S117" s="208"/>
      <c r="T117" s="208"/>
      <c r="U117" s="208"/>
      <c r="V117" s="205"/>
      <c r="W117" s="207"/>
      <c r="X117" s="208"/>
      <c r="Y117" s="208"/>
      <c r="Z117" s="208"/>
      <c r="AA117" s="208"/>
      <c r="AB117" s="208"/>
      <c r="AC117" s="208"/>
      <c r="AD117" s="208"/>
      <c r="AE117" s="208"/>
      <c r="AF117" s="204"/>
      <c r="AG117" s="205"/>
      <c r="AH117" s="111">
        <f t="shared" ref="AH117" si="97">SUM(C117:AG117)*3/4</f>
        <v>0</v>
      </c>
      <c r="AI117" s="94"/>
      <c r="AJ117" s="198"/>
      <c r="AN117" s="67"/>
      <c r="AO117" s="67"/>
    </row>
    <row r="118" spans="1:54" ht="18" customHeight="1" thickBot="1">
      <c r="A118" s="370"/>
      <c r="B118" s="196" t="s">
        <v>220</v>
      </c>
      <c r="C118" s="211"/>
      <c r="D118" s="212"/>
      <c r="E118" s="212"/>
      <c r="F118" s="212"/>
      <c r="G118" s="212"/>
      <c r="H118" s="212"/>
      <c r="I118" s="212"/>
      <c r="J118" s="212"/>
      <c r="K118" s="212"/>
      <c r="L118" s="213"/>
      <c r="M118" s="211"/>
      <c r="N118" s="212"/>
      <c r="O118" s="212"/>
      <c r="P118" s="212"/>
      <c r="Q118" s="212"/>
      <c r="R118" s="212"/>
      <c r="S118" s="212"/>
      <c r="T118" s="212"/>
      <c r="U118" s="212"/>
      <c r="V118" s="213"/>
      <c r="W118" s="211"/>
      <c r="X118" s="212"/>
      <c r="Y118" s="212"/>
      <c r="Z118" s="212"/>
      <c r="AA118" s="212"/>
      <c r="AB118" s="212"/>
      <c r="AC118" s="212"/>
      <c r="AD118" s="212"/>
      <c r="AE118" s="212"/>
      <c r="AF118" s="214"/>
      <c r="AG118" s="213"/>
      <c r="AH118" s="111">
        <f t="shared" ref="AH118" si="98">SUM(C118:AG118)</f>
        <v>0</v>
      </c>
      <c r="AI118" s="94"/>
      <c r="AJ118" s="198"/>
      <c r="AN118" s="67"/>
      <c r="AO118" s="67"/>
    </row>
    <row r="119" spans="1:54" s="64" customFormat="1" ht="24.75" thickBot="1">
      <c r="B119" s="170" t="s">
        <v>167</v>
      </c>
      <c r="C119" s="215"/>
      <c r="D119" s="216"/>
      <c r="E119" s="216"/>
      <c r="F119" s="216"/>
      <c r="G119" s="216"/>
      <c r="H119" s="216"/>
      <c r="I119" s="216"/>
      <c r="J119" s="216"/>
      <c r="K119" s="216"/>
      <c r="L119" s="217"/>
      <c r="M119" s="218"/>
      <c r="N119" s="216"/>
      <c r="O119" s="216"/>
      <c r="P119" s="216"/>
      <c r="Q119" s="216"/>
      <c r="R119" s="216"/>
      <c r="S119" s="216"/>
      <c r="T119" s="216"/>
      <c r="U119" s="216"/>
      <c r="V119" s="219"/>
      <c r="W119" s="215"/>
      <c r="X119" s="216"/>
      <c r="Y119" s="216"/>
      <c r="Z119" s="216"/>
      <c r="AA119" s="216"/>
      <c r="AB119" s="216"/>
      <c r="AC119" s="216"/>
      <c r="AD119" s="216"/>
      <c r="AE119" s="216"/>
      <c r="AF119" s="216"/>
      <c r="AG119" s="217"/>
      <c r="AH119" s="171">
        <f>SUM(C119:AG119)</f>
        <v>0</v>
      </c>
      <c r="AI119" s="61"/>
      <c r="AJ119" s="61"/>
      <c r="AN119" s="62"/>
      <c r="AO119" s="62"/>
      <c r="AP119" s="63"/>
      <c r="AQ119" s="63"/>
      <c r="AR119" s="63"/>
      <c r="AS119" s="63"/>
      <c r="AT119" s="63"/>
      <c r="AU119" s="63"/>
      <c r="AV119" s="63"/>
      <c r="AW119" s="63"/>
    </row>
    <row r="120" spans="1:54" ht="20.100000000000001" customHeight="1" thickBot="1">
      <c r="B120" s="23"/>
      <c r="C120" s="249"/>
      <c r="D120" s="249"/>
      <c r="E120" s="249"/>
      <c r="F120" s="249"/>
      <c r="G120" s="249"/>
      <c r="H120" s="249"/>
      <c r="I120" s="249"/>
      <c r="J120" s="249"/>
      <c r="K120" s="249"/>
      <c r="L120" s="249"/>
      <c r="M120" s="249"/>
      <c r="N120" s="249"/>
      <c r="O120" s="249"/>
      <c r="P120" s="249"/>
      <c r="Q120" s="249"/>
      <c r="R120" s="249"/>
      <c r="S120" s="249"/>
      <c r="T120" s="249"/>
      <c r="U120" s="249"/>
      <c r="V120" s="249"/>
      <c r="W120" s="249"/>
      <c r="X120" s="249"/>
      <c r="Y120" s="249"/>
      <c r="Z120" s="249"/>
      <c r="AA120" s="249"/>
      <c r="AB120" s="249"/>
      <c r="AC120" s="249"/>
      <c r="AD120" s="249"/>
      <c r="AE120" s="249"/>
      <c r="AF120" s="249"/>
      <c r="AG120" s="249"/>
      <c r="AH120" s="23"/>
      <c r="AK120" s="67">
        <f>E121</f>
        <v>7</v>
      </c>
      <c r="AL120" s="67" t="s">
        <v>132</v>
      </c>
    </row>
    <row r="121" spans="1:54" ht="26.25" customHeight="1" thickBot="1">
      <c r="A121" s="68" t="s">
        <v>270</v>
      </c>
      <c r="B121" s="251">
        <f>B4</f>
        <v>2025</v>
      </c>
      <c r="C121" s="69" t="s">
        <v>129</v>
      </c>
      <c r="D121" s="69"/>
      <c r="E121" s="323">
        <v>7</v>
      </c>
      <c r="F121" s="323"/>
      <c r="G121" s="70" t="s">
        <v>130</v>
      </c>
      <c r="H121" s="71" t="s">
        <v>131</v>
      </c>
      <c r="I121" s="71"/>
      <c r="J121" s="72"/>
      <c r="K121" s="220" t="s">
        <v>240</v>
      </c>
      <c r="M121" s="72"/>
      <c r="N121" s="66"/>
      <c r="O121" s="66"/>
      <c r="P121" s="66"/>
      <c r="Q121" s="66"/>
      <c r="R121" s="72"/>
      <c r="S121" s="72"/>
      <c r="T121" s="66"/>
      <c r="U121" s="66"/>
      <c r="V121" s="66"/>
      <c r="W121" s="66"/>
      <c r="X121" s="66"/>
      <c r="Y121" s="220" t="s">
        <v>239</v>
      </c>
      <c r="Z121" s="66"/>
      <c r="AA121" s="66"/>
      <c r="AB121" s="72"/>
      <c r="AC121" s="72"/>
      <c r="AD121" s="72"/>
      <c r="AE121" s="72"/>
      <c r="AF121" s="72"/>
      <c r="AG121" s="72"/>
      <c r="AH121" s="67"/>
      <c r="AI121" s="67"/>
      <c r="AJ121" s="67"/>
      <c r="AK121" s="67"/>
      <c r="AL121" s="78" t="s">
        <v>135</v>
      </c>
      <c r="AM121" s="146" t="e">
        <f>ROUNDUP(AH126/AH125,1)</f>
        <v>#DIV/0!</v>
      </c>
      <c r="AN121" s="67"/>
      <c r="AO121" s="67"/>
    </row>
    <row r="122" spans="1:54" ht="20.100000000000001" customHeight="1" thickBot="1">
      <c r="B122" s="23"/>
      <c r="C122" s="249"/>
      <c r="D122" s="249"/>
      <c r="E122" s="249"/>
      <c r="F122" s="249"/>
      <c r="G122" s="249"/>
      <c r="H122" s="249"/>
      <c r="I122" s="249"/>
      <c r="J122" s="249"/>
      <c r="K122" s="249"/>
      <c r="L122" s="249"/>
      <c r="M122" s="249"/>
      <c r="N122" s="249"/>
      <c r="O122" s="249"/>
      <c r="P122" s="249"/>
      <c r="Q122" s="249"/>
      <c r="R122" s="249"/>
      <c r="S122" s="249"/>
      <c r="T122" s="249"/>
      <c r="U122" s="249"/>
      <c r="V122" s="249"/>
      <c r="W122" s="249"/>
      <c r="X122" s="249"/>
      <c r="Y122" s="249"/>
      <c r="Z122" s="249"/>
      <c r="AA122" s="249"/>
      <c r="AB122" s="249"/>
      <c r="AC122" s="249"/>
      <c r="AD122" s="249"/>
      <c r="AE122" s="249"/>
      <c r="AF122" s="249"/>
      <c r="AG122" s="249"/>
      <c r="AH122" s="23"/>
      <c r="AK122" s="67"/>
      <c r="AL122" s="366" t="s">
        <v>182</v>
      </c>
      <c r="AM122" s="362" t="e">
        <f>ROUND(SUM(AH130:AH132,AH136:AH138,AH142:AH144,AH148:AH150,AH151:AH153)/AH154*100,0) &amp;"％"</f>
        <v>#DIV/0!</v>
      </c>
    </row>
    <row r="123" spans="1:54" ht="24.95" customHeight="1" thickBot="1">
      <c r="B123" s="73" t="s">
        <v>133</v>
      </c>
      <c r="C123" s="74">
        <v>1</v>
      </c>
      <c r="D123" s="75">
        <v>2</v>
      </c>
      <c r="E123" s="75">
        <v>3</v>
      </c>
      <c r="F123" s="75">
        <v>4</v>
      </c>
      <c r="G123" s="75">
        <v>5</v>
      </c>
      <c r="H123" s="75">
        <v>6</v>
      </c>
      <c r="I123" s="75">
        <v>7</v>
      </c>
      <c r="J123" s="75">
        <v>8</v>
      </c>
      <c r="K123" s="75">
        <v>9</v>
      </c>
      <c r="L123" s="76">
        <v>10</v>
      </c>
      <c r="M123" s="74">
        <v>11</v>
      </c>
      <c r="N123" s="75">
        <v>12</v>
      </c>
      <c r="O123" s="75">
        <v>13</v>
      </c>
      <c r="P123" s="75">
        <v>14</v>
      </c>
      <c r="Q123" s="75">
        <v>15</v>
      </c>
      <c r="R123" s="75">
        <v>16</v>
      </c>
      <c r="S123" s="75">
        <v>17</v>
      </c>
      <c r="T123" s="75">
        <v>18</v>
      </c>
      <c r="U123" s="75">
        <v>19</v>
      </c>
      <c r="V123" s="76">
        <v>20</v>
      </c>
      <c r="W123" s="74">
        <v>21</v>
      </c>
      <c r="X123" s="75">
        <v>22</v>
      </c>
      <c r="Y123" s="75">
        <v>23</v>
      </c>
      <c r="Z123" s="75">
        <v>24</v>
      </c>
      <c r="AA123" s="75">
        <v>25</v>
      </c>
      <c r="AB123" s="75">
        <v>26</v>
      </c>
      <c r="AC123" s="75">
        <v>27</v>
      </c>
      <c r="AD123" s="75">
        <v>28</v>
      </c>
      <c r="AE123" s="75">
        <v>29</v>
      </c>
      <c r="AF123" s="75">
        <v>30</v>
      </c>
      <c r="AG123" s="76">
        <v>31</v>
      </c>
      <c r="AH123" s="346" t="s">
        <v>134</v>
      </c>
      <c r="AI123" s="77"/>
      <c r="AK123" s="67"/>
      <c r="AL123" s="367"/>
      <c r="AM123" s="363"/>
      <c r="AN123" s="67"/>
      <c r="AO123" s="67"/>
      <c r="AT123" s="249"/>
      <c r="AU123" s="249"/>
      <c r="BB123" s="249"/>
    </row>
    <row r="124" spans="1:54" ht="24.95" customHeight="1" thickBot="1">
      <c r="B124" s="79" t="s">
        <v>136</v>
      </c>
      <c r="C124" s="250">
        <f>DATE($B$121,$E$121,1)</f>
        <v>45839</v>
      </c>
      <c r="D124" s="250">
        <f>DATE($B$121,$E$121,2)</f>
        <v>45840</v>
      </c>
      <c r="E124" s="250">
        <f>DATE($B$121,$E$121,3)</f>
        <v>45841</v>
      </c>
      <c r="F124" s="250">
        <f>DATE($B$121,$E$121,4)</f>
        <v>45842</v>
      </c>
      <c r="G124" s="250">
        <f>DATE($B$121,$E$121,5)</f>
        <v>45843</v>
      </c>
      <c r="H124" s="250">
        <f>DATE($B$121,$E$121,6)</f>
        <v>45844</v>
      </c>
      <c r="I124" s="250">
        <f>DATE($B$121,$E$121,7)</f>
        <v>45845</v>
      </c>
      <c r="J124" s="250">
        <f>DATE($B$121,$E$121,8)</f>
        <v>45846</v>
      </c>
      <c r="K124" s="250">
        <f>DATE($B$121,$E$121,9)</f>
        <v>45847</v>
      </c>
      <c r="L124" s="250">
        <f>DATE($B$121,$E$121,10)</f>
        <v>45848</v>
      </c>
      <c r="M124" s="250">
        <f>DATE($B$121,$E$121,11)</f>
        <v>45849</v>
      </c>
      <c r="N124" s="250">
        <f>DATE($B$121,$E$121,12)</f>
        <v>45850</v>
      </c>
      <c r="O124" s="250">
        <f>DATE($B$121,$E$121,13)</f>
        <v>45851</v>
      </c>
      <c r="P124" s="250">
        <f>DATE($B$121,$E$121,14)</f>
        <v>45852</v>
      </c>
      <c r="Q124" s="250">
        <f>DATE($B$121,$E$121,15)</f>
        <v>45853</v>
      </c>
      <c r="R124" s="250">
        <f>DATE($B$121,$E$121,16)</f>
        <v>45854</v>
      </c>
      <c r="S124" s="250">
        <f>DATE($B$121,$E$121,17)</f>
        <v>45855</v>
      </c>
      <c r="T124" s="250">
        <f>DATE($B$121,$E$121,18)</f>
        <v>45856</v>
      </c>
      <c r="U124" s="250">
        <f>DATE($B$121,$E$121,19)</f>
        <v>45857</v>
      </c>
      <c r="V124" s="250">
        <f>DATE($B$121,$E$121,20)</f>
        <v>45858</v>
      </c>
      <c r="W124" s="250">
        <f>DATE($B$121,$E$121,21)</f>
        <v>45859</v>
      </c>
      <c r="X124" s="250">
        <f>DATE($B$121,$E$121,22)</f>
        <v>45860</v>
      </c>
      <c r="Y124" s="250">
        <f>DATE($B$121,$E$121,23)</f>
        <v>45861</v>
      </c>
      <c r="Z124" s="250">
        <f>DATE($B$121,$E$121,24)</f>
        <v>45862</v>
      </c>
      <c r="AA124" s="250">
        <f>DATE($B$121,$E$121,25)</f>
        <v>45863</v>
      </c>
      <c r="AB124" s="250">
        <f>DATE($B$121,$E$121,26)</f>
        <v>45864</v>
      </c>
      <c r="AC124" s="250">
        <f>DATE($B$121,$E$121,27)</f>
        <v>45865</v>
      </c>
      <c r="AD124" s="250">
        <f>DATE($B$121,$E$121,28)</f>
        <v>45866</v>
      </c>
      <c r="AE124" s="250">
        <f>IF(DAY(EOMONTH(C124,0))&lt;29,"",DATE($B$121,$E$121,29))</f>
        <v>45867</v>
      </c>
      <c r="AF124" s="250">
        <f>IF(DAY(EOMONTH(C124,0))&lt;30,"",DATE($B$121,$E$121,30))</f>
        <v>45868</v>
      </c>
      <c r="AG124" s="250">
        <f>IF(DAY(EOMONTH(C124,0))&lt;31,"",DATE($B$121,$E$121,31))</f>
        <v>45869</v>
      </c>
      <c r="AH124" s="347"/>
      <c r="AI124" s="77"/>
      <c r="AJ124" s="77"/>
      <c r="AK124" s="67"/>
      <c r="AL124" s="78" t="s">
        <v>188</v>
      </c>
      <c r="AM124" s="147" t="e">
        <f>ROUND(SUM(AJ130:AJ153)/AH154,1)</f>
        <v>#DIV/0!</v>
      </c>
      <c r="AN124" s="67"/>
      <c r="AO124" s="67"/>
    </row>
    <row r="125" spans="1:54" ht="24.95" customHeight="1" thickBot="1">
      <c r="B125" s="80" t="s">
        <v>137</v>
      </c>
      <c r="C125" s="119"/>
      <c r="D125" s="120"/>
      <c r="E125" s="120"/>
      <c r="F125" s="120"/>
      <c r="G125" s="120"/>
      <c r="H125" s="120"/>
      <c r="I125" s="120"/>
      <c r="J125" s="120"/>
      <c r="K125" s="120"/>
      <c r="L125" s="121"/>
      <c r="M125" s="119"/>
      <c r="N125" s="120"/>
      <c r="O125" s="120"/>
      <c r="P125" s="120"/>
      <c r="Q125" s="120"/>
      <c r="R125" s="120"/>
      <c r="S125" s="120"/>
      <c r="T125" s="120"/>
      <c r="U125" s="120"/>
      <c r="V125" s="121"/>
      <c r="W125" s="122"/>
      <c r="X125" s="120"/>
      <c r="Y125" s="120"/>
      <c r="Z125" s="120"/>
      <c r="AA125" s="120"/>
      <c r="AB125" s="120"/>
      <c r="AC125" s="120"/>
      <c r="AD125" s="120"/>
      <c r="AE125" s="120"/>
      <c r="AF125" s="120"/>
      <c r="AG125" s="123"/>
      <c r="AH125" s="109">
        <f>COUNTIF(C125:AG125,"○")</f>
        <v>0</v>
      </c>
      <c r="AI125" s="81"/>
      <c r="AK125" s="67"/>
      <c r="AL125" s="83" t="s">
        <v>122</v>
      </c>
      <c r="AM125" s="181"/>
      <c r="AN125" s="67"/>
      <c r="AO125" s="67"/>
    </row>
    <row r="126" spans="1:54" ht="24.95" customHeight="1" thickBot="1">
      <c r="B126" s="80" t="s">
        <v>138</v>
      </c>
      <c r="C126" s="104">
        <f>SUM($C$10,$C$13,$C$16,$C$19,$C$22,$C$25,$C$28,$C$31,$C$34)*1/2+SUM($C$11,$C$14,$C$17,$C$20,$C$23,$C$26,$C$29,$C$32,$C$35)*3/4+SUM($C$12,$C$15,$C$18,$C$21,$C$24,$C$27,$C$30,$C$33,$C$36)</f>
        <v>0</v>
      </c>
      <c r="D126" s="104">
        <f t="shared" ref="D126:AG126" si="99">SUM(D127,D130,D133,D136,D139,D142,D145,D148,D151)*1/2+SUM(D128,D131,D134,D137,D140,D143,D146,D149,D152)*3/4+SUM(D129,D132,D135,D138,D141,D144,D147,D150,D153)</f>
        <v>0</v>
      </c>
      <c r="E126" s="104">
        <f t="shared" si="99"/>
        <v>0</v>
      </c>
      <c r="F126" s="104">
        <f t="shared" si="99"/>
        <v>0</v>
      </c>
      <c r="G126" s="104">
        <f t="shared" si="99"/>
        <v>0</v>
      </c>
      <c r="H126" s="104">
        <f t="shared" si="99"/>
        <v>0</v>
      </c>
      <c r="I126" s="104">
        <f t="shared" si="99"/>
        <v>0</v>
      </c>
      <c r="J126" s="104">
        <f t="shared" si="99"/>
        <v>0</v>
      </c>
      <c r="K126" s="104">
        <f t="shared" si="99"/>
        <v>0</v>
      </c>
      <c r="L126" s="104">
        <f t="shared" si="99"/>
        <v>0</v>
      </c>
      <c r="M126" s="104">
        <f t="shared" si="99"/>
        <v>0</v>
      </c>
      <c r="N126" s="104">
        <f t="shared" si="99"/>
        <v>0</v>
      </c>
      <c r="O126" s="104">
        <f t="shared" si="99"/>
        <v>0</v>
      </c>
      <c r="P126" s="104">
        <f t="shared" si="99"/>
        <v>0</v>
      </c>
      <c r="Q126" s="104">
        <f t="shared" si="99"/>
        <v>0</v>
      </c>
      <c r="R126" s="104">
        <f t="shared" si="99"/>
        <v>0</v>
      </c>
      <c r="S126" s="104">
        <f t="shared" si="99"/>
        <v>0</v>
      </c>
      <c r="T126" s="104">
        <f t="shared" si="99"/>
        <v>0</v>
      </c>
      <c r="U126" s="104">
        <f t="shared" si="99"/>
        <v>0</v>
      </c>
      <c r="V126" s="104">
        <f t="shared" si="99"/>
        <v>0</v>
      </c>
      <c r="W126" s="104">
        <f t="shared" si="99"/>
        <v>0</v>
      </c>
      <c r="X126" s="104">
        <f t="shared" si="99"/>
        <v>0</v>
      </c>
      <c r="Y126" s="104">
        <f t="shared" si="99"/>
        <v>0</v>
      </c>
      <c r="Z126" s="104">
        <f t="shared" si="99"/>
        <v>0</v>
      </c>
      <c r="AA126" s="104">
        <f t="shared" si="99"/>
        <v>0</v>
      </c>
      <c r="AB126" s="104">
        <f t="shared" si="99"/>
        <v>0</v>
      </c>
      <c r="AC126" s="104">
        <f t="shared" si="99"/>
        <v>0</v>
      </c>
      <c r="AD126" s="104">
        <f t="shared" si="99"/>
        <v>0</v>
      </c>
      <c r="AE126" s="104">
        <f t="shared" si="99"/>
        <v>0</v>
      </c>
      <c r="AF126" s="104">
        <f t="shared" si="99"/>
        <v>0</v>
      </c>
      <c r="AG126" s="104">
        <f t="shared" si="99"/>
        <v>0</v>
      </c>
      <c r="AH126" s="108">
        <f>SUM(C126:AG126)</f>
        <v>0</v>
      </c>
      <c r="AI126" s="82"/>
      <c r="AK126" s="67"/>
      <c r="AL126" s="83" t="s">
        <v>123</v>
      </c>
      <c r="AM126" s="148" t="e">
        <f>AM121/AF119</f>
        <v>#DIV/0!</v>
      </c>
      <c r="AN126" s="67"/>
      <c r="AO126" s="67"/>
    </row>
    <row r="127" spans="1:54" ht="18" customHeight="1" thickBot="1">
      <c r="A127" s="372" t="s">
        <v>139</v>
      </c>
      <c r="B127" s="193" t="s">
        <v>218</v>
      </c>
      <c r="C127" s="199"/>
      <c r="D127" s="200"/>
      <c r="E127" s="200"/>
      <c r="F127" s="200"/>
      <c r="G127" s="200"/>
      <c r="H127" s="200"/>
      <c r="I127" s="200"/>
      <c r="J127" s="200"/>
      <c r="K127" s="200"/>
      <c r="L127" s="201"/>
      <c r="M127" s="199"/>
      <c r="N127" s="200"/>
      <c r="O127" s="200"/>
      <c r="P127" s="200"/>
      <c r="Q127" s="200"/>
      <c r="R127" s="200"/>
      <c r="S127" s="200"/>
      <c r="T127" s="200"/>
      <c r="U127" s="200"/>
      <c r="V127" s="201"/>
      <c r="W127" s="202"/>
      <c r="X127" s="200"/>
      <c r="Y127" s="200"/>
      <c r="Z127" s="200"/>
      <c r="AA127" s="200"/>
      <c r="AB127" s="200"/>
      <c r="AC127" s="200"/>
      <c r="AD127" s="200"/>
      <c r="AE127" s="200"/>
      <c r="AF127" s="200"/>
      <c r="AG127" s="201"/>
      <c r="AH127" s="113">
        <f>SUM(C127:AG127)*1/2</f>
        <v>0</v>
      </c>
      <c r="AL127" s="169" t="s">
        <v>168</v>
      </c>
      <c r="AM127" s="172" t="e">
        <f>ROUND((AH158)/AH126*100,0) &amp;"％"</f>
        <v>#DIV/0!</v>
      </c>
      <c r="AN127" s="67"/>
      <c r="AO127" s="67"/>
    </row>
    <row r="128" spans="1:54" ht="18" customHeight="1">
      <c r="A128" s="373"/>
      <c r="B128" s="194" t="s">
        <v>219</v>
      </c>
      <c r="C128" s="203"/>
      <c r="D128" s="204"/>
      <c r="E128" s="204"/>
      <c r="F128" s="204"/>
      <c r="G128" s="204"/>
      <c r="H128" s="204"/>
      <c r="I128" s="204"/>
      <c r="J128" s="204"/>
      <c r="K128" s="204"/>
      <c r="L128" s="205"/>
      <c r="M128" s="203"/>
      <c r="N128" s="204"/>
      <c r="O128" s="204"/>
      <c r="P128" s="204"/>
      <c r="Q128" s="204"/>
      <c r="R128" s="204"/>
      <c r="S128" s="204"/>
      <c r="T128" s="204"/>
      <c r="U128" s="204"/>
      <c r="V128" s="205"/>
      <c r="W128" s="206"/>
      <c r="X128" s="204"/>
      <c r="Y128" s="204"/>
      <c r="Z128" s="204"/>
      <c r="AA128" s="204"/>
      <c r="AB128" s="204"/>
      <c r="AC128" s="204"/>
      <c r="AD128" s="204"/>
      <c r="AE128" s="204"/>
      <c r="AF128" s="204"/>
      <c r="AG128" s="205"/>
      <c r="AH128" s="111">
        <f>SUM(C128:AG128)*3/4</f>
        <v>0</v>
      </c>
      <c r="AJ128" s="332" t="s">
        <v>187</v>
      </c>
      <c r="AL128" s="23"/>
      <c r="AM128" s="192"/>
      <c r="AN128" s="67"/>
      <c r="AO128" s="67"/>
    </row>
    <row r="129" spans="1:41" ht="18" customHeight="1" thickBot="1">
      <c r="A129" s="374"/>
      <c r="B129" s="197" t="s">
        <v>220</v>
      </c>
      <c r="C129" s="224"/>
      <c r="D129" s="214"/>
      <c r="E129" s="214"/>
      <c r="F129" s="214"/>
      <c r="G129" s="214"/>
      <c r="H129" s="214"/>
      <c r="I129" s="214"/>
      <c r="J129" s="214"/>
      <c r="K129" s="214"/>
      <c r="L129" s="213"/>
      <c r="M129" s="224"/>
      <c r="N129" s="214"/>
      <c r="O129" s="214"/>
      <c r="P129" s="214"/>
      <c r="Q129" s="214"/>
      <c r="R129" s="214"/>
      <c r="S129" s="214"/>
      <c r="T129" s="214"/>
      <c r="U129" s="214"/>
      <c r="V129" s="213"/>
      <c r="W129" s="225"/>
      <c r="X129" s="214"/>
      <c r="Y129" s="214"/>
      <c r="Z129" s="214"/>
      <c r="AA129" s="214"/>
      <c r="AB129" s="214"/>
      <c r="AC129" s="214"/>
      <c r="AD129" s="214"/>
      <c r="AE129" s="214"/>
      <c r="AF129" s="214"/>
      <c r="AG129" s="213"/>
      <c r="AH129" s="111">
        <f>SUM(C129:AG129)</f>
        <v>0</v>
      </c>
      <c r="AJ129" s="350"/>
      <c r="AL129" s="23"/>
      <c r="AM129" s="192"/>
      <c r="AN129" s="67"/>
      <c r="AO129" s="67"/>
    </row>
    <row r="130" spans="1:41" ht="18" customHeight="1" thickBot="1">
      <c r="A130" s="372" t="s">
        <v>183</v>
      </c>
      <c r="B130" s="193" t="s">
        <v>218</v>
      </c>
      <c r="C130" s="199"/>
      <c r="D130" s="200"/>
      <c r="E130" s="200"/>
      <c r="F130" s="200"/>
      <c r="G130" s="200"/>
      <c r="H130" s="200"/>
      <c r="I130" s="200"/>
      <c r="J130" s="200"/>
      <c r="K130" s="200"/>
      <c r="L130" s="201"/>
      <c r="M130" s="199"/>
      <c r="N130" s="200"/>
      <c r="O130" s="200"/>
      <c r="P130" s="200"/>
      <c r="Q130" s="200"/>
      <c r="R130" s="200"/>
      <c r="S130" s="200"/>
      <c r="T130" s="200"/>
      <c r="U130" s="200"/>
      <c r="V130" s="201"/>
      <c r="W130" s="202"/>
      <c r="X130" s="200"/>
      <c r="Y130" s="200"/>
      <c r="Z130" s="200"/>
      <c r="AA130" s="200"/>
      <c r="AB130" s="200"/>
      <c r="AC130" s="200"/>
      <c r="AD130" s="200"/>
      <c r="AE130" s="200"/>
      <c r="AF130" s="200"/>
      <c r="AG130" s="201"/>
      <c r="AH130" s="113">
        <f t="shared" ref="AH130" si="100">SUM(C130:AG130)*1/2</f>
        <v>0</v>
      </c>
      <c r="AI130" s="365" t="s">
        <v>140</v>
      </c>
      <c r="AJ130" s="149">
        <f>AH130*2</f>
        <v>0</v>
      </c>
      <c r="AN130" s="67"/>
      <c r="AO130" s="67"/>
    </row>
    <row r="131" spans="1:41" ht="18" customHeight="1" thickBot="1">
      <c r="A131" s="373"/>
      <c r="B131" s="194" t="s">
        <v>219</v>
      </c>
      <c r="C131" s="203"/>
      <c r="D131" s="204"/>
      <c r="E131" s="204"/>
      <c r="F131" s="204"/>
      <c r="G131" s="204"/>
      <c r="H131" s="204"/>
      <c r="I131" s="204"/>
      <c r="J131" s="204"/>
      <c r="K131" s="204"/>
      <c r="L131" s="205"/>
      <c r="M131" s="203"/>
      <c r="N131" s="204"/>
      <c r="O131" s="204"/>
      <c r="P131" s="204"/>
      <c r="Q131" s="204"/>
      <c r="R131" s="204"/>
      <c r="S131" s="204"/>
      <c r="T131" s="204"/>
      <c r="U131" s="204"/>
      <c r="V131" s="205"/>
      <c r="W131" s="206"/>
      <c r="X131" s="204"/>
      <c r="Y131" s="204"/>
      <c r="Z131" s="204"/>
      <c r="AA131" s="204"/>
      <c r="AB131" s="204"/>
      <c r="AC131" s="204"/>
      <c r="AD131" s="204"/>
      <c r="AE131" s="204"/>
      <c r="AF131" s="204"/>
      <c r="AG131" s="205"/>
      <c r="AH131" s="111">
        <f t="shared" ref="AH131" si="101">SUM(C131:AG131)*3/4</f>
        <v>0</v>
      </c>
      <c r="AI131" s="365"/>
      <c r="AJ131" s="149">
        <f t="shared" ref="AJ131:AJ132" si="102">AH131*2</f>
        <v>0</v>
      </c>
      <c r="AN131" s="67"/>
      <c r="AO131" s="67"/>
    </row>
    <row r="132" spans="1:41" ht="18" customHeight="1" thickBot="1">
      <c r="A132" s="374"/>
      <c r="B132" s="197" t="s">
        <v>220</v>
      </c>
      <c r="C132" s="224"/>
      <c r="D132" s="214"/>
      <c r="E132" s="214"/>
      <c r="F132" s="214"/>
      <c r="G132" s="214"/>
      <c r="H132" s="214"/>
      <c r="I132" s="214"/>
      <c r="J132" s="214"/>
      <c r="K132" s="214"/>
      <c r="L132" s="213"/>
      <c r="M132" s="224"/>
      <c r="N132" s="214"/>
      <c r="O132" s="214"/>
      <c r="P132" s="214"/>
      <c r="Q132" s="214"/>
      <c r="R132" s="214"/>
      <c r="S132" s="214"/>
      <c r="T132" s="214"/>
      <c r="U132" s="214"/>
      <c r="V132" s="213"/>
      <c r="W132" s="225"/>
      <c r="X132" s="214"/>
      <c r="Y132" s="214"/>
      <c r="Z132" s="214"/>
      <c r="AA132" s="214"/>
      <c r="AB132" s="214"/>
      <c r="AC132" s="214"/>
      <c r="AD132" s="214"/>
      <c r="AE132" s="214"/>
      <c r="AF132" s="214"/>
      <c r="AG132" s="213"/>
      <c r="AH132" s="111">
        <f t="shared" ref="AH132" si="103">SUM(C132:AG132)</f>
        <v>0</v>
      </c>
      <c r="AI132" s="365"/>
      <c r="AJ132" s="149">
        <f t="shared" si="102"/>
        <v>0</v>
      </c>
      <c r="AN132" s="67"/>
      <c r="AO132" s="67"/>
    </row>
    <row r="133" spans="1:41" ht="18" customHeight="1" thickBot="1">
      <c r="A133" s="372" t="s">
        <v>225</v>
      </c>
      <c r="B133" s="193" t="s">
        <v>218</v>
      </c>
      <c r="C133" s="199"/>
      <c r="D133" s="200"/>
      <c r="E133" s="200"/>
      <c r="F133" s="200"/>
      <c r="G133" s="200"/>
      <c r="H133" s="200"/>
      <c r="I133" s="200"/>
      <c r="J133" s="200"/>
      <c r="K133" s="200"/>
      <c r="L133" s="201"/>
      <c r="M133" s="199"/>
      <c r="N133" s="200"/>
      <c r="O133" s="200"/>
      <c r="P133" s="200"/>
      <c r="Q133" s="200"/>
      <c r="R133" s="200"/>
      <c r="S133" s="200"/>
      <c r="T133" s="200"/>
      <c r="U133" s="200"/>
      <c r="V133" s="201"/>
      <c r="W133" s="202"/>
      <c r="X133" s="200"/>
      <c r="Y133" s="200"/>
      <c r="Z133" s="200"/>
      <c r="AA133" s="200"/>
      <c r="AB133" s="200"/>
      <c r="AC133" s="200"/>
      <c r="AD133" s="200"/>
      <c r="AE133" s="200"/>
      <c r="AF133" s="200"/>
      <c r="AG133" s="201"/>
      <c r="AH133" s="113">
        <f t="shared" ref="AH133" si="104">SUM(C133:AG133)*1/2</f>
        <v>0</v>
      </c>
      <c r="AI133" s="365" t="s">
        <v>140</v>
      </c>
      <c r="AJ133" s="149">
        <f>AH133*2</f>
        <v>0</v>
      </c>
      <c r="AN133" s="67"/>
      <c r="AO133" s="67"/>
    </row>
    <row r="134" spans="1:41" ht="18" customHeight="1" thickBot="1">
      <c r="A134" s="373"/>
      <c r="B134" s="194" t="s">
        <v>219</v>
      </c>
      <c r="C134" s="203"/>
      <c r="D134" s="204"/>
      <c r="E134" s="204"/>
      <c r="F134" s="204"/>
      <c r="G134" s="204"/>
      <c r="H134" s="204"/>
      <c r="I134" s="204"/>
      <c r="J134" s="204"/>
      <c r="K134" s="204"/>
      <c r="L134" s="205"/>
      <c r="M134" s="203"/>
      <c r="N134" s="204"/>
      <c r="O134" s="204"/>
      <c r="P134" s="204"/>
      <c r="Q134" s="204"/>
      <c r="R134" s="204"/>
      <c r="S134" s="204"/>
      <c r="T134" s="204"/>
      <c r="U134" s="204"/>
      <c r="V134" s="205"/>
      <c r="W134" s="206"/>
      <c r="X134" s="204"/>
      <c r="Y134" s="204"/>
      <c r="Z134" s="204"/>
      <c r="AA134" s="204"/>
      <c r="AB134" s="204"/>
      <c r="AC134" s="204"/>
      <c r="AD134" s="204"/>
      <c r="AE134" s="204"/>
      <c r="AF134" s="204"/>
      <c r="AG134" s="205"/>
      <c r="AH134" s="111">
        <f t="shared" ref="AH134" si="105">SUM(C134:AG134)*3/4</f>
        <v>0</v>
      </c>
      <c r="AI134" s="365"/>
      <c r="AJ134" s="149">
        <f t="shared" ref="AJ134:AJ135" si="106">AH134*2</f>
        <v>0</v>
      </c>
      <c r="AN134" s="67"/>
      <c r="AO134" s="67"/>
    </row>
    <row r="135" spans="1:41" ht="18" customHeight="1" thickBot="1">
      <c r="A135" s="374"/>
      <c r="B135" s="197" t="s">
        <v>220</v>
      </c>
      <c r="C135" s="224"/>
      <c r="D135" s="214"/>
      <c r="E135" s="214"/>
      <c r="F135" s="214"/>
      <c r="G135" s="214"/>
      <c r="H135" s="214"/>
      <c r="I135" s="214"/>
      <c r="J135" s="214"/>
      <c r="K135" s="214"/>
      <c r="L135" s="213"/>
      <c r="M135" s="224"/>
      <c r="N135" s="214"/>
      <c r="O135" s="214"/>
      <c r="P135" s="214"/>
      <c r="Q135" s="214"/>
      <c r="R135" s="214"/>
      <c r="S135" s="214"/>
      <c r="T135" s="214"/>
      <c r="U135" s="214"/>
      <c r="V135" s="213"/>
      <c r="W135" s="225"/>
      <c r="X135" s="214"/>
      <c r="Y135" s="214"/>
      <c r="Z135" s="214"/>
      <c r="AA135" s="214"/>
      <c r="AB135" s="214"/>
      <c r="AC135" s="214"/>
      <c r="AD135" s="214"/>
      <c r="AE135" s="214"/>
      <c r="AF135" s="214"/>
      <c r="AG135" s="213"/>
      <c r="AH135" s="111">
        <f t="shared" ref="AH135" si="107">SUM(C135:AG135)</f>
        <v>0</v>
      </c>
      <c r="AI135" s="365"/>
      <c r="AJ135" s="149">
        <f t="shared" si="106"/>
        <v>0</v>
      </c>
      <c r="AN135" s="67"/>
      <c r="AO135" s="67"/>
    </row>
    <row r="136" spans="1:41" ht="18" customHeight="1" thickBot="1">
      <c r="A136" s="372" t="s">
        <v>184</v>
      </c>
      <c r="B136" s="193" t="s">
        <v>218</v>
      </c>
      <c r="C136" s="199"/>
      <c r="D136" s="200"/>
      <c r="E136" s="200"/>
      <c r="F136" s="200"/>
      <c r="G136" s="200"/>
      <c r="H136" s="200"/>
      <c r="I136" s="200"/>
      <c r="J136" s="200"/>
      <c r="K136" s="200"/>
      <c r="L136" s="201"/>
      <c r="M136" s="199"/>
      <c r="N136" s="200"/>
      <c r="O136" s="200"/>
      <c r="P136" s="200"/>
      <c r="Q136" s="200"/>
      <c r="R136" s="200"/>
      <c r="S136" s="200"/>
      <c r="T136" s="200"/>
      <c r="U136" s="200"/>
      <c r="V136" s="201"/>
      <c r="W136" s="202"/>
      <c r="X136" s="200"/>
      <c r="Y136" s="200"/>
      <c r="Z136" s="200"/>
      <c r="AA136" s="200"/>
      <c r="AB136" s="200"/>
      <c r="AC136" s="200"/>
      <c r="AD136" s="200"/>
      <c r="AE136" s="200"/>
      <c r="AF136" s="200"/>
      <c r="AG136" s="201"/>
      <c r="AH136" s="113">
        <f t="shared" ref="AH136" si="108">SUM(C136:AG136)*1/2</f>
        <v>0</v>
      </c>
      <c r="AI136" s="365" t="s">
        <v>143</v>
      </c>
      <c r="AJ136" s="149">
        <f>AH136*3</f>
        <v>0</v>
      </c>
      <c r="AN136" s="67"/>
      <c r="AO136" s="67"/>
    </row>
    <row r="137" spans="1:41" ht="18" customHeight="1" thickBot="1">
      <c r="A137" s="373"/>
      <c r="B137" s="194" t="s">
        <v>219</v>
      </c>
      <c r="C137" s="203"/>
      <c r="D137" s="204"/>
      <c r="E137" s="204"/>
      <c r="F137" s="204"/>
      <c r="G137" s="204"/>
      <c r="H137" s="204"/>
      <c r="I137" s="204"/>
      <c r="J137" s="204"/>
      <c r="K137" s="204"/>
      <c r="L137" s="205"/>
      <c r="M137" s="203"/>
      <c r="N137" s="204"/>
      <c r="O137" s="204"/>
      <c r="P137" s="204"/>
      <c r="Q137" s="204"/>
      <c r="R137" s="204"/>
      <c r="S137" s="204"/>
      <c r="T137" s="204"/>
      <c r="U137" s="204"/>
      <c r="V137" s="205"/>
      <c r="W137" s="206"/>
      <c r="X137" s="204"/>
      <c r="Y137" s="204"/>
      <c r="Z137" s="204"/>
      <c r="AA137" s="204"/>
      <c r="AB137" s="204"/>
      <c r="AC137" s="204"/>
      <c r="AD137" s="204"/>
      <c r="AE137" s="204"/>
      <c r="AF137" s="204"/>
      <c r="AG137" s="205"/>
      <c r="AH137" s="111">
        <f t="shared" ref="AH137" si="109">SUM(C137:AG137)*3/4</f>
        <v>0</v>
      </c>
      <c r="AI137" s="365"/>
      <c r="AJ137" s="149">
        <f t="shared" ref="AJ137:AJ141" si="110">AH137*3</f>
        <v>0</v>
      </c>
      <c r="AN137" s="67"/>
      <c r="AO137" s="67"/>
    </row>
    <row r="138" spans="1:41" ht="18" customHeight="1" thickBot="1">
      <c r="A138" s="374"/>
      <c r="B138" s="197" t="s">
        <v>220</v>
      </c>
      <c r="C138" s="224"/>
      <c r="D138" s="214"/>
      <c r="E138" s="214"/>
      <c r="F138" s="214"/>
      <c r="G138" s="214"/>
      <c r="H138" s="214"/>
      <c r="I138" s="214"/>
      <c r="J138" s="214"/>
      <c r="K138" s="214"/>
      <c r="L138" s="213"/>
      <c r="M138" s="224"/>
      <c r="N138" s="214"/>
      <c r="O138" s="214"/>
      <c r="P138" s="214"/>
      <c r="Q138" s="214"/>
      <c r="R138" s="214"/>
      <c r="S138" s="214"/>
      <c r="T138" s="214"/>
      <c r="U138" s="214"/>
      <c r="V138" s="213"/>
      <c r="W138" s="225"/>
      <c r="X138" s="214"/>
      <c r="Y138" s="214"/>
      <c r="Z138" s="214"/>
      <c r="AA138" s="214"/>
      <c r="AB138" s="214"/>
      <c r="AC138" s="214"/>
      <c r="AD138" s="214"/>
      <c r="AE138" s="214"/>
      <c r="AF138" s="214"/>
      <c r="AG138" s="213"/>
      <c r="AH138" s="111">
        <f t="shared" ref="AH138" si="111">SUM(C138:AG138)</f>
        <v>0</v>
      </c>
      <c r="AI138" s="365"/>
      <c r="AJ138" s="149">
        <f t="shared" si="110"/>
        <v>0</v>
      </c>
      <c r="AN138" s="67"/>
      <c r="AO138" s="67"/>
    </row>
    <row r="139" spans="1:41" ht="18" customHeight="1" thickBot="1">
      <c r="A139" s="372" t="s">
        <v>226</v>
      </c>
      <c r="B139" s="193" t="s">
        <v>218</v>
      </c>
      <c r="C139" s="199"/>
      <c r="D139" s="200"/>
      <c r="E139" s="200"/>
      <c r="F139" s="200"/>
      <c r="G139" s="200"/>
      <c r="H139" s="200"/>
      <c r="I139" s="200"/>
      <c r="J139" s="200"/>
      <c r="K139" s="200"/>
      <c r="L139" s="201"/>
      <c r="M139" s="199"/>
      <c r="N139" s="200"/>
      <c r="O139" s="200"/>
      <c r="P139" s="200"/>
      <c r="Q139" s="200"/>
      <c r="R139" s="200"/>
      <c r="S139" s="200"/>
      <c r="T139" s="200"/>
      <c r="U139" s="200"/>
      <c r="V139" s="201"/>
      <c r="W139" s="202"/>
      <c r="X139" s="200"/>
      <c r="Y139" s="200"/>
      <c r="Z139" s="200"/>
      <c r="AA139" s="200"/>
      <c r="AB139" s="200"/>
      <c r="AC139" s="200"/>
      <c r="AD139" s="200"/>
      <c r="AE139" s="200"/>
      <c r="AF139" s="200"/>
      <c r="AG139" s="201"/>
      <c r="AH139" s="113">
        <f t="shared" ref="AH139" si="112">SUM(C139:AG139)*1/2</f>
        <v>0</v>
      </c>
      <c r="AI139" s="365" t="s">
        <v>143</v>
      </c>
      <c r="AJ139" s="149">
        <f t="shared" si="110"/>
        <v>0</v>
      </c>
      <c r="AK139" s="67"/>
      <c r="AL139" s="87"/>
      <c r="AM139" s="88"/>
      <c r="AN139" s="67"/>
      <c r="AO139" s="67"/>
    </row>
    <row r="140" spans="1:41" ht="18" customHeight="1" thickBot="1">
      <c r="A140" s="373"/>
      <c r="B140" s="194" t="s">
        <v>219</v>
      </c>
      <c r="C140" s="203"/>
      <c r="D140" s="204"/>
      <c r="E140" s="204"/>
      <c r="F140" s="204"/>
      <c r="G140" s="204"/>
      <c r="H140" s="204"/>
      <c r="I140" s="204"/>
      <c r="J140" s="204"/>
      <c r="K140" s="204"/>
      <c r="L140" s="205"/>
      <c r="M140" s="203"/>
      <c r="N140" s="204"/>
      <c r="O140" s="204"/>
      <c r="P140" s="204"/>
      <c r="Q140" s="204"/>
      <c r="R140" s="204"/>
      <c r="S140" s="204"/>
      <c r="T140" s="204"/>
      <c r="U140" s="204"/>
      <c r="V140" s="205"/>
      <c r="W140" s="206"/>
      <c r="X140" s="204"/>
      <c r="Y140" s="204"/>
      <c r="Z140" s="204"/>
      <c r="AA140" s="204"/>
      <c r="AB140" s="204"/>
      <c r="AC140" s="204"/>
      <c r="AD140" s="204"/>
      <c r="AE140" s="204"/>
      <c r="AF140" s="204"/>
      <c r="AG140" s="205"/>
      <c r="AH140" s="111">
        <f t="shared" ref="AH140" si="113">SUM(C140:AG140)*3/4</f>
        <v>0</v>
      </c>
      <c r="AI140" s="365"/>
      <c r="AJ140" s="149">
        <f t="shared" si="110"/>
        <v>0</v>
      </c>
      <c r="AK140" s="67"/>
      <c r="AL140" s="87"/>
      <c r="AM140" s="88"/>
      <c r="AN140" s="67"/>
      <c r="AO140" s="67"/>
    </row>
    <row r="141" spans="1:41" ht="18" customHeight="1" thickBot="1">
      <c r="A141" s="374"/>
      <c r="B141" s="197" t="s">
        <v>220</v>
      </c>
      <c r="C141" s="224"/>
      <c r="D141" s="214"/>
      <c r="E141" s="214"/>
      <c r="F141" s="214"/>
      <c r="G141" s="214"/>
      <c r="H141" s="214"/>
      <c r="I141" s="214"/>
      <c r="J141" s="214"/>
      <c r="K141" s="214"/>
      <c r="L141" s="213"/>
      <c r="M141" s="224"/>
      <c r="N141" s="214"/>
      <c r="O141" s="214"/>
      <c r="P141" s="214"/>
      <c r="Q141" s="214"/>
      <c r="R141" s="214"/>
      <c r="S141" s="214"/>
      <c r="T141" s="214"/>
      <c r="U141" s="214"/>
      <c r="V141" s="213"/>
      <c r="W141" s="225"/>
      <c r="X141" s="214"/>
      <c r="Y141" s="214"/>
      <c r="Z141" s="214"/>
      <c r="AA141" s="214"/>
      <c r="AB141" s="214"/>
      <c r="AC141" s="214"/>
      <c r="AD141" s="214"/>
      <c r="AE141" s="214"/>
      <c r="AF141" s="214"/>
      <c r="AG141" s="213"/>
      <c r="AH141" s="111">
        <f t="shared" ref="AH141" si="114">SUM(C141:AG141)</f>
        <v>0</v>
      </c>
      <c r="AI141" s="365"/>
      <c r="AJ141" s="149">
        <f t="shared" si="110"/>
        <v>0</v>
      </c>
      <c r="AK141" s="67"/>
      <c r="AL141" s="87"/>
      <c r="AM141" s="88"/>
      <c r="AN141" s="67"/>
      <c r="AO141" s="67"/>
    </row>
    <row r="142" spans="1:41" ht="18" customHeight="1" thickBot="1">
      <c r="A142" s="372" t="s">
        <v>185</v>
      </c>
      <c r="B142" s="193" t="s">
        <v>218</v>
      </c>
      <c r="C142" s="199"/>
      <c r="D142" s="200"/>
      <c r="E142" s="200"/>
      <c r="F142" s="200"/>
      <c r="G142" s="200"/>
      <c r="H142" s="200"/>
      <c r="I142" s="200"/>
      <c r="J142" s="200"/>
      <c r="K142" s="200"/>
      <c r="L142" s="201"/>
      <c r="M142" s="199"/>
      <c r="N142" s="200"/>
      <c r="O142" s="200"/>
      <c r="P142" s="200"/>
      <c r="Q142" s="200"/>
      <c r="R142" s="200"/>
      <c r="S142" s="200"/>
      <c r="T142" s="200"/>
      <c r="U142" s="200"/>
      <c r="V142" s="201"/>
      <c r="W142" s="202"/>
      <c r="X142" s="200"/>
      <c r="Y142" s="200"/>
      <c r="Z142" s="200"/>
      <c r="AA142" s="200"/>
      <c r="AB142" s="200"/>
      <c r="AC142" s="200"/>
      <c r="AD142" s="200"/>
      <c r="AE142" s="200"/>
      <c r="AF142" s="200"/>
      <c r="AG142" s="201"/>
      <c r="AH142" s="113">
        <f t="shared" ref="AH142" si="115">SUM(C142:AG142)*1/2</f>
        <v>0</v>
      </c>
      <c r="AI142" s="365" t="s">
        <v>145</v>
      </c>
      <c r="AJ142" s="150">
        <f>AH142*4</f>
        <v>0</v>
      </c>
      <c r="AN142" s="67"/>
      <c r="AO142" s="67"/>
    </row>
    <row r="143" spans="1:41" ht="18" customHeight="1" thickBot="1">
      <c r="A143" s="373"/>
      <c r="B143" s="194" t="s">
        <v>219</v>
      </c>
      <c r="C143" s="203"/>
      <c r="D143" s="204"/>
      <c r="E143" s="204"/>
      <c r="F143" s="204"/>
      <c r="G143" s="204"/>
      <c r="H143" s="204"/>
      <c r="I143" s="204"/>
      <c r="J143" s="204"/>
      <c r="K143" s="204"/>
      <c r="L143" s="205"/>
      <c r="M143" s="203"/>
      <c r="N143" s="204"/>
      <c r="O143" s="204"/>
      <c r="P143" s="204"/>
      <c r="Q143" s="204"/>
      <c r="R143" s="204"/>
      <c r="S143" s="204"/>
      <c r="T143" s="204"/>
      <c r="U143" s="204"/>
      <c r="V143" s="205"/>
      <c r="W143" s="206"/>
      <c r="X143" s="204"/>
      <c r="Y143" s="204"/>
      <c r="Z143" s="204"/>
      <c r="AA143" s="204"/>
      <c r="AB143" s="204"/>
      <c r="AC143" s="204"/>
      <c r="AD143" s="204"/>
      <c r="AE143" s="204"/>
      <c r="AF143" s="204"/>
      <c r="AG143" s="205"/>
      <c r="AH143" s="111">
        <f t="shared" ref="AH143" si="116">SUM(C143:AG143)*3/4</f>
        <v>0</v>
      </c>
      <c r="AI143" s="365"/>
      <c r="AJ143" s="150">
        <f t="shared" ref="AJ143:AJ147" si="117">AH143*4</f>
        <v>0</v>
      </c>
      <c r="AN143" s="67"/>
      <c r="AO143" s="67"/>
    </row>
    <row r="144" spans="1:41" ht="18" customHeight="1" thickBot="1">
      <c r="A144" s="374"/>
      <c r="B144" s="197" t="s">
        <v>220</v>
      </c>
      <c r="C144" s="224"/>
      <c r="D144" s="214"/>
      <c r="E144" s="214"/>
      <c r="F144" s="214"/>
      <c r="G144" s="214"/>
      <c r="H144" s="214"/>
      <c r="I144" s="214"/>
      <c r="J144" s="214"/>
      <c r="K144" s="214"/>
      <c r="L144" s="213"/>
      <c r="M144" s="224"/>
      <c r="N144" s="214"/>
      <c r="O144" s="214"/>
      <c r="P144" s="214"/>
      <c r="Q144" s="214"/>
      <c r="R144" s="214"/>
      <c r="S144" s="214"/>
      <c r="T144" s="214"/>
      <c r="U144" s="214"/>
      <c r="V144" s="213"/>
      <c r="W144" s="225"/>
      <c r="X144" s="214"/>
      <c r="Y144" s="214"/>
      <c r="Z144" s="214"/>
      <c r="AA144" s="214"/>
      <c r="AB144" s="214"/>
      <c r="AC144" s="214"/>
      <c r="AD144" s="214"/>
      <c r="AE144" s="214"/>
      <c r="AF144" s="214"/>
      <c r="AG144" s="213"/>
      <c r="AH144" s="111">
        <f t="shared" ref="AH144" si="118">SUM(C144:AG144)</f>
        <v>0</v>
      </c>
      <c r="AI144" s="365"/>
      <c r="AJ144" s="150">
        <f t="shared" si="117"/>
        <v>0</v>
      </c>
      <c r="AN144" s="67"/>
      <c r="AO144" s="67"/>
    </row>
    <row r="145" spans="1:49" ht="18" customHeight="1" thickBot="1">
      <c r="A145" s="372" t="s">
        <v>227</v>
      </c>
      <c r="B145" s="193" t="s">
        <v>218</v>
      </c>
      <c r="C145" s="199"/>
      <c r="D145" s="200"/>
      <c r="E145" s="200"/>
      <c r="F145" s="200"/>
      <c r="G145" s="200"/>
      <c r="H145" s="200"/>
      <c r="I145" s="200"/>
      <c r="J145" s="200"/>
      <c r="K145" s="200"/>
      <c r="L145" s="201"/>
      <c r="M145" s="199"/>
      <c r="N145" s="200"/>
      <c r="O145" s="200"/>
      <c r="P145" s="200"/>
      <c r="Q145" s="200"/>
      <c r="R145" s="200"/>
      <c r="S145" s="200"/>
      <c r="T145" s="200"/>
      <c r="U145" s="200"/>
      <c r="V145" s="201"/>
      <c r="W145" s="202"/>
      <c r="X145" s="200"/>
      <c r="Y145" s="200"/>
      <c r="Z145" s="200"/>
      <c r="AA145" s="200"/>
      <c r="AB145" s="200"/>
      <c r="AC145" s="200"/>
      <c r="AD145" s="200"/>
      <c r="AE145" s="200"/>
      <c r="AF145" s="200"/>
      <c r="AG145" s="201"/>
      <c r="AH145" s="113">
        <f t="shared" ref="AH145" si="119">SUM(C145:AG145)*1/2</f>
        <v>0</v>
      </c>
      <c r="AI145" s="365" t="s">
        <v>145</v>
      </c>
      <c r="AJ145" s="150">
        <f t="shared" si="117"/>
        <v>0</v>
      </c>
      <c r="AN145" s="67"/>
      <c r="AO145" s="67"/>
    </row>
    <row r="146" spans="1:49" ht="18" customHeight="1" thickBot="1">
      <c r="A146" s="373"/>
      <c r="B146" s="194" t="s">
        <v>219</v>
      </c>
      <c r="C146" s="203"/>
      <c r="D146" s="204"/>
      <c r="E146" s="204"/>
      <c r="F146" s="204"/>
      <c r="G146" s="204"/>
      <c r="H146" s="204"/>
      <c r="I146" s="204"/>
      <c r="J146" s="204"/>
      <c r="K146" s="204"/>
      <c r="L146" s="205"/>
      <c r="M146" s="203"/>
      <c r="N146" s="204"/>
      <c r="O146" s="204"/>
      <c r="P146" s="204"/>
      <c r="Q146" s="204"/>
      <c r="R146" s="204"/>
      <c r="S146" s="204"/>
      <c r="T146" s="204"/>
      <c r="U146" s="204"/>
      <c r="V146" s="205"/>
      <c r="W146" s="206"/>
      <c r="X146" s="204"/>
      <c r="Y146" s="204"/>
      <c r="Z146" s="204"/>
      <c r="AA146" s="204"/>
      <c r="AB146" s="204"/>
      <c r="AC146" s="204"/>
      <c r="AD146" s="204"/>
      <c r="AE146" s="204"/>
      <c r="AF146" s="204"/>
      <c r="AG146" s="205"/>
      <c r="AH146" s="111">
        <f t="shared" ref="AH146" si="120">SUM(C146:AG146)*3/4</f>
        <v>0</v>
      </c>
      <c r="AI146" s="365"/>
      <c r="AJ146" s="150">
        <f t="shared" si="117"/>
        <v>0</v>
      </c>
      <c r="AN146" s="67"/>
      <c r="AO146" s="67"/>
    </row>
    <row r="147" spans="1:49" ht="18" customHeight="1" thickBot="1">
      <c r="A147" s="374"/>
      <c r="B147" s="197" t="s">
        <v>220</v>
      </c>
      <c r="C147" s="224"/>
      <c r="D147" s="214"/>
      <c r="E147" s="214"/>
      <c r="F147" s="214"/>
      <c r="G147" s="214"/>
      <c r="H147" s="214"/>
      <c r="I147" s="214"/>
      <c r="J147" s="214"/>
      <c r="K147" s="214"/>
      <c r="L147" s="213"/>
      <c r="M147" s="224"/>
      <c r="N147" s="214"/>
      <c r="O147" s="214"/>
      <c r="P147" s="214"/>
      <c r="Q147" s="214"/>
      <c r="R147" s="214"/>
      <c r="S147" s="214"/>
      <c r="T147" s="214"/>
      <c r="U147" s="214"/>
      <c r="V147" s="213"/>
      <c r="W147" s="225"/>
      <c r="X147" s="214"/>
      <c r="Y147" s="214"/>
      <c r="Z147" s="214"/>
      <c r="AA147" s="214"/>
      <c r="AB147" s="214"/>
      <c r="AC147" s="214"/>
      <c r="AD147" s="214"/>
      <c r="AE147" s="214"/>
      <c r="AF147" s="214"/>
      <c r="AG147" s="213"/>
      <c r="AH147" s="111">
        <f t="shared" ref="AH147" si="121">SUM(C147:AG147)</f>
        <v>0</v>
      </c>
      <c r="AI147" s="365"/>
      <c r="AJ147" s="150">
        <f t="shared" si="117"/>
        <v>0</v>
      </c>
      <c r="AN147" s="67"/>
      <c r="AO147" s="67"/>
    </row>
    <row r="148" spans="1:49" ht="18" customHeight="1" thickBot="1">
      <c r="A148" s="372" t="s">
        <v>147</v>
      </c>
      <c r="B148" s="193" t="s">
        <v>218</v>
      </c>
      <c r="C148" s="199"/>
      <c r="D148" s="200"/>
      <c r="E148" s="200"/>
      <c r="F148" s="200"/>
      <c r="G148" s="200"/>
      <c r="H148" s="200"/>
      <c r="I148" s="200"/>
      <c r="J148" s="200"/>
      <c r="K148" s="200"/>
      <c r="L148" s="201"/>
      <c r="M148" s="199"/>
      <c r="N148" s="200"/>
      <c r="O148" s="200"/>
      <c r="P148" s="200"/>
      <c r="Q148" s="200"/>
      <c r="R148" s="200"/>
      <c r="S148" s="200"/>
      <c r="T148" s="200"/>
      <c r="U148" s="200"/>
      <c r="V148" s="201"/>
      <c r="W148" s="202"/>
      <c r="X148" s="200"/>
      <c r="Y148" s="200"/>
      <c r="Z148" s="200"/>
      <c r="AA148" s="200"/>
      <c r="AB148" s="200"/>
      <c r="AC148" s="200"/>
      <c r="AD148" s="200"/>
      <c r="AE148" s="200"/>
      <c r="AF148" s="200"/>
      <c r="AG148" s="201"/>
      <c r="AH148" s="113">
        <f t="shared" ref="AH148" si="122">SUM(C148:AG148)*1/2</f>
        <v>0</v>
      </c>
      <c r="AI148" s="365" t="s">
        <v>148</v>
      </c>
      <c r="AJ148" s="151">
        <f>AH148*5</f>
        <v>0</v>
      </c>
      <c r="AN148" s="67"/>
      <c r="AO148" s="67"/>
    </row>
    <row r="149" spans="1:49" ht="18" customHeight="1" thickBot="1">
      <c r="A149" s="373"/>
      <c r="B149" s="194" t="s">
        <v>219</v>
      </c>
      <c r="C149" s="203"/>
      <c r="D149" s="204"/>
      <c r="E149" s="204"/>
      <c r="F149" s="204"/>
      <c r="G149" s="204"/>
      <c r="H149" s="204"/>
      <c r="I149" s="204"/>
      <c r="J149" s="204"/>
      <c r="K149" s="204"/>
      <c r="L149" s="205"/>
      <c r="M149" s="203"/>
      <c r="N149" s="204"/>
      <c r="O149" s="204"/>
      <c r="P149" s="204"/>
      <c r="Q149" s="204"/>
      <c r="R149" s="204"/>
      <c r="S149" s="204"/>
      <c r="T149" s="204"/>
      <c r="U149" s="204"/>
      <c r="V149" s="205"/>
      <c r="W149" s="206"/>
      <c r="X149" s="204"/>
      <c r="Y149" s="204"/>
      <c r="Z149" s="204"/>
      <c r="AA149" s="204"/>
      <c r="AB149" s="204"/>
      <c r="AC149" s="204"/>
      <c r="AD149" s="204"/>
      <c r="AE149" s="204"/>
      <c r="AF149" s="204"/>
      <c r="AG149" s="205"/>
      <c r="AH149" s="111">
        <f t="shared" ref="AH149" si="123">SUM(C149:AG149)*3/4</f>
        <v>0</v>
      </c>
      <c r="AI149" s="365"/>
      <c r="AJ149" s="151">
        <f t="shared" ref="AJ149:AJ150" si="124">AH149*5</f>
        <v>0</v>
      </c>
      <c r="AN149" s="67"/>
      <c r="AO149" s="67"/>
    </row>
    <row r="150" spans="1:49" ht="18" customHeight="1" thickBot="1">
      <c r="A150" s="374"/>
      <c r="B150" s="197" t="s">
        <v>220</v>
      </c>
      <c r="C150" s="224"/>
      <c r="D150" s="214"/>
      <c r="E150" s="214"/>
      <c r="F150" s="214"/>
      <c r="G150" s="214"/>
      <c r="H150" s="214"/>
      <c r="I150" s="214"/>
      <c r="J150" s="214"/>
      <c r="K150" s="214"/>
      <c r="L150" s="213"/>
      <c r="M150" s="224"/>
      <c r="N150" s="214"/>
      <c r="O150" s="214"/>
      <c r="P150" s="214"/>
      <c r="Q150" s="214"/>
      <c r="R150" s="214"/>
      <c r="S150" s="214"/>
      <c r="T150" s="214"/>
      <c r="U150" s="214"/>
      <c r="V150" s="213"/>
      <c r="W150" s="225"/>
      <c r="X150" s="214"/>
      <c r="Y150" s="214"/>
      <c r="Z150" s="214"/>
      <c r="AA150" s="214"/>
      <c r="AB150" s="214"/>
      <c r="AC150" s="214"/>
      <c r="AD150" s="214"/>
      <c r="AE150" s="214"/>
      <c r="AF150" s="214"/>
      <c r="AG150" s="213"/>
      <c r="AH150" s="111">
        <f t="shared" ref="AH150" si="125">SUM(C150:AG150)</f>
        <v>0</v>
      </c>
      <c r="AI150" s="365"/>
      <c r="AJ150" s="151">
        <f t="shared" si="124"/>
        <v>0</v>
      </c>
      <c r="AN150" s="67"/>
      <c r="AO150" s="67"/>
    </row>
    <row r="151" spans="1:49" ht="18" customHeight="1">
      <c r="A151" s="372" t="s">
        <v>149</v>
      </c>
      <c r="B151" s="193" t="s">
        <v>218</v>
      </c>
      <c r="C151" s="199"/>
      <c r="D151" s="200"/>
      <c r="E151" s="200"/>
      <c r="F151" s="200"/>
      <c r="G151" s="200"/>
      <c r="H151" s="200"/>
      <c r="I151" s="200"/>
      <c r="J151" s="200"/>
      <c r="K151" s="200"/>
      <c r="L151" s="201"/>
      <c r="M151" s="199"/>
      <c r="N151" s="200"/>
      <c r="O151" s="200"/>
      <c r="P151" s="200"/>
      <c r="Q151" s="200"/>
      <c r="R151" s="200"/>
      <c r="S151" s="200"/>
      <c r="T151" s="200"/>
      <c r="U151" s="200"/>
      <c r="V151" s="201"/>
      <c r="W151" s="202"/>
      <c r="X151" s="200"/>
      <c r="Y151" s="200"/>
      <c r="Z151" s="200"/>
      <c r="AA151" s="200"/>
      <c r="AB151" s="200"/>
      <c r="AC151" s="200"/>
      <c r="AD151" s="200"/>
      <c r="AE151" s="200"/>
      <c r="AF151" s="200"/>
      <c r="AG151" s="201"/>
      <c r="AH151" s="113">
        <f>SUM(C151:AG151)*1/2</f>
        <v>0</v>
      </c>
      <c r="AI151" s="365" t="s">
        <v>150</v>
      </c>
      <c r="AJ151" s="195">
        <f>AH151*6</f>
        <v>0</v>
      </c>
      <c r="AN151" s="67"/>
      <c r="AO151" s="67"/>
    </row>
    <row r="152" spans="1:49" ht="18" customHeight="1">
      <c r="A152" s="373"/>
      <c r="B152" s="194" t="s">
        <v>219</v>
      </c>
      <c r="C152" s="203"/>
      <c r="D152" s="204"/>
      <c r="E152" s="204"/>
      <c r="F152" s="204"/>
      <c r="G152" s="204"/>
      <c r="H152" s="204"/>
      <c r="I152" s="204"/>
      <c r="J152" s="204"/>
      <c r="K152" s="204"/>
      <c r="L152" s="205"/>
      <c r="M152" s="203"/>
      <c r="N152" s="204"/>
      <c r="O152" s="204"/>
      <c r="P152" s="204"/>
      <c r="Q152" s="204"/>
      <c r="R152" s="204"/>
      <c r="S152" s="204"/>
      <c r="T152" s="204"/>
      <c r="U152" s="204"/>
      <c r="V152" s="205"/>
      <c r="W152" s="206"/>
      <c r="X152" s="204"/>
      <c r="Y152" s="204"/>
      <c r="Z152" s="204"/>
      <c r="AA152" s="204"/>
      <c r="AB152" s="204"/>
      <c r="AC152" s="204"/>
      <c r="AD152" s="204"/>
      <c r="AE152" s="204"/>
      <c r="AF152" s="204"/>
      <c r="AG152" s="205"/>
      <c r="AH152" s="111">
        <f t="shared" ref="AH152" si="126">SUM(C152:AG152)*3/4</f>
        <v>0</v>
      </c>
      <c r="AI152" s="365"/>
      <c r="AJ152" s="195">
        <f t="shared" ref="AJ152:AJ153" si="127">AH152*6</f>
        <v>0</v>
      </c>
      <c r="AN152" s="67"/>
      <c r="AO152" s="67"/>
    </row>
    <row r="153" spans="1:49" ht="18" customHeight="1" thickBot="1">
      <c r="A153" s="374"/>
      <c r="B153" s="196" t="s">
        <v>220</v>
      </c>
      <c r="C153" s="224"/>
      <c r="D153" s="214"/>
      <c r="E153" s="214"/>
      <c r="F153" s="214"/>
      <c r="G153" s="214"/>
      <c r="H153" s="214"/>
      <c r="I153" s="214"/>
      <c r="J153" s="214"/>
      <c r="K153" s="214"/>
      <c r="L153" s="213"/>
      <c r="M153" s="224"/>
      <c r="N153" s="214"/>
      <c r="O153" s="214"/>
      <c r="P153" s="214"/>
      <c r="Q153" s="214"/>
      <c r="R153" s="214"/>
      <c r="S153" s="214"/>
      <c r="T153" s="214"/>
      <c r="U153" s="214"/>
      <c r="V153" s="213"/>
      <c r="W153" s="225"/>
      <c r="X153" s="214"/>
      <c r="Y153" s="214"/>
      <c r="Z153" s="214"/>
      <c r="AA153" s="214"/>
      <c r="AB153" s="214"/>
      <c r="AC153" s="214"/>
      <c r="AD153" s="214"/>
      <c r="AE153" s="214"/>
      <c r="AF153" s="214"/>
      <c r="AG153" s="213"/>
      <c r="AH153" s="111">
        <f t="shared" ref="AH153" si="128">SUM(C153:AG153)</f>
        <v>0</v>
      </c>
      <c r="AI153" s="365"/>
      <c r="AJ153" s="195">
        <f t="shared" si="127"/>
        <v>0</v>
      </c>
      <c r="AN153" s="67"/>
      <c r="AO153" s="67"/>
    </row>
    <row r="154" spans="1:49" ht="26.25" customHeight="1" thickBot="1">
      <c r="B154" s="96" t="s">
        <v>190</v>
      </c>
      <c r="C154" s="104">
        <f t="shared" ref="C154:AG154" si="129">SUM(C130,C133,C136,C139,C142,C145,C148,C151)*1/2+SUM(C131,C134,C137,C140,C143,C146,C149,C152)*3/4+SUM(C132,C135,C138,C141,C144,C147,C150,C153)</f>
        <v>0</v>
      </c>
      <c r="D154" s="104">
        <f t="shared" si="129"/>
        <v>0</v>
      </c>
      <c r="E154" s="104">
        <f t="shared" si="129"/>
        <v>0</v>
      </c>
      <c r="F154" s="104">
        <f t="shared" si="129"/>
        <v>0</v>
      </c>
      <c r="G154" s="104">
        <f t="shared" si="129"/>
        <v>0</v>
      </c>
      <c r="H154" s="104">
        <f t="shared" si="129"/>
        <v>0</v>
      </c>
      <c r="I154" s="104">
        <f t="shared" si="129"/>
        <v>0</v>
      </c>
      <c r="J154" s="104">
        <f t="shared" si="129"/>
        <v>0</v>
      </c>
      <c r="K154" s="104">
        <f t="shared" si="129"/>
        <v>0</v>
      </c>
      <c r="L154" s="104">
        <f t="shared" si="129"/>
        <v>0</v>
      </c>
      <c r="M154" s="104">
        <f t="shared" si="129"/>
        <v>0</v>
      </c>
      <c r="N154" s="104">
        <f t="shared" si="129"/>
        <v>0</v>
      </c>
      <c r="O154" s="104">
        <f t="shared" si="129"/>
        <v>0</v>
      </c>
      <c r="P154" s="104">
        <f t="shared" si="129"/>
        <v>0</v>
      </c>
      <c r="Q154" s="104">
        <f t="shared" si="129"/>
        <v>0</v>
      </c>
      <c r="R154" s="104">
        <f t="shared" si="129"/>
        <v>0</v>
      </c>
      <c r="S154" s="104">
        <f t="shared" si="129"/>
        <v>0</v>
      </c>
      <c r="T154" s="104">
        <f t="shared" si="129"/>
        <v>0</v>
      </c>
      <c r="U154" s="104">
        <f t="shared" si="129"/>
        <v>0</v>
      </c>
      <c r="V154" s="104">
        <f t="shared" si="129"/>
        <v>0</v>
      </c>
      <c r="W154" s="104">
        <f t="shared" si="129"/>
        <v>0</v>
      </c>
      <c r="X154" s="104">
        <f t="shared" si="129"/>
        <v>0</v>
      </c>
      <c r="Y154" s="104">
        <f t="shared" si="129"/>
        <v>0</v>
      </c>
      <c r="Z154" s="104">
        <f t="shared" si="129"/>
        <v>0</v>
      </c>
      <c r="AA154" s="104">
        <f t="shared" si="129"/>
        <v>0</v>
      </c>
      <c r="AB154" s="104">
        <f t="shared" si="129"/>
        <v>0</v>
      </c>
      <c r="AC154" s="104">
        <f t="shared" si="129"/>
        <v>0</v>
      </c>
      <c r="AD154" s="104">
        <f t="shared" si="129"/>
        <v>0</v>
      </c>
      <c r="AE154" s="104">
        <f t="shared" si="129"/>
        <v>0</v>
      </c>
      <c r="AF154" s="104">
        <f t="shared" si="129"/>
        <v>0</v>
      </c>
      <c r="AG154" s="104">
        <f t="shared" si="129"/>
        <v>0</v>
      </c>
      <c r="AH154" s="108">
        <f>SUM(AH130:AH153)</f>
        <v>0</v>
      </c>
      <c r="AI154" s="94" t="s">
        <v>134</v>
      </c>
      <c r="AJ154" s="150">
        <f>SUM(AJ130:AJ153)</f>
        <v>0</v>
      </c>
      <c r="AN154" s="67"/>
      <c r="AO154" s="67"/>
    </row>
    <row r="155" spans="1:49" ht="18" customHeight="1">
      <c r="A155" s="368" t="s">
        <v>191</v>
      </c>
      <c r="B155" s="193" t="s">
        <v>218</v>
      </c>
      <c r="C155" s="209"/>
      <c r="D155" s="210"/>
      <c r="E155" s="210"/>
      <c r="F155" s="210"/>
      <c r="G155" s="210"/>
      <c r="H155" s="210"/>
      <c r="I155" s="210"/>
      <c r="J155" s="210"/>
      <c r="K155" s="210"/>
      <c r="L155" s="201"/>
      <c r="M155" s="209"/>
      <c r="N155" s="210"/>
      <c r="O155" s="210"/>
      <c r="P155" s="210"/>
      <c r="Q155" s="210"/>
      <c r="R155" s="210"/>
      <c r="S155" s="210"/>
      <c r="T155" s="210"/>
      <c r="U155" s="210"/>
      <c r="V155" s="201"/>
      <c r="W155" s="209"/>
      <c r="X155" s="210"/>
      <c r="Y155" s="210"/>
      <c r="Z155" s="210"/>
      <c r="AA155" s="210"/>
      <c r="AB155" s="210"/>
      <c r="AC155" s="210"/>
      <c r="AD155" s="210"/>
      <c r="AE155" s="210"/>
      <c r="AF155" s="200"/>
      <c r="AG155" s="201"/>
      <c r="AH155" s="113">
        <f>SUM(C155:AG155)*1/2</f>
        <v>0</v>
      </c>
      <c r="AI155" s="94"/>
      <c r="AJ155" s="95"/>
      <c r="AN155" s="67"/>
      <c r="AO155" s="67"/>
    </row>
    <row r="156" spans="1:49" ht="18" customHeight="1">
      <c r="A156" s="369"/>
      <c r="B156" s="194" t="s">
        <v>219</v>
      </c>
      <c r="C156" s="207"/>
      <c r="D156" s="208"/>
      <c r="E156" s="208"/>
      <c r="F156" s="208"/>
      <c r="G156" s="208"/>
      <c r="H156" s="208"/>
      <c r="I156" s="208"/>
      <c r="J156" s="208"/>
      <c r="K156" s="208"/>
      <c r="L156" s="205"/>
      <c r="M156" s="207"/>
      <c r="N156" s="208"/>
      <c r="O156" s="208"/>
      <c r="P156" s="208"/>
      <c r="Q156" s="208"/>
      <c r="R156" s="208"/>
      <c r="S156" s="208"/>
      <c r="T156" s="208"/>
      <c r="U156" s="208"/>
      <c r="V156" s="205"/>
      <c r="W156" s="207"/>
      <c r="X156" s="208"/>
      <c r="Y156" s="208"/>
      <c r="Z156" s="208"/>
      <c r="AA156" s="208"/>
      <c r="AB156" s="208"/>
      <c r="AC156" s="208"/>
      <c r="AD156" s="208"/>
      <c r="AE156" s="208"/>
      <c r="AF156" s="204"/>
      <c r="AG156" s="205"/>
      <c r="AH156" s="111">
        <f t="shared" ref="AH156" si="130">SUM(C156:AG156)*3/4</f>
        <v>0</v>
      </c>
      <c r="AI156" s="94"/>
      <c r="AJ156" s="198"/>
      <c r="AN156" s="67"/>
      <c r="AO156" s="67"/>
    </row>
    <row r="157" spans="1:49" ht="18" customHeight="1" thickBot="1">
      <c r="A157" s="370"/>
      <c r="B157" s="196" t="s">
        <v>220</v>
      </c>
      <c r="C157" s="211"/>
      <c r="D157" s="212"/>
      <c r="E157" s="212"/>
      <c r="F157" s="212"/>
      <c r="G157" s="212"/>
      <c r="H157" s="212"/>
      <c r="I157" s="212"/>
      <c r="J157" s="212"/>
      <c r="K157" s="212"/>
      <c r="L157" s="213"/>
      <c r="M157" s="211"/>
      <c r="N157" s="212"/>
      <c r="O157" s="212"/>
      <c r="P157" s="212"/>
      <c r="Q157" s="212"/>
      <c r="R157" s="212"/>
      <c r="S157" s="212"/>
      <c r="T157" s="212"/>
      <c r="U157" s="212"/>
      <c r="V157" s="213"/>
      <c r="W157" s="211"/>
      <c r="X157" s="212"/>
      <c r="Y157" s="212"/>
      <c r="Z157" s="212"/>
      <c r="AA157" s="212"/>
      <c r="AB157" s="212"/>
      <c r="AC157" s="212"/>
      <c r="AD157" s="212"/>
      <c r="AE157" s="212"/>
      <c r="AF157" s="214"/>
      <c r="AG157" s="213"/>
      <c r="AH157" s="111">
        <f t="shared" ref="AH157" si="131">SUM(C157:AG157)</f>
        <v>0</v>
      </c>
      <c r="AI157" s="94"/>
      <c r="AJ157" s="198"/>
      <c r="AN157" s="67"/>
      <c r="AO157" s="67"/>
    </row>
    <row r="158" spans="1:49" s="64" customFormat="1" ht="24.75" thickBot="1">
      <c r="B158" s="170" t="s">
        <v>167</v>
      </c>
      <c r="C158" s="215"/>
      <c r="D158" s="216"/>
      <c r="E158" s="216"/>
      <c r="F158" s="216"/>
      <c r="G158" s="216"/>
      <c r="H158" s="216"/>
      <c r="I158" s="216"/>
      <c r="J158" s="216"/>
      <c r="K158" s="216"/>
      <c r="L158" s="217"/>
      <c r="M158" s="218"/>
      <c r="N158" s="216"/>
      <c r="O158" s="216"/>
      <c r="P158" s="216"/>
      <c r="Q158" s="216"/>
      <c r="R158" s="216"/>
      <c r="S158" s="216"/>
      <c r="T158" s="216"/>
      <c r="U158" s="216"/>
      <c r="V158" s="219"/>
      <c r="W158" s="215"/>
      <c r="X158" s="216"/>
      <c r="Y158" s="216"/>
      <c r="Z158" s="216"/>
      <c r="AA158" s="216"/>
      <c r="AB158" s="216"/>
      <c r="AC158" s="216"/>
      <c r="AD158" s="216"/>
      <c r="AE158" s="216"/>
      <c r="AF158" s="216"/>
      <c r="AG158" s="217"/>
      <c r="AH158" s="171">
        <f>SUM(C158:AG158)</f>
        <v>0</v>
      </c>
      <c r="AI158" s="61"/>
      <c r="AJ158" s="61"/>
      <c r="AN158" s="62"/>
      <c r="AO158" s="62"/>
      <c r="AP158" s="63"/>
      <c r="AQ158" s="63"/>
      <c r="AR158" s="63"/>
      <c r="AS158" s="63"/>
      <c r="AT158" s="63"/>
      <c r="AU158" s="63"/>
      <c r="AV158" s="63"/>
      <c r="AW158" s="63"/>
    </row>
    <row r="159" spans="1:49" ht="20.100000000000001" customHeight="1" thickBot="1">
      <c r="B159" s="23"/>
      <c r="C159" s="249"/>
      <c r="D159" s="249"/>
      <c r="E159" s="249"/>
      <c r="F159" s="249"/>
      <c r="G159" s="249"/>
      <c r="H159" s="249"/>
      <c r="I159" s="249"/>
      <c r="J159" s="249"/>
      <c r="K159" s="249"/>
      <c r="L159" s="249"/>
      <c r="M159" s="249"/>
      <c r="N159" s="249"/>
      <c r="O159" s="249"/>
      <c r="P159" s="249"/>
      <c r="Q159" s="249"/>
      <c r="R159" s="249"/>
      <c r="S159" s="249"/>
      <c r="T159" s="249"/>
      <c r="U159" s="249"/>
      <c r="V159" s="249"/>
      <c r="W159" s="249"/>
      <c r="X159" s="249"/>
      <c r="Y159" s="249"/>
      <c r="Z159" s="249"/>
      <c r="AA159" s="249"/>
      <c r="AB159" s="249"/>
      <c r="AC159" s="249"/>
      <c r="AD159" s="249"/>
      <c r="AE159" s="249"/>
      <c r="AF159" s="249"/>
      <c r="AG159" s="249"/>
      <c r="AH159" s="23"/>
      <c r="AK159" s="67">
        <f>E160</f>
        <v>8</v>
      </c>
      <c r="AL159" s="67" t="s">
        <v>132</v>
      </c>
    </row>
    <row r="160" spans="1:49" ht="26.25" customHeight="1" thickBot="1">
      <c r="A160" s="68" t="s">
        <v>270</v>
      </c>
      <c r="B160" s="251">
        <f>B4</f>
        <v>2025</v>
      </c>
      <c r="C160" s="69" t="s">
        <v>129</v>
      </c>
      <c r="D160" s="69"/>
      <c r="E160" s="323">
        <v>8</v>
      </c>
      <c r="F160" s="323"/>
      <c r="G160" s="70" t="s">
        <v>130</v>
      </c>
      <c r="H160" s="71" t="s">
        <v>131</v>
      </c>
      <c r="I160" s="71"/>
      <c r="J160" s="72"/>
      <c r="K160" s="220" t="s">
        <v>240</v>
      </c>
      <c r="M160" s="72"/>
      <c r="N160" s="66"/>
      <c r="O160" s="66"/>
      <c r="P160" s="66"/>
      <c r="Q160" s="66"/>
      <c r="R160" s="72"/>
      <c r="S160" s="72"/>
      <c r="T160" s="66"/>
      <c r="U160" s="66"/>
      <c r="V160" s="66"/>
      <c r="W160" s="66"/>
      <c r="X160" s="66"/>
      <c r="Y160" s="220" t="s">
        <v>239</v>
      </c>
      <c r="Z160" s="66"/>
      <c r="AA160" s="66"/>
      <c r="AB160" s="72"/>
      <c r="AC160" s="72"/>
      <c r="AD160" s="72"/>
      <c r="AE160" s="72"/>
      <c r="AF160" s="72"/>
      <c r="AG160" s="72"/>
      <c r="AH160" s="67"/>
      <c r="AI160" s="67"/>
      <c r="AJ160" s="67"/>
      <c r="AK160" s="67"/>
      <c r="AL160" s="78" t="s">
        <v>135</v>
      </c>
      <c r="AM160" s="146" t="e">
        <f>ROUNDUP(AH165/AH164,1)</f>
        <v>#DIV/0!</v>
      </c>
      <c r="AN160" s="67"/>
      <c r="AO160" s="67"/>
    </row>
    <row r="161" spans="1:54" ht="20.100000000000001" customHeight="1" thickBot="1">
      <c r="B161" s="23"/>
      <c r="C161" s="249"/>
      <c r="D161" s="249"/>
      <c r="E161" s="249"/>
      <c r="F161" s="249"/>
      <c r="G161" s="249"/>
      <c r="H161" s="249"/>
      <c r="I161" s="249"/>
      <c r="J161" s="249"/>
      <c r="K161" s="249"/>
      <c r="L161" s="249"/>
      <c r="M161" s="249"/>
      <c r="N161" s="249"/>
      <c r="O161" s="249"/>
      <c r="P161" s="249"/>
      <c r="Q161" s="249"/>
      <c r="R161" s="249"/>
      <c r="S161" s="249"/>
      <c r="T161" s="249"/>
      <c r="U161" s="249"/>
      <c r="V161" s="249"/>
      <c r="W161" s="249"/>
      <c r="X161" s="249"/>
      <c r="Y161" s="249"/>
      <c r="Z161" s="249"/>
      <c r="AA161" s="249"/>
      <c r="AB161" s="249"/>
      <c r="AC161" s="249"/>
      <c r="AD161" s="249"/>
      <c r="AE161" s="249"/>
      <c r="AF161" s="249"/>
      <c r="AG161" s="249"/>
      <c r="AH161" s="23"/>
      <c r="AK161" s="67"/>
      <c r="AL161" s="366" t="s">
        <v>182</v>
      </c>
      <c r="AM161" s="362" t="e">
        <f>ROUND(SUM(AH169:AH171,AH175:AH177,AH181:AH183,AH187:AH189,AH190:AH192)/AH193*100,0) &amp;"％"</f>
        <v>#DIV/0!</v>
      </c>
    </row>
    <row r="162" spans="1:54" ht="24.95" customHeight="1" thickBot="1">
      <c r="B162" s="73" t="s">
        <v>133</v>
      </c>
      <c r="C162" s="74">
        <v>1</v>
      </c>
      <c r="D162" s="75">
        <v>2</v>
      </c>
      <c r="E162" s="75">
        <v>3</v>
      </c>
      <c r="F162" s="75">
        <v>4</v>
      </c>
      <c r="G162" s="75">
        <v>5</v>
      </c>
      <c r="H162" s="75">
        <v>6</v>
      </c>
      <c r="I162" s="75">
        <v>7</v>
      </c>
      <c r="J162" s="75">
        <v>8</v>
      </c>
      <c r="K162" s="75">
        <v>9</v>
      </c>
      <c r="L162" s="76">
        <v>10</v>
      </c>
      <c r="M162" s="74">
        <v>11</v>
      </c>
      <c r="N162" s="75">
        <v>12</v>
      </c>
      <c r="O162" s="75">
        <v>13</v>
      </c>
      <c r="P162" s="75">
        <v>14</v>
      </c>
      <c r="Q162" s="75">
        <v>15</v>
      </c>
      <c r="R162" s="75">
        <v>16</v>
      </c>
      <c r="S162" s="75">
        <v>17</v>
      </c>
      <c r="T162" s="75">
        <v>18</v>
      </c>
      <c r="U162" s="75">
        <v>19</v>
      </c>
      <c r="V162" s="76">
        <v>20</v>
      </c>
      <c r="W162" s="74">
        <v>21</v>
      </c>
      <c r="X162" s="75">
        <v>22</v>
      </c>
      <c r="Y162" s="75">
        <v>23</v>
      </c>
      <c r="Z162" s="75">
        <v>24</v>
      </c>
      <c r="AA162" s="75">
        <v>25</v>
      </c>
      <c r="AB162" s="75">
        <v>26</v>
      </c>
      <c r="AC162" s="75">
        <v>27</v>
      </c>
      <c r="AD162" s="75">
        <v>28</v>
      </c>
      <c r="AE162" s="75">
        <v>29</v>
      </c>
      <c r="AF162" s="75">
        <v>30</v>
      </c>
      <c r="AG162" s="76">
        <v>31</v>
      </c>
      <c r="AH162" s="346" t="s">
        <v>134</v>
      </c>
      <c r="AI162" s="77"/>
      <c r="AK162" s="67"/>
      <c r="AL162" s="367"/>
      <c r="AM162" s="363"/>
      <c r="AN162" s="67"/>
      <c r="AO162" s="67"/>
      <c r="AT162" s="249"/>
      <c r="AU162" s="249"/>
      <c r="BB162" s="249"/>
    </row>
    <row r="163" spans="1:54" ht="24.95" customHeight="1" thickBot="1">
      <c r="B163" s="79" t="s">
        <v>136</v>
      </c>
      <c r="C163" s="250">
        <f>DATE($B$160,$E$160,1)</f>
        <v>45870</v>
      </c>
      <c r="D163" s="250">
        <f>DATE($B$160,$E$160,2)</f>
        <v>45871</v>
      </c>
      <c r="E163" s="250">
        <f>DATE($B$160,$E$160,3)</f>
        <v>45872</v>
      </c>
      <c r="F163" s="250">
        <f>DATE($B$160,$E$160,4)</f>
        <v>45873</v>
      </c>
      <c r="G163" s="250">
        <f>DATE($B$160,$E$160,5)</f>
        <v>45874</v>
      </c>
      <c r="H163" s="250">
        <f>DATE($B$160,$E$160,6)</f>
        <v>45875</v>
      </c>
      <c r="I163" s="250">
        <f>DATE($B$160,$E$160,7)</f>
        <v>45876</v>
      </c>
      <c r="J163" s="250">
        <f>DATE($B$160,$E$160,8)</f>
        <v>45877</v>
      </c>
      <c r="K163" s="250">
        <f>DATE($B$160,$E$160,9)</f>
        <v>45878</v>
      </c>
      <c r="L163" s="250">
        <f>DATE($B$160,$E$160,10)</f>
        <v>45879</v>
      </c>
      <c r="M163" s="250">
        <f>DATE($B$160,$E$160,11)</f>
        <v>45880</v>
      </c>
      <c r="N163" s="250">
        <f>DATE($B$160,$E$160,12)</f>
        <v>45881</v>
      </c>
      <c r="O163" s="250">
        <f>DATE($B$160,$E$160,13)</f>
        <v>45882</v>
      </c>
      <c r="P163" s="250">
        <f>DATE($B$160,$E$160,14)</f>
        <v>45883</v>
      </c>
      <c r="Q163" s="250">
        <f>DATE($B$160,$E$160,15)</f>
        <v>45884</v>
      </c>
      <c r="R163" s="250">
        <f>DATE($B$160,$E$160,16)</f>
        <v>45885</v>
      </c>
      <c r="S163" s="250">
        <f>DATE($B$160,$E$160,17)</f>
        <v>45886</v>
      </c>
      <c r="T163" s="250">
        <f>DATE($B$160,$E$160,18)</f>
        <v>45887</v>
      </c>
      <c r="U163" s="250">
        <f>DATE($B$160,$E$160,19)</f>
        <v>45888</v>
      </c>
      <c r="V163" s="250">
        <f>DATE($B$160,$E$160,20)</f>
        <v>45889</v>
      </c>
      <c r="W163" s="250">
        <f>DATE($B$160,$E$160,21)</f>
        <v>45890</v>
      </c>
      <c r="X163" s="250">
        <f>DATE($B$160,$E$160,22)</f>
        <v>45891</v>
      </c>
      <c r="Y163" s="250">
        <f>DATE($B$160,$E$160,23)</f>
        <v>45892</v>
      </c>
      <c r="Z163" s="250">
        <f>DATE($B$160,$E$160,24)</f>
        <v>45893</v>
      </c>
      <c r="AA163" s="250">
        <f>DATE($B$160,$E$160,25)</f>
        <v>45894</v>
      </c>
      <c r="AB163" s="250">
        <f>DATE($B$160,$E$160,26)</f>
        <v>45895</v>
      </c>
      <c r="AC163" s="250">
        <f>DATE($B$160,$E$160,27)</f>
        <v>45896</v>
      </c>
      <c r="AD163" s="250">
        <f>DATE($B$160,$E$160,28)</f>
        <v>45897</v>
      </c>
      <c r="AE163" s="250">
        <f>IF(DAY(EOMONTH(C163,0))&lt;29,"",DATE($B$160,$E$160,29))</f>
        <v>45898</v>
      </c>
      <c r="AF163" s="250">
        <f>IF(DAY(EOMONTH(C163,0))&lt;30,"",DATE($B$160,$E$160,30))</f>
        <v>45899</v>
      </c>
      <c r="AG163" s="250">
        <f>IF(DAY(EOMONTH(C163,0))&lt;31,"",DATE($B$160,$E$160,31))</f>
        <v>45900</v>
      </c>
      <c r="AH163" s="347"/>
      <c r="AI163" s="77"/>
      <c r="AJ163" s="77"/>
      <c r="AK163" s="67"/>
      <c r="AL163" s="78" t="s">
        <v>188</v>
      </c>
      <c r="AM163" s="147" t="e">
        <f>ROUND(SUM(AJ169:AJ192)/AH193,1)</f>
        <v>#DIV/0!</v>
      </c>
      <c r="AN163" s="67"/>
      <c r="AO163" s="67"/>
    </row>
    <row r="164" spans="1:54" ht="24.95" customHeight="1" thickBot="1">
      <c r="B164" s="80" t="s">
        <v>137</v>
      </c>
      <c r="C164" s="119"/>
      <c r="D164" s="120"/>
      <c r="E164" s="120"/>
      <c r="F164" s="120"/>
      <c r="G164" s="120"/>
      <c r="H164" s="120"/>
      <c r="I164" s="120"/>
      <c r="J164" s="120"/>
      <c r="K164" s="120"/>
      <c r="L164" s="121"/>
      <c r="M164" s="119"/>
      <c r="N164" s="120"/>
      <c r="O164" s="120"/>
      <c r="P164" s="120"/>
      <c r="Q164" s="120"/>
      <c r="R164" s="120"/>
      <c r="S164" s="120"/>
      <c r="T164" s="120"/>
      <c r="U164" s="120"/>
      <c r="V164" s="121"/>
      <c r="W164" s="122"/>
      <c r="X164" s="120"/>
      <c r="Y164" s="120"/>
      <c r="Z164" s="120"/>
      <c r="AA164" s="120"/>
      <c r="AB164" s="120"/>
      <c r="AC164" s="120"/>
      <c r="AD164" s="120"/>
      <c r="AE164" s="120"/>
      <c r="AF164" s="120"/>
      <c r="AG164" s="123"/>
      <c r="AH164" s="109">
        <f>COUNTIF(C164:AG164,"○")</f>
        <v>0</v>
      </c>
      <c r="AI164" s="81"/>
      <c r="AK164" s="67"/>
      <c r="AL164" s="83" t="s">
        <v>122</v>
      </c>
      <c r="AM164" s="181"/>
      <c r="AN164" s="67"/>
      <c r="AO164" s="67"/>
    </row>
    <row r="165" spans="1:54" ht="24.95" customHeight="1" thickBot="1">
      <c r="B165" s="80" t="s">
        <v>138</v>
      </c>
      <c r="C165" s="104">
        <f>SUM($C$10,$C$13,$C$16,$C$19,$C$22,$C$25,$C$28,$C$31,$C$34)*1/2+SUM($C$11,$C$14,$C$17,$C$20,$C$23,$C$26,$C$29,$C$32,$C$35)*3/4+SUM($C$12,$C$15,$C$18,$C$21,$C$24,$C$27,$C$30,$C$33,$C$36)</f>
        <v>0</v>
      </c>
      <c r="D165" s="104">
        <f t="shared" ref="D165:AG165" si="132">SUM(D166,D169,D172,D175,D178,D181,D184,D187,D190)*1/2+SUM(D167,D170,D173,D176,D179,D182,D185,D188,D191)*3/4+SUM(D168,D171,D174,D177,D180,D183,D186,D189,D192)</f>
        <v>0</v>
      </c>
      <c r="E165" s="104">
        <f t="shared" si="132"/>
        <v>0</v>
      </c>
      <c r="F165" s="104">
        <f t="shared" si="132"/>
        <v>0</v>
      </c>
      <c r="G165" s="104">
        <f t="shared" si="132"/>
        <v>0</v>
      </c>
      <c r="H165" s="104">
        <f t="shared" si="132"/>
        <v>0</v>
      </c>
      <c r="I165" s="104">
        <f t="shared" si="132"/>
        <v>0</v>
      </c>
      <c r="J165" s="104">
        <f t="shared" si="132"/>
        <v>0</v>
      </c>
      <c r="K165" s="104">
        <f t="shared" si="132"/>
        <v>0</v>
      </c>
      <c r="L165" s="104">
        <f t="shared" si="132"/>
        <v>0</v>
      </c>
      <c r="M165" s="104">
        <f t="shared" si="132"/>
        <v>0</v>
      </c>
      <c r="N165" s="104">
        <f t="shared" si="132"/>
        <v>0</v>
      </c>
      <c r="O165" s="104">
        <f t="shared" si="132"/>
        <v>0</v>
      </c>
      <c r="P165" s="104">
        <f t="shared" si="132"/>
        <v>0</v>
      </c>
      <c r="Q165" s="104">
        <f t="shared" si="132"/>
        <v>0</v>
      </c>
      <c r="R165" s="104">
        <f t="shared" si="132"/>
        <v>0</v>
      </c>
      <c r="S165" s="104">
        <f t="shared" si="132"/>
        <v>0</v>
      </c>
      <c r="T165" s="104">
        <f t="shared" si="132"/>
        <v>0</v>
      </c>
      <c r="U165" s="104">
        <f t="shared" si="132"/>
        <v>0</v>
      </c>
      <c r="V165" s="104">
        <f t="shared" si="132"/>
        <v>0</v>
      </c>
      <c r="W165" s="104">
        <f t="shared" si="132"/>
        <v>0</v>
      </c>
      <c r="X165" s="104">
        <f t="shared" si="132"/>
        <v>0</v>
      </c>
      <c r="Y165" s="104">
        <f t="shared" si="132"/>
        <v>0</v>
      </c>
      <c r="Z165" s="104">
        <f t="shared" si="132"/>
        <v>0</v>
      </c>
      <c r="AA165" s="104">
        <f t="shared" si="132"/>
        <v>0</v>
      </c>
      <c r="AB165" s="104">
        <f t="shared" si="132"/>
        <v>0</v>
      </c>
      <c r="AC165" s="104">
        <f t="shared" si="132"/>
        <v>0</v>
      </c>
      <c r="AD165" s="104">
        <f t="shared" si="132"/>
        <v>0</v>
      </c>
      <c r="AE165" s="104">
        <f t="shared" si="132"/>
        <v>0</v>
      </c>
      <c r="AF165" s="104">
        <f t="shared" si="132"/>
        <v>0</v>
      </c>
      <c r="AG165" s="104">
        <f t="shared" si="132"/>
        <v>0</v>
      </c>
      <c r="AH165" s="108">
        <f>SUM(C165:AG165)</f>
        <v>0</v>
      </c>
      <c r="AI165" s="82"/>
      <c r="AK165" s="67"/>
      <c r="AL165" s="83" t="s">
        <v>123</v>
      </c>
      <c r="AM165" s="148" t="e">
        <f>AM160/AF158</f>
        <v>#DIV/0!</v>
      </c>
      <c r="AN165" s="67"/>
      <c r="AO165" s="67"/>
    </row>
    <row r="166" spans="1:54" ht="18" customHeight="1" thickBot="1">
      <c r="A166" s="372" t="s">
        <v>139</v>
      </c>
      <c r="B166" s="193" t="s">
        <v>218</v>
      </c>
      <c r="C166" s="199"/>
      <c r="D166" s="200"/>
      <c r="E166" s="200"/>
      <c r="F166" s="200"/>
      <c r="G166" s="200"/>
      <c r="H166" s="200"/>
      <c r="I166" s="200"/>
      <c r="J166" s="200"/>
      <c r="K166" s="200"/>
      <c r="L166" s="201"/>
      <c r="M166" s="199"/>
      <c r="N166" s="200"/>
      <c r="O166" s="200"/>
      <c r="P166" s="200"/>
      <c r="Q166" s="200"/>
      <c r="R166" s="200"/>
      <c r="S166" s="200"/>
      <c r="T166" s="200"/>
      <c r="U166" s="200"/>
      <c r="V166" s="201"/>
      <c r="W166" s="202"/>
      <c r="X166" s="200"/>
      <c r="Y166" s="200"/>
      <c r="Z166" s="200"/>
      <c r="AA166" s="200"/>
      <c r="AB166" s="200"/>
      <c r="AC166" s="200"/>
      <c r="AD166" s="200"/>
      <c r="AE166" s="200"/>
      <c r="AF166" s="200"/>
      <c r="AG166" s="201"/>
      <c r="AH166" s="113">
        <f>SUM(C166:AG166)*1/2</f>
        <v>0</v>
      </c>
      <c r="AL166" s="169" t="s">
        <v>168</v>
      </c>
      <c r="AM166" s="172" t="e">
        <f>ROUND((AH197)/AH165*100,0) &amp;"％"</f>
        <v>#DIV/0!</v>
      </c>
      <c r="AN166" s="67"/>
      <c r="AO166" s="67"/>
    </row>
    <row r="167" spans="1:54" ht="18" customHeight="1">
      <c r="A167" s="373"/>
      <c r="B167" s="194" t="s">
        <v>219</v>
      </c>
      <c r="C167" s="203"/>
      <c r="D167" s="204"/>
      <c r="E167" s="204"/>
      <c r="F167" s="204"/>
      <c r="G167" s="204"/>
      <c r="H167" s="204"/>
      <c r="I167" s="204"/>
      <c r="J167" s="204"/>
      <c r="K167" s="204"/>
      <c r="L167" s="205"/>
      <c r="M167" s="203"/>
      <c r="N167" s="204"/>
      <c r="O167" s="204"/>
      <c r="P167" s="204"/>
      <c r="Q167" s="204"/>
      <c r="R167" s="204"/>
      <c r="S167" s="204"/>
      <c r="T167" s="204"/>
      <c r="U167" s="204"/>
      <c r="V167" s="205"/>
      <c r="W167" s="206"/>
      <c r="X167" s="204"/>
      <c r="Y167" s="204"/>
      <c r="Z167" s="204"/>
      <c r="AA167" s="204"/>
      <c r="AB167" s="204"/>
      <c r="AC167" s="204"/>
      <c r="AD167" s="204"/>
      <c r="AE167" s="204"/>
      <c r="AF167" s="204"/>
      <c r="AG167" s="205"/>
      <c r="AH167" s="111">
        <f>SUM(C167:AG167)*3/4</f>
        <v>0</v>
      </c>
      <c r="AJ167" s="332" t="s">
        <v>187</v>
      </c>
      <c r="AL167" s="23"/>
      <c r="AM167" s="192"/>
      <c r="AN167" s="67"/>
      <c r="AO167" s="67"/>
    </row>
    <row r="168" spans="1:54" ht="18" customHeight="1" thickBot="1">
      <c r="A168" s="374"/>
      <c r="B168" s="197" t="s">
        <v>220</v>
      </c>
      <c r="C168" s="224"/>
      <c r="D168" s="214"/>
      <c r="E168" s="214"/>
      <c r="F168" s="214"/>
      <c r="G168" s="214"/>
      <c r="H168" s="214"/>
      <c r="I168" s="214"/>
      <c r="J168" s="214"/>
      <c r="K168" s="214"/>
      <c r="L168" s="213"/>
      <c r="M168" s="224"/>
      <c r="N168" s="214"/>
      <c r="O168" s="214"/>
      <c r="P168" s="214"/>
      <c r="Q168" s="214"/>
      <c r="R168" s="214"/>
      <c r="S168" s="214"/>
      <c r="T168" s="214"/>
      <c r="U168" s="214"/>
      <c r="V168" s="213"/>
      <c r="W168" s="225"/>
      <c r="X168" s="214"/>
      <c r="Y168" s="214"/>
      <c r="Z168" s="214"/>
      <c r="AA168" s="214"/>
      <c r="AB168" s="214"/>
      <c r="AC168" s="214"/>
      <c r="AD168" s="214"/>
      <c r="AE168" s="214"/>
      <c r="AF168" s="214"/>
      <c r="AG168" s="213"/>
      <c r="AH168" s="111">
        <f>SUM(C168:AG168)</f>
        <v>0</v>
      </c>
      <c r="AJ168" s="350"/>
      <c r="AL168" s="23"/>
      <c r="AM168" s="192"/>
      <c r="AN168" s="67"/>
      <c r="AO168" s="67"/>
    </row>
    <row r="169" spans="1:54" ht="18" customHeight="1" thickBot="1">
      <c r="A169" s="372" t="s">
        <v>183</v>
      </c>
      <c r="B169" s="193" t="s">
        <v>218</v>
      </c>
      <c r="C169" s="199"/>
      <c r="D169" s="200"/>
      <c r="E169" s="200"/>
      <c r="F169" s="200"/>
      <c r="G169" s="200"/>
      <c r="H169" s="200"/>
      <c r="I169" s="200"/>
      <c r="J169" s="200"/>
      <c r="K169" s="200"/>
      <c r="L169" s="201"/>
      <c r="M169" s="199"/>
      <c r="N169" s="200"/>
      <c r="O169" s="200"/>
      <c r="P169" s="200"/>
      <c r="Q169" s="200"/>
      <c r="R169" s="200"/>
      <c r="S169" s="200"/>
      <c r="T169" s="200"/>
      <c r="U169" s="200"/>
      <c r="V169" s="201"/>
      <c r="W169" s="202"/>
      <c r="X169" s="200"/>
      <c r="Y169" s="200"/>
      <c r="Z169" s="200"/>
      <c r="AA169" s="200"/>
      <c r="AB169" s="200"/>
      <c r="AC169" s="200"/>
      <c r="AD169" s="200"/>
      <c r="AE169" s="200"/>
      <c r="AF169" s="200"/>
      <c r="AG169" s="201"/>
      <c r="AH169" s="113">
        <f t="shared" ref="AH169" si="133">SUM(C169:AG169)*1/2</f>
        <v>0</v>
      </c>
      <c r="AI169" s="365" t="s">
        <v>140</v>
      </c>
      <c r="AJ169" s="149">
        <f>AH169*2</f>
        <v>0</v>
      </c>
      <c r="AN169" s="67"/>
      <c r="AO169" s="67"/>
    </row>
    <row r="170" spans="1:54" ht="18" customHeight="1" thickBot="1">
      <c r="A170" s="373"/>
      <c r="B170" s="194" t="s">
        <v>219</v>
      </c>
      <c r="C170" s="203"/>
      <c r="D170" s="204"/>
      <c r="E170" s="204"/>
      <c r="F170" s="204"/>
      <c r="G170" s="204"/>
      <c r="H170" s="204"/>
      <c r="I170" s="204"/>
      <c r="J170" s="204"/>
      <c r="K170" s="204"/>
      <c r="L170" s="205"/>
      <c r="M170" s="203"/>
      <c r="N170" s="204"/>
      <c r="O170" s="204"/>
      <c r="P170" s="204"/>
      <c r="Q170" s="204"/>
      <c r="R170" s="204"/>
      <c r="S170" s="204"/>
      <c r="T170" s="204"/>
      <c r="U170" s="204"/>
      <c r="V170" s="205"/>
      <c r="W170" s="206"/>
      <c r="X170" s="204"/>
      <c r="Y170" s="204"/>
      <c r="Z170" s="204"/>
      <c r="AA170" s="204"/>
      <c r="AB170" s="204"/>
      <c r="AC170" s="204"/>
      <c r="AD170" s="204"/>
      <c r="AE170" s="204"/>
      <c r="AF170" s="204"/>
      <c r="AG170" s="205"/>
      <c r="AH170" s="111">
        <f t="shared" ref="AH170" si="134">SUM(C170:AG170)*3/4</f>
        <v>0</v>
      </c>
      <c r="AI170" s="365"/>
      <c r="AJ170" s="149">
        <f t="shared" ref="AJ170:AJ171" si="135">AH170*2</f>
        <v>0</v>
      </c>
      <c r="AN170" s="67"/>
      <c r="AO170" s="67"/>
    </row>
    <row r="171" spans="1:54" ht="18" customHeight="1" thickBot="1">
      <c r="A171" s="374"/>
      <c r="B171" s="197" t="s">
        <v>220</v>
      </c>
      <c r="C171" s="224"/>
      <c r="D171" s="214"/>
      <c r="E171" s="214"/>
      <c r="F171" s="214"/>
      <c r="G171" s="214"/>
      <c r="H171" s="214"/>
      <c r="I171" s="214"/>
      <c r="J171" s="214"/>
      <c r="K171" s="214"/>
      <c r="L171" s="213"/>
      <c r="M171" s="224"/>
      <c r="N171" s="214"/>
      <c r="O171" s="214"/>
      <c r="P171" s="214"/>
      <c r="Q171" s="214"/>
      <c r="R171" s="214"/>
      <c r="S171" s="214"/>
      <c r="T171" s="214"/>
      <c r="U171" s="214"/>
      <c r="V171" s="213"/>
      <c r="W171" s="225"/>
      <c r="X171" s="214"/>
      <c r="Y171" s="214"/>
      <c r="Z171" s="214"/>
      <c r="AA171" s="214"/>
      <c r="AB171" s="214"/>
      <c r="AC171" s="214"/>
      <c r="AD171" s="214"/>
      <c r="AE171" s="214"/>
      <c r="AF171" s="214"/>
      <c r="AG171" s="213"/>
      <c r="AH171" s="111">
        <f t="shared" ref="AH171" si="136">SUM(C171:AG171)</f>
        <v>0</v>
      </c>
      <c r="AI171" s="365"/>
      <c r="AJ171" s="149">
        <f t="shared" si="135"/>
        <v>0</v>
      </c>
      <c r="AN171" s="67"/>
      <c r="AO171" s="67"/>
    </row>
    <row r="172" spans="1:54" ht="18" customHeight="1" thickBot="1">
      <c r="A172" s="372" t="s">
        <v>225</v>
      </c>
      <c r="B172" s="193" t="s">
        <v>218</v>
      </c>
      <c r="C172" s="199"/>
      <c r="D172" s="200"/>
      <c r="E172" s="200"/>
      <c r="F172" s="200"/>
      <c r="G172" s="200"/>
      <c r="H172" s="200"/>
      <c r="I172" s="200"/>
      <c r="J172" s="200"/>
      <c r="K172" s="200"/>
      <c r="L172" s="201"/>
      <c r="M172" s="199"/>
      <c r="N172" s="200"/>
      <c r="O172" s="200"/>
      <c r="P172" s="200"/>
      <c r="Q172" s="200"/>
      <c r="R172" s="200"/>
      <c r="S172" s="200"/>
      <c r="T172" s="200"/>
      <c r="U172" s="200"/>
      <c r="V172" s="201"/>
      <c r="W172" s="202"/>
      <c r="X172" s="200"/>
      <c r="Y172" s="200"/>
      <c r="Z172" s="200"/>
      <c r="AA172" s="200"/>
      <c r="AB172" s="200"/>
      <c r="AC172" s="200"/>
      <c r="AD172" s="200"/>
      <c r="AE172" s="200"/>
      <c r="AF172" s="200"/>
      <c r="AG172" s="201"/>
      <c r="AH172" s="113">
        <f t="shared" ref="AH172" si="137">SUM(C172:AG172)*1/2</f>
        <v>0</v>
      </c>
      <c r="AI172" s="365" t="s">
        <v>140</v>
      </c>
      <c r="AJ172" s="149">
        <f>AH172*2</f>
        <v>0</v>
      </c>
      <c r="AN172" s="67"/>
      <c r="AO172" s="67"/>
    </row>
    <row r="173" spans="1:54" ht="18" customHeight="1" thickBot="1">
      <c r="A173" s="373"/>
      <c r="B173" s="194" t="s">
        <v>219</v>
      </c>
      <c r="C173" s="203"/>
      <c r="D173" s="204"/>
      <c r="E173" s="204"/>
      <c r="F173" s="204"/>
      <c r="G173" s="204"/>
      <c r="H173" s="204"/>
      <c r="I173" s="204"/>
      <c r="J173" s="204"/>
      <c r="K173" s="204"/>
      <c r="L173" s="205"/>
      <c r="M173" s="203"/>
      <c r="N173" s="204"/>
      <c r="O173" s="204"/>
      <c r="P173" s="204"/>
      <c r="Q173" s="204"/>
      <c r="R173" s="204"/>
      <c r="S173" s="204"/>
      <c r="T173" s="204"/>
      <c r="U173" s="204"/>
      <c r="V173" s="205"/>
      <c r="W173" s="206"/>
      <c r="X173" s="204"/>
      <c r="Y173" s="204"/>
      <c r="Z173" s="204"/>
      <c r="AA173" s="204"/>
      <c r="AB173" s="204"/>
      <c r="AC173" s="204"/>
      <c r="AD173" s="204"/>
      <c r="AE173" s="204"/>
      <c r="AF173" s="204"/>
      <c r="AG173" s="205"/>
      <c r="AH173" s="111">
        <f t="shared" ref="AH173" si="138">SUM(C173:AG173)*3/4</f>
        <v>0</v>
      </c>
      <c r="AI173" s="365"/>
      <c r="AJ173" s="149">
        <f t="shared" ref="AJ173:AJ174" si="139">AH173*2</f>
        <v>0</v>
      </c>
      <c r="AN173" s="67"/>
      <c r="AO173" s="67"/>
    </row>
    <row r="174" spans="1:54" ht="18" customHeight="1" thickBot="1">
      <c r="A174" s="374"/>
      <c r="B174" s="197" t="s">
        <v>220</v>
      </c>
      <c r="C174" s="224"/>
      <c r="D174" s="214"/>
      <c r="E174" s="214"/>
      <c r="F174" s="214"/>
      <c r="G174" s="214"/>
      <c r="H174" s="214"/>
      <c r="I174" s="214"/>
      <c r="J174" s="214"/>
      <c r="K174" s="214"/>
      <c r="L174" s="213"/>
      <c r="M174" s="224"/>
      <c r="N174" s="214"/>
      <c r="O174" s="214"/>
      <c r="P174" s="214"/>
      <c r="Q174" s="214"/>
      <c r="R174" s="214"/>
      <c r="S174" s="214"/>
      <c r="T174" s="214"/>
      <c r="U174" s="214"/>
      <c r="V174" s="213"/>
      <c r="W174" s="225"/>
      <c r="X174" s="214"/>
      <c r="Y174" s="214"/>
      <c r="Z174" s="214"/>
      <c r="AA174" s="214"/>
      <c r="AB174" s="214"/>
      <c r="AC174" s="214"/>
      <c r="AD174" s="214"/>
      <c r="AE174" s="214"/>
      <c r="AF174" s="214"/>
      <c r="AG174" s="213"/>
      <c r="AH174" s="111">
        <f t="shared" ref="AH174" si="140">SUM(C174:AG174)</f>
        <v>0</v>
      </c>
      <c r="AI174" s="365"/>
      <c r="AJ174" s="149">
        <f t="shared" si="139"/>
        <v>0</v>
      </c>
      <c r="AN174" s="67"/>
      <c r="AO174" s="67"/>
    </row>
    <row r="175" spans="1:54" ht="18" customHeight="1" thickBot="1">
      <c r="A175" s="372" t="s">
        <v>184</v>
      </c>
      <c r="B175" s="193" t="s">
        <v>218</v>
      </c>
      <c r="C175" s="199"/>
      <c r="D175" s="200"/>
      <c r="E175" s="200"/>
      <c r="F175" s="200"/>
      <c r="G175" s="200"/>
      <c r="H175" s="200"/>
      <c r="I175" s="200"/>
      <c r="J175" s="200"/>
      <c r="K175" s="200"/>
      <c r="L175" s="201"/>
      <c r="M175" s="199"/>
      <c r="N175" s="200"/>
      <c r="O175" s="200"/>
      <c r="P175" s="200"/>
      <c r="Q175" s="200"/>
      <c r="R175" s="200"/>
      <c r="S175" s="200"/>
      <c r="T175" s="200"/>
      <c r="U175" s="200"/>
      <c r="V175" s="201"/>
      <c r="W175" s="202"/>
      <c r="X175" s="200"/>
      <c r="Y175" s="200"/>
      <c r="Z175" s="200"/>
      <c r="AA175" s="200"/>
      <c r="AB175" s="200"/>
      <c r="AC175" s="200"/>
      <c r="AD175" s="200"/>
      <c r="AE175" s="200"/>
      <c r="AF175" s="200"/>
      <c r="AG175" s="201"/>
      <c r="AH175" s="113">
        <f t="shared" ref="AH175" si="141">SUM(C175:AG175)*1/2</f>
        <v>0</v>
      </c>
      <c r="AI175" s="365" t="s">
        <v>143</v>
      </c>
      <c r="AJ175" s="149">
        <f>AH175*3</f>
        <v>0</v>
      </c>
      <c r="AN175" s="67"/>
      <c r="AO175" s="67"/>
    </row>
    <row r="176" spans="1:54" ht="18" customHeight="1" thickBot="1">
      <c r="A176" s="373"/>
      <c r="B176" s="194" t="s">
        <v>219</v>
      </c>
      <c r="C176" s="203"/>
      <c r="D176" s="204"/>
      <c r="E176" s="204"/>
      <c r="F176" s="204"/>
      <c r="G176" s="204"/>
      <c r="H176" s="204"/>
      <c r="I176" s="204"/>
      <c r="J176" s="204"/>
      <c r="K176" s="204"/>
      <c r="L176" s="205"/>
      <c r="M176" s="203"/>
      <c r="N176" s="204"/>
      <c r="O176" s="204"/>
      <c r="P176" s="204"/>
      <c r="Q176" s="204"/>
      <c r="R176" s="204"/>
      <c r="S176" s="204"/>
      <c r="T176" s="204"/>
      <c r="U176" s="204"/>
      <c r="V176" s="205"/>
      <c r="W176" s="206"/>
      <c r="X176" s="204"/>
      <c r="Y176" s="204"/>
      <c r="Z176" s="204"/>
      <c r="AA176" s="204"/>
      <c r="AB176" s="204"/>
      <c r="AC176" s="204"/>
      <c r="AD176" s="204"/>
      <c r="AE176" s="204"/>
      <c r="AF176" s="204"/>
      <c r="AG176" s="205"/>
      <c r="AH176" s="111">
        <f t="shared" ref="AH176" si="142">SUM(C176:AG176)*3/4</f>
        <v>0</v>
      </c>
      <c r="AI176" s="365"/>
      <c r="AJ176" s="149">
        <f t="shared" ref="AJ176:AJ180" si="143">AH176*3</f>
        <v>0</v>
      </c>
      <c r="AN176" s="67"/>
      <c r="AO176" s="67"/>
    </row>
    <row r="177" spans="1:41" ht="18" customHeight="1" thickBot="1">
      <c r="A177" s="374"/>
      <c r="B177" s="197" t="s">
        <v>220</v>
      </c>
      <c r="C177" s="224"/>
      <c r="D177" s="214"/>
      <c r="E177" s="214"/>
      <c r="F177" s="214"/>
      <c r="G177" s="214"/>
      <c r="H177" s="214"/>
      <c r="I177" s="214"/>
      <c r="J177" s="214"/>
      <c r="K177" s="214"/>
      <c r="L177" s="213"/>
      <c r="M177" s="224"/>
      <c r="N177" s="214"/>
      <c r="O177" s="214"/>
      <c r="P177" s="214"/>
      <c r="Q177" s="214"/>
      <c r="R177" s="214"/>
      <c r="S177" s="214"/>
      <c r="T177" s="214"/>
      <c r="U177" s="214"/>
      <c r="V177" s="213"/>
      <c r="W177" s="225"/>
      <c r="X177" s="214"/>
      <c r="Y177" s="214"/>
      <c r="Z177" s="214"/>
      <c r="AA177" s="214"/>
      <c r="AB177" s="214"/>
      <c r="AC177" s="214"/>
      <c r="AD177" s="214"/>
      <c r="AE177" s="214"/>
      <c r="AF177" s="214"/>
      <c r="AG177" s="213"/>
      <c r="AH177" s="111">
        <f t="shared" ref="AH177" si="144">SUM(C177:AG177)</f>
        <v>0</v>
      </c>
      <c r="AI177" s="365"/>
      <c r="AJ177" s="149">
        <f t="shared" si="143"/>
        <v>0</v>
      </c>
      <c r="AN177" s="67"/>
      <c r="AO177" s="67"/>
    </row>
    <row r="178" spans="1:41" ht="18" customHeight="1" thickBot="1">
      <c r="A178" s="372" t="s">
        <v>226</v>
      </c>
      <c r="B178" s="193" t="s">
        <v>218</v>
      </c>
      <c r="C178" s="199"/>
      <c r="D178" s="200"/>
      <c r="E178" s="200"/>
      <c r="F178" s="200"/>
      <c r="G178" s="200"/>
      <c r="H178" s="200"/>
      <c r="I178" s="200"/>
      <c r="J178" s="200"/>
      <c r="K178" s="200"/>
      <c r="L178" s="201"/>
      <c r="M178" s="199"/>
      <c r="N178" s="200"/>
      <c r="O178" s="200"/>
      <c r="P178" s="200"/>
      <c r="Q178" s="200"/>
      <c r="R178" s="200"/>
      <c r="S178" s="200"/>
      <c r="T178" s="200"/>
      <c r="U178" s="200"/>
      <c r="V178" s="201"/>
      <c r="W178" s="202"/>
      <c r="X178" s="200"/>
      <c r="Y178" s="200"/>
      <c r="Z178" s="200"/>
      <c r="AA178" s="200"/>
      <c r="AB178" s="200"/>
      <c r="AC178" s="200"/>
      <c r="AD178" s="200"/>
      <c r="AE178" s="200"/>
      <c r="AF178" s="200"/>
      <c r="AG178" s="201"/>
      <c r="AH178" s="113">
        <f t="shared" ref="AH178" si="145">SUM(C178:AG178)*1/2</f>
        <v>0</v>
      </c>
      <c r="AI178" s="365" t="s">
        <v>143</v>
      </c>
      <c r="AJ178" s="149">
        <f t="shared" si="143"/>
        <v>0</v>
      </c>
      <c r="AK178" s="67"/>
      <c r="AL178" s="87"/>
      <c r="AM178" s="88"/>
      <c r="AN178" s="67"/>
      <c r="AO178" s="67"/>
    </row>
    <row r="179" spans="1:41" ht="18" customHeight="1" thickBot="1">
      <c r="A179" s="373"/>
      <c r="B179" s="194" t="s">
        <v>219</v>
      </c>
      <c r="C179" s="203"/>
      <c r="D179" s="204"/>
      <c r="E179" s="204"/>
      <c r="F179" s="204"/>
      <c r="G179" s="204"/>
      <c r="H179" s="204"/>
      <c r="I179" s="204"/>
      <c r="J179" s="204"/>
      <c r="K179" s="204"/>
      <c r="L179" s="205"/>
      <c r="M179" s="203"/>
      <c r="N179" s="204"/>
      <c r="O179" s="204"/>
      <c r="P179" s="204"/>
      <c r="Q179" s="204"/>
      <c r="R179" s="204"/>
      <c r="S179" s="204"/>
      <c r="T179" s="204"/>
      <c r="U179" s="204"/>
      <c r="V179" s="205"/>
      <c r="W179" s="206"/>
      <c r="X179" s="204"/>
      <c r="Y179" s="204"/>
      <c r="Z179" s="204"/>
      <c r="AA179" s="204"/>
      <c r="AB179" s="204"/>
      <c r="AC179" s="204"/>
      <c r="AD179" s="204"/>
      <c r="AE179" s="204"/>
      <c r="AF179" s="204"/>
      <c r="AG179" s="205"/>
      <c r="AH179" s="111">
        <f t="shared" ref="AH179" si="146">SUM(C179:AG179)*3/4</f>
        <v>0</v>
      </c>
      <c r="AI179" s="365"/>
      <c r="AJ179" s="149">
        <f t="shared" si="143"/>
        <v>0</v>
      </c>
      <c r="AK179" s="67"/>
      <c r="AL179" s="87"/>
      <c r="AM179" s="88"/>
      <c r="AN179" s="67"/>
      <c r="AO179" s="67"/>
    </row>
    <row r="180" spans="1:41" ht="18" customHeight="1" thickBot="1">
      <c r="A180" s="374"/>
      <c r="B180" s="197" t="s">
        <v>220</v>
      </c>
      <c r="C180" s="224"/>
      <c r="D180" s="214"/>
      <c r="E180" s="214"/>
      <c r="F180" s="214"/>
      <c r="G180" s="214"/>
      <c r="H180" s="214"/>
      <c r="I180" s="214"/>
      <c r="J180" s="214"/>
      <c r="K180" s="214"/>
      <c r="L180" s="213"/>
      <c r="M180" s="224"/>
      <c r="N180" s="214"/>
      <c r="O180" s="214"/>
      <c r="P180" s="214"/>
      <c r="Q180" s="214"/>
      <c r="R180" s="214"/>
      <c r="S180" s="214"/>
      <c r="T180" s="214"/>
      <c r="U180" s="214"/>
      <c r="V180" s="213"/>
      <c r="W180" s="225"/>
      <c r="X180" s="214"/>
      <c r="Y180" s="214"/>
      <c r="Z180" s="214"/>
      <c r="AA180" s="214"/>
      <c r="AB180" s="214"/>
      <c r="AC180" s="214"/>
      <c r="AD180" s="214"/>
      <c r="AE180" s="214"/>
      <c r="AF180" s="214"/>
      <c r="AG180" s="213"/>
      <c r="AH180" s="111">
        <f t="shared" ref="AH180" si="147">SUM(C180:AG180)</f>
        <v>0</v>
      </c>
      <c r="AI180" s="365"/>
      <c r="AJ180" s="149">
        <f t="shared" si="143"/>
        <v>0</v>
      </c>
      <c r="AK180" s="67"/>
      <c r="AL180" s="87"/>
      <c r="AM180" s="88"/>
      <c r="AN180" s="67"/>
      <c r="AO180" s="67"/>
    </row>
    <row r="181" spans="1:41" ht="18" customHeight="1" thickBot="1">
      <c r="A181" s="372" t="s">
        <v>185</v>
      </c>
      <c r="B181" s="193" t="s">
        <v>218</v>
      </c>
      <c r="C181" s="199"/>
      <c r="D181" s="200"/>
      <c r="E181" s="200"/>
      <c r="F181" s="200"/>
      <c r="G181" s="200"/>
      <c r="H181" s="200"/>
      <c r="I181" s="200"/>
      <c r="J181" s="200"/>
      <c r="K181" s="200"/>
      <c r="L181" s="201"/>
      <c r="M181" s="199"/>
      <c r="N181" s="200"/>
      <c r="O181" s="200"/>
      <c r="P181" s="200"/>
      <c r="Q181" s="200"/>
      <c r="R181" s="200"/>
      <c r="S181" s="200"/>
      <c r="T181" s="200"/>
      <c r="U181" s="200"/>
      <c r="V181" s="201"/>
      <c r="W181" s="202"/>
      <c r="X181" s="200"/>
      <c r="Y181" s="200"/>
      <c r="Z181" s="200"/>
      <c r="AA181" s="200"/>
      <c r="AB181" s="200"/>
      <c r="AC181" s="200"/>
      <c r="AD181" s="200"/>
      <c r="AE181" s="200"/>
      <c r="AF181" s="200"/>
      <c r="AG181" s="201"/>
      <c r="AH181" s="113">
        <f t="shared" ref="AH181" si="148">SUM(C181:AG181)*1/2</f>
        <v>0</v>
      </c>
      <c r="AI181" s="365" t="s">
        <v>145</v>
      </c>
      <c r="AJ181" s="150">
        <f>AH181*4</f>
        <v>0</v>
      </c>
      <c r="AN181" s="67"/>
      <c r="AO181" s="67"/>
    </row>
    <row r="182" spans="1:41" ht="18" customHeight="1" thickBot="1">
      <c r="A182" s="373"/>
      <c r="B182" s="194" t="s">
        <v>219</v>
      </c>
      <c r="C182" s="203"/>
      <c r="D182" s="204"/>
      <c r="E182" s="204"/>
      <c r="F182" s="204"/>
      <c r="G182" s="204"/>
      <c r="H182" s="204"/>
      <c r="I182" s="204"/>
      <c r="J182" s="204"/>
      <c r="K182" s="204"/>
      <c r="L182" s="205"/>
      <c r="M182" s="203"/>
      <c r="N182" s="204"/>
      <c r="O182" s="204"/>
      <c r="P182" s="204"/>
      <c r="Q182" s="204"/>
      <c r="R182" s="204"/>
      <c r="S182" s="204"/>
      <c r="T182" s="204"/>
      <c r="U182" s="204"/>
      <c r="V182" s="205"/>
      <c r="W182" s="206"/>
      <c r="X182" s="204"/>
      <c r="Y182" s="204"/>
      <c r="Z182" s="204"/>
      <c r="AA182" s="204"/>
      <c r="AB182" s="204"/>
      <c r="AC182" s="204"/>
      <c r="AD182" s="204"/>
      <c r="AE182" s="204"/>
      <c r="AF182" s="204"/>
      <c r="AG182" s="205"/>
      <c r="AH182" s="111">
        <f t="shared" ref="AH182" si="149">SUM(C182:AG182)*3/4</f>
        <v>0</v>
      </c>
      <c r="AI182" s="365"/>
      <c r="AJ182" s="150">
        <f t="shared" ref="AJ182:AJ186" si="150">AH182*4</f>
        <v>0</v>
      </c>
      <c r="AN182" s="67"/>
      <c r="AO182" s="67"/>
    </row>
    <row r="183" spans="1:41" ht="18" customHeight="1" thickBot="1">
      <c r="A183" s="374"/>
      <c r="B183" s="197" t="s">
        <v>220</v>
      </c>
      <c r="C183" s="224"/>
      <c r="D183" s="214"/>
      <c r="E183" s="214"/>
      <c r="F183" s="214"/>
      <c r="G183" s="214"/>
      <c r="H183" s="214"/>
      <c r="I183" s="214"/>
      <c r="J183" s="214"/>
      <c r="K183" s="214"/>
      <c r="L183" s="213"/>
      <c r="M183" s="224"/>
      <c r="N183" s="214"/>
      <c r="O183" s="214"/>
      <c r="P183" s="214"/>
      <c r="Q183" s="214"/>
      <c r="R183" s="214"/>
      <c r="S183" s="214"/>
      <c r="T183" s="214"/>
      <c r="U183" s="214"/>
      <c r="V183" s="213"/>
      <c r="W183" s="225"/>
      <c r="X183" s="214"/>
      <c r="Y183" s="214"/>
      <c r="Z183" s="214"/>
      <c r="AA183" s="214"/>
      <c r="AB183" s="214"/>
      <c r="AC183" s="214"/>
      <c r="AD183" s="214"/>
      <c r="AE183" s="214"/>
      <c r="AF183" s="214"/>
      <c r="AG183" s="213"/>
      <c r="AH183" s="111">
        <f t="shared" ref="AH183" si="151">SUM(C183:AG183)</f>
        <v>0</v>
      </c>
      <c r="AI183" s="365"/>
      <c r="AJ183" s="150">
        <f t="shared" si="150"/>
        <v>0</v>
      </c>
      <c r="AN183" s="67"/>
      <c r="AO183" s="67"/>
    </row>
    <row r="184" spans="1:41" ht="18" customHeight="1" thickBot="1">
      <c r="A184" s="372" t="s">
        <v>227</v>
      </c>
      <c r="B184" s="193" t="s">
        <v>218</v>
      </c>
      <c r="C184" s="199"/>
      <c r="D184" s="200"/>
      <c r="E184" s="200"/>
      <c r="F184" s="200"/>
      <c r="G184" s="200"/>
      <c r="H184" s="200"/>
      <c r="I184" s="200"/>
      <c r="J184" s="200"/>
      <c r="K184" s="200"/>
      <c r="L184" s="201"/>
      <c r="M184" s="199"/>
      <c r="N184" s="200"/>
      <c r="O184" s="200"/>
      <c r="P184" s="200"/>
      <c r="Q184" s="200"/>
      <c r="R184" s="200"/>
      <c r="S184" s="200"/>
      <c r="T184" s="200"/>
      <c r="U184" s="200"/>
      <c r="V184" s="201"/>
      <c r="W184" s="202"/>
      <c r="X184" s="200"/>
      <c r="Y184" s="200"/>
      <c r="Z184" s="200"/>
      <c r="AA184" s="200"/>
      <c r="AB184" s="200"/>
      <c r="AC184" s="200"/>
      <c r="AD184" s="200"/>
      <c r="AE184" s="200"/>
      <c r="AF184" s="200"/>
      <c r="AG184" s="201"/>
      <c r="AH184" s="113">
        <f t="shared" ref="AH184" si="152">SUM(C184:AG184)*1/2</f>
        <v>0</v>
      </c>
      <c r="AI184" s="365" t="s">
        <v>145</v>
      </c>
      <c r="AJ184" s="150">
        <f t="shared" si="150"/>
        <v>0</v>
      </c>
      <c r="AN184" s="67"/>
      <c r="AO184" s="67"/>
    </row>
    <row r="185" spans="1:41" ht="18" customHeight="1" thickBot="1">
      <c r="A185" s="373"/>
      <c r="B185" s="194" t="s">
        <v>219</v>
      </c>
      <c r="C185" s="203"/>
      <c r="D185" s="204"/>
      <c r="E185" s="204"/>
      <c r="F185" s="204"/>
      <c r="G185" s="204"/>
      <c r="H185" s="204"/>
      <c r="I185" s="204"/>
      <c r="J185" s="204"/>
      <c r="K185" s="204"/>
      <c r="L185" s="205"/>
      <c r="M185" s="203"/>
      <c r="N185" s="204"/>
      <c r="O185" s="204"/>
      <c r="P185" s="204"/>
      <c r="Q185" s="204"/>
      <c r="R185" s="204"/>
      <c r="S185" s="204"/>
      <c r="T185" s="204"/>
      <c r="U185" s="204"/>
      <c r="V185" s="205"/>
      <c r="W185" s="206"/>
      <c r="X185" s="204"/>
      <c r="Y185" s="204"/>
      <c r="Z185" s="204"/>
      <c r="AA185" s="204"/>
      <c r="AB185" s="204"/>
      <c r="AC185" s="204"/>
      <c r="AD185" s="204"/>
      <c r="AE185" s="204"/>
      <c r="AF185" s="204"/>
      <c r="AG185" s="205"/>
      <c r="AH185" s="111">
        <f t="shared" ref="AH185" si="153">SUM(C185:AG185)*3/4</f>
        <v>0</v>
      </c>
      <c r="AI185" s="365"/>
      <c r="AJ185" s="150">
        <f t="shared" si="150"/>
        <v>0</v>
      </c>
      <c r="AN185" s="67"/>
      <c r="AO185" s="67"/>
    </row>
    <row r="186" spans="1:41" ht="18" customHeight="1" thickBot="1">
      <c r="A186" s="374"/>
      <c r="B186" s="197" t="s">
        <v>220</v>
      </c>
      <c r="C186" s="224"/>
      <c r="D186" s="214"/>
      <c r="E186" s="214"/>
      <c r="F186" s="214"/>
      <c r="G186" s="214"/>
      <c r="H186" s="214"/>
      <c r="I186" s="214"/>
      <c r="J186" s="214"/>
      <c r="K186" s="214"/>
      <c r="L186" s="213"/>
      <c r="M186" s="224"/>
      <c r="N186" s="214"/>
      <c r="O186" s="214"/>
      <c r="P186" s="214"/>
      <c r="Q186" s="214"/>
      <c r="R186" s="214"/>
      <c r="S186" s="214"/>
      <c r="T186" s="214"/>
      <c r="U186" s="214"/>
      <c r="V186" s="213"/>
      <c r="W186" s="225"/>
      <c r="X186" s="214"/>
      <c r="Y186" s="214"/>
      <c r="Z186" s="214"/>
      <c r="AA186" s="214"/>
      <c r="AB186" s="214"/>
      <c r="AC186" s="214"/>
      <c r="AD186" s="214"/>
      <c r="AE186" s="214"/>
      <c r="AF186" s="214"/>
      <c r="AG186" s="213"/>
      <c r="AH186" s="111">
        <f t="shared" ref="AH186" si="154">SUM(C186:AG186)</f>
        <v>0</v>
      </c>
      <c r="AI186" s="365"/>
      <c r="AJ186" s="150">
        <f t="shared" si="150"/>
        <v>0</v>
      </c>
      <c r="AN186" s="67"/>
      <c r="AO186" s="67"/>
    </row>
    <row r="187" spans="1:41" ht="18" customHeight="1" thickBot="1">
      <c r="A187" s="372" t="s">
        <v>147</v>
      </c>
      <c r="B187" s="193" t="s">
        <v>218</v>
      </c>
      <c r="C187" s="199"/>
      <c r="D187" s="200"/>
      <c r="E187" s="200"/>
      <c r="F187" s="200"/>
      <c r="G187" s="200"/>
      <c r="H187" s="200"/>
      <c r="I187" s="200"/>
      <c r="J187" s="200"/>
      <c r="K187" s="200"/>
      <c r="L187" s="201"/>
      <c r="M187" s="199"/>
      <c r="N187" s="200"/>
      <c r="O187" s="200"/>
      <c r="P187" s="200"/>
      <c r="Q187" s="200"/>
      <c r="R187" s="200"/>
      <c r="S187" s="200"/>
      <c r="T187" s="200"/>
      <c r="U187" s="200"/>
      <c r="V187" s="201"/>
      <c r="W187" s="202"/>
      <c r="X187" s="200"/>
      <c r="Y187" s="200"/>
      <c r="Z187" s="200"/>
      <c r="AA187" s="200"/>
      <c r="AB187" s="200"/>
      <c r="AC187" s="200"/>
      <c r="AD187" s="200"/>
      <c r="AE187" s="200"/>
      <c r="AF187" s="200"/>
      <c r="AG187" s="201"/>
      <c r="AH187" s="113">
        <f t="shared" ref="AH187" si="155">SUM(C187:AG187)*1/2</f>
        <v>0</v>
      </c>
      <c r="AI187" s="365" t="s">
        <v>148</v>
      </c>
      <c r="AJ187" s="151">
        <f>AH187*5</f>
        <v>0</v>
      </c>
      <c r="AN187" s="67"/>
      <c r="AO187" s="67"/>
    </row>
    <row r="188" spans="1:41" ht="18" customHeight="1" thickBot="1">
      <c r="A188" s="373"/>
      <c r="B188" s="194" t="s">
        <v>219</v>
      </c>
      <c r="C188" s="203"/>
      <c r="D188" s="204"/>
      <c r="E188" s="204"/>
      <c r="F188" s="204"/>
      <c r="G188" s="204"/>
      <c r="H188" s="204"/>
      <c r="I188" s="204"/>
      <c r="J188" s="204"/>
      <c r="K188" s="204"/>
      <c r="L188" s="205"/>
      <c r="M188" s="203"/>
      <c r="N188" s="204"/>
      <c r="O188" s="204"/>
      <c r="P188" s="204"/>
      <c r="Q188" s="204"/>
      <c r="R188" s="204"/>
      <c r="S188" s="204"/>
      <c r="T188" s="204"/>
      <c r="U188" s="204"/>
      <c r="V188" s="205"/>
      <c r="W188" s="206"/>
      <c r="X188" s="204"/>
      <c r="Y188" s="204"/>
      <c r="Z188" s="204"/>
      <c r="AA188" s="204"/>
      <c r="AB188" s="204"/>
      <c r="AC188" s="204"/>
      <c r="AD188" s="204"/>
      <c r="AE188" s="204"/>
      <c r="AF188" s="204"/>
      <c r="AG188" s="205"/>
      <c r="AH188" s="111">
        <f t="shared" ref="AH188" si="156">SUM(C188:AG188)*3/4</f>
        <v>0</v>
      </c>
      <c r="AI188" s="365"/>
      <c r="AJ188" s="151">
        <f t="shared" ref="AJ188:AJ189" si="157">AH188*5</f>
        <v>0</v>
      </c>
      <c r="AN188" s="67"/>
      <c r="AO188" s="67"/>
    </row>
    <row r="189" spans="1:41" ht="18" customHeight="1" thickBot="1">
      <c r="A189" s="374"/>
      <c r="B189" s="197" t="s">
        <v>220</v>
      </c>
      <c r="C189" s="224"/>
      <c r="D189" s="214"/>
      <c r="E189" s="214"/>
      <c r="F189" s="214"/>
      <c r="G189" s="214"/>
      <c r="H189" s="214"/>
      <c r="I189" s="214"/>
      <c r="J189" s="214"/>
      <c r="K189" s="214"/>
      <c r="L189" s="213"/>
      <c r="M189" s="224"/>
      <c r="N189" s="214"/>
      <c r="O189" s="214"/>
      <c r="P189" s="214"/>
      <c r="Q189" s="214"/>
      <c r="R189" s="214"/>
      <c r="S189" s="214"/>
      <c r="T189" s="214"/>
      <c r="U189" s="214"/>
      <c r="V189" s="213"/>
      <c r="W189" s="225"/>
      <c r="X189" s="214"/>
      <c r="Y189" s="214"/>
      <c r="Z189" s="214"/>
      <c r="AA189" s="214"/>
      <c r="AB189" s="214"/>
      <c r="AC189" s="214"/>
      <c r="AD189" s="214"/>
      <c r="AE189" s="214"/>
      <c r="AF189" s="214"/>
      <c r="AG189" s="213"/>
      <c r="AH189" s="111">
        <f t="shared" ref="AH189" si="158">SUM(C189:AG189)</f>
        <v>0</v>
      </c>
      <c r="AI189" s="365"/>
      <c r="AJ189" s="151">
        <f t="shared" si="157"/>
        <v>0</v>
      </c>
      <c r="AN189" s="67"/>
      <c r="AO189" s="67"/>
    </row>
    <row r="190" spans="1:41" ht="18" customHeight="1">
      <c r="A190" s="372" t="s">
        <v>149</v>
      </c>
      <c r="B190" s="193" t="s">
        <v>218</v>
      </c>
      <c r="C190" s="199"/>
      <c r="D190" s="200"/>
      <c r="E190" s="200"/>
      <c r="F190" s="200"/>
      <c r="G190" s="200"/>
      <c r="H190" s="200"/>
      <c r="I190" s="200"/>
      <c r="J190" s="200"/>
      <c r="K190" s="200"/>
      <c r="L190" s="201"/>
      <c r="M190" s="199"/>
      <c r="N190" s="200"/>
      <c r="O190" s="200"/>
      <c r="P190" s="200"/>
      <c r="Q190" s="200"/>
      <c r="R190" s="200"/>
      <c r="S190" s="200"/>
      <c r="T190" s="200"/>
      <c r="U190" s="200"/>
      <c r="V190" s="201"/>
      <c r="W190" s="202"/>
      <c r="X190" s="200"/>
      <c r="Y190" s="200"/>
      <c r="Z190" s="200"/>
      <c r="AA190" s="200"/>
      <c r="AB190" s="200"/>
      <c r="AC190" s="200"/>
      <c r="AD190" s="200"/>
      <c r="AE190" s="200"/>
      <c r="AF190" s="200"/>
      <c r="AG190" s="201"/>
      <c r="AH190" s="113">
        <f>SUM(C190:AG190)*1/2</f>
        <v>0</v>
      </c>
      <c r="AI190" s="365" t="s">
        <v>150</v>
      </c>
      <c r="AJ190" s="195">
        <f>AH190*6</f>
        <v>0</v>
      </c>
      <c r="AN190" s="67"/>
      <c r="AO190" s="67"/>
    </row>
    <row r="191" spans="1:41" ht="18" customHeight="1">
      <c r="A191" s="373"/>
      <c r="B191" s="194" t="s">
        <v>219</v>
      </c>
      <c r="C191" s="203"/>
      <c r="D191" s="204"/>
      <c r="E191" s="204"/>
      <c r="F191" s="204"/>
      <c r="G191" s="204"/>
      <c r="H191" s="204"/>
      <c r="I191" s="204"/>
      <c r="J191" s="204"/>
      <c r="K191" s="204"/>
      <c r="L191" s="205"/>
      <c r="M191" s="203"/>
      <c r="N191" s="204"/>
      <c r="O191" s="204"/>
      <c r="P191" s="204"/>
      <c r="Q191" s="204"/>
      <c r="R191" s="204"/>
      <c r="S191" s="204"/>
      <c r="T191" s="204"/>
      <c r="U191" s="204"/>
      <c r="V191" s="205"/>
      <c r="W191" s="206"/>
      <c r="X191" s="204"/>
      <c r="Y191" s="204"/>
      <c r="Z191" s="204"/>
      <c r="AA191" s="204"/>
      <c r="AB191" s="204"/>
      <c r="AC191" s="204"/>
      <c r="AD191" s="204"/>
      <c r="AE191" s="204"/>
      <c r="AF191" s="204"/>
      <c r="AG191" s="205"/>
      <c r="AH191" s="111">
        <f t="shared" ref="AH191" si="159">SUM(C191:AG191)*3/4</f>
        <v>0</v>
      </c>
      <c r="AI191" s="365"/>
      <c r="AJ191" s="195">
        <f t="shared" ref="AJ191:AJ192" si="160">AH191*6</f>
        <v>0</v>
      </c>
      <c r="AN191" s="67"/>
      <c r="AO191" s="67"/>
    </row>
    <row r="192" spans="1:41" ht="18" customHeight="1" thickBot="1">
      <c r="A192" s="374"/>
      <c r="B192" s="196" t="s">
        <v>220</v>
      </c>
      <c r="C192" s="224"/>
      <c r="D192" s="214"/>
      <c r="E192" s="214"/>
      <c r="F192" s="214"/>
      <c r="G192" s="214"/>
      <c r="H192" s="214"/>
      <c r="I192" s="214"/>
      <c r="J192" s="214"/>
      <c r="K192" s="214"/>
      <c r="L192" s="213"/>
      <c r="M192" s="224"/>
      <c r="N192" s="214"/>
      <c r="O192" s="214"/>
      <c r="P192" s="214"/>
      <c r="Q192" s="214"/>
      <c r="R192" s="214"/>
      <c r="S192" s="214"/>
      <c r="T192" s="214"/>
      <c r="U192" s="214"/>
      <c r="V192" s="213"/>
      <c r="W192" s="225"/>
      <c r="X192" s="214"/>
      <c r="Y192" s="214"/>
      <c r="Z192" s="214"/>
      <c r="AA192" s="214"/>
      <c r="AB192" s="214"/>
      <c r="AC192" s="214"/>
      <c r="AD192" s="214"/>
      <c r="AE192" s="214"/>
      <c r="AF192" s="214"/>
      <c r="AG192" s="213"/>
      <c r="AH192" s="111">
        <f t="shared" ref="AH192" si="161">SUM(C192:AG192)</f>
        <v>0</v>
      </c>
      <c r="AI192" s="365"/>
      <c r="AJ192" s="195">
        <f t="shared" si="160"/>
        <v>0</v>
      </c>
      <c r="AN192" s="67"/>
      <c r="AO192" s="67"/>
    </row>
    <row r="193" spans="1:54" ht="26.25" customHeight="1" thickBot="1">
      <c r="B193" s="96" t="s">
        <v>190</v>
      </c>
      <c r="C193" s="104">
        <f t="shared" ref="C193:AG193" si="162">SUM(C169,C172,C175,C178,C181,C184,C187,C190)*1/2+SUM(C170,C173,C176,C179,C182,C185,C188,C191)*3/4+SUM(C171,C174,C177,C180,C183,C186,C189,C192)</f>
        <v>0</v>
      </c>
      <c r="D193" s="104">
        <f t="shared" si="162"/>
        <v>0</v>
      </c>
      <c r="E193" s="104">
        <f t="shared" si="162"/>
        <v>0</v>
      </c>
      <c r="F193" s="104">
        <f t="shared" si="162"/>
        <v>0</v>
      </c>
      <c r="G193" s="104">
        <f t="shared" si="162"/>
        <v>0</v>
      </c>
      <c r="H193" s="104">
        <f t="shared" si="162"/>
        <v>0</v>
      </c>
      <c r="I193" s="104">
        <f t="shared" si="162"/>
        <v>0</v>
      </c>
      <c r="J193" s="104">
        <f t="shared" si="162"/>
        <v>0</v>
      </c>
      <c r="K193" s="104">
        <f t="shared" si="162"/>
        <v>0</v>
      </c>
      <c r="L193" s="104">
        <f t="shared" si="162"/>
        <v>0</v>
      </c>
      <c r="M193" s="104">
        <f t="shared" si="162"/>
        <v>0</v>
      </c>
      <c r="N193" s="104">
        <f t="shared" si="162"/>
        <v>0</v>
      </c>
      <c r="O193" s="104">
        <f t="shared" si="162"/>
        <v>0</v>
      </c>
      <c r="P193" s="104">
        <f t="shared" si="162"/>
        <v>0</v>
      </c>
      <c r="Q193" s="104">
        <f t="shared" si="162"/>
        <v>0</v>
      </c>
      <c r="R193" s="104">
        <f t="shared" si="162"/>
        <v>0</v>
      </c>
      <c r="S193" s="104">
        <f t="shared" si="162"/>
        <v>0</v>
      </c>
      <c r="T193" s="104">
        <f t="shared" si="162"/>
        <v>0</v>
      </c>
      <c r="U193" s="104">
        <f t="shared" si="162"/>
        <v>0</v>
      </c>
      <c r="V193" s="104">
        <f t="shared" si="162"/>
        <v>0</v>
      </c>
      <c r="W193" s="104">
        <f t="shared" si="162"/>
        <v>0</v>
      </c>
      <c r="X193" s="104">
        <f t="shared" si="162"/>
        <v>0</v>
      </c>
      <c r="Y193" s="104">
        <f t="shared" si="162"/>
        <v>0</v>
      </c>
      <c r="Z193" s="104">
        <f t="shared" si="162"/>
        <v>0</v>
      </c>
      <c r="AA193" s="104">
        <f t="shared" si="162"/>
        <v>0</v>
      </c>
      <c r="AB193" s="104">
        <f t="shared" si="162"/>
        <v>0</v>
      </c>
      <c r="AC193" s="104">
        <f t="shared" si="162"/>
        <v>0</v>
      </c>
      <c r="AD193" s="104">
        <f t="shared" si="162"/>
        <v>0</v>
      </c>
      <c r="AE193" s="104">
        <f t="shared" si="162"/>
        <v>0</v>
      </c>
      <c r="AF193" s="104">
        <f t="shared" si="162"/>
        <v>0</v>
      </c>
      <c r="AG193" s="104">
        <f t="shared" si="162"/>
        <v>0</v>
      </c>
      <c r="AH193" s="108">
        <f>SUM(AH169:AH192)</f>
        <v>0</v>
      </c>
      <c r="AI193" s="94" t="s">
        <v>134</v>
      </c>
      <c r="AJ193" s="150">
        <f>SUM(AJ169:AJ192)</f>
        <v>0</v>
      </c>
      <c r="AN193" s="67"/>
      <c r="AO193" s="67"/>
    </row>
    <row r="194" spans="1:54" ht="18" customHeight="1">
      <c r="A194" s="368" t="s">
        <v>191</v>
      </c>
      <c r="B194" s="193" t="s">
        <v>218</v>
      </c>
      <c r="C194" s="209"/>
      <c r="D194" s="210"/>
      <c r="E194" s="210"/>
      <c r="F194" s="210"/>
      <c r="G194" s="210"/>
      <c r="H194" s="210"/>
      <c r="I194" s="210"/>
      <c r="J194" s="210"/>
      <c r="K194" s="210"/>
      <c r="L194" s="201"/>
      <c r="M194" s="209"/>
      <c r="N194" s="210"/>
      <c r="O194" s="210"/>
      <c r="P194" s="210"/>
      <c r="Q194" s="210"/>
      <c r="R194" s="210"/>
      <c r="S194" s="210"/>
      <c r="T194" s="210"/>
      <c r="U194" s="210"/>
      <c r="V194" s="201"/>
      <c r="W194" s="209"/>
      <c r="X194" s="210"/>
      <c r="Y194" s="210"/>
      <c r="Z194" s="210"/>
      <c r="AA194" s="210"/>
      <c r="AB194" s="210"/>
      <c r="AC194" s="210"/>
      <c r="AD194" s="210"/>
      <c r="AE194" s="210"/>
      <c r="AF194" s="200"/>
      <c r="AG194" s="201"/>
      <c r="AH194" s="113">
        <f>SUM(C194:AG194)*1/2</f>
        <v>0</v>
      </c>
      <c r="AI194" s="94"/>
      <c r="AJ194" s="95"/>
      <c r="AN194" s="67"/>
      <c r="AO194" s="67"/>
    </row>
    <row r="195" spans="1:54" ht="18" customHeight="1">
      <c r="A195" s="369"/>
      <c r="B195" s="194" t="s">
        <v>219</v>
      </c>
      <c r="C195" s="207"/>
      <c r="D195" s="208"/>
      <c r="E195" s="208"/>
      <c r="F195" s="208"/>
      <c r="G195" s="208"/>
      <c r="H195" s="208"/>
      <c r="I195" s="208"/>
      <c r="J195" s="208"/>
      <c r="K195" s="208"/>
      <c r="L195" s="205"/>
      <c r="M195" s="207"/>
      <c r="N195" s="208"/>
      <c r="O195" s="208"/>
      <c r="P195" s="208"/>
      <c r="Q195" s="208"/>
      <c r="R195" s="208"/>
      <c r="S195" s="208"/>
      <c r="T195" s="208"/>
      <c r="U195" s="208"/>
      <c r="V195" s="205"/>
      <c r="W195" s="207"/>
      <c r="X195" s="208"/>
      <c r="Y195" s="208"/>
      <c r="Z195" s="208"/>
      <c r="AA195" s="208"/>
      <c r="AB195" s="208"/>
      <c r="AC195" s="208"/>
      <c r="AD195" s="208"/>
      <c r="AE195" s="208"/>
      <c r="AF195" s="204"/>
      <c r="AG195" s="205"/>
      <c r="AH195" s="111">
        <f t="shared" ref="AH195" si="163">SUM(C195:AG195)*3/4</f>
        <v>0</v>
      </c>
      <c r="AI195" s="94"/>
      <c r="AJ195" s="198"/>
      <c r="AN195" s="67"/>
      <c r="AO195" s="67"/>
    </row>
    <row r="196" spans="1:54" ht="18" customHeight="1" thickBot="1">
      <c r="A196" s="370"/>
      <c r="B196" s="196" t="s">
        <v>220</v>
      </c>
      <c r="C196" s="211"/>
      <c r="D196" s="212"/>
      <c r="E196" s="212"/>
      <c r="F196" s="212"/>
      <c r="G196" s="212"/>
      <c r="H196" s="212"/>
      <c r="I196" s="212"/>
      <c r="J196" s="212"/>
      <c r="K196" s="212"/>
      <c r="L196" s="213"/>
      <c r="M196" s="211"/>
      <c r="N196" s="212"/>
      <c r="O196" s="212"/>
      <c r="P196" s="212"/>
      <c r="Q196" s="212"/>
      <c r="R196" s="212"/>
      <c r="S196" s="212"/>
      <c r="T196" s="212"/>
      <c r="U196" s="212"/>
      <c r="V196" s="213"/>
      <c r="W196" s="211"/>
      <c r="X196" s="212"/>
      <c r="Y196" s="212"/>
      <c r="Z196" s="212"/>
      <c r="AA196" s="212"/>
      <c r="AB196" s="212"/>
      <c r="AC196" s="212"/>
      <c r="AD196" s="212"/>
      <c r="AE196" s="212"/>
      <c r="AF196" s="214"/>
      <c r="AG196" s="213"/>
      <c r="AH196" s="111">
        <f t="shared" ref="AH196" si="164">SUM(C196:AG196)</f>
        <v>0</v>
      </c>
      <c r="AI196" s="94"/>
      <c r="AJ196" s="198"/>
      <c r="AN196" s="67"/>
      <c r="AO196" s="67"/>
    </row>
    <row r="197" spans="1:54" s="64" customFormat="1" ht="24.75" thickBot="1">
      <c r="B197" s="170" t="s">
        <v>167</v>
      </c>
      <c r="C197" s="215"/>
      <c r="D197" s="216"/>
      <c r="E197" s="216"/>
      <c r="F197" s="216"/>
      <c r="G197" s="216"/>
      <c r="H197" s="216"/>
      <c r="I197" s="216"/>
      <c r="J197" s="216"/>
      <c r="K197" s="216"/>
      <c r="L197" s="217"/>
      <c r="M197" s="218"/>
      <c r="N197" s="216"/>
      <c r="O197" s="216"/>
      <c r="P197" s="216"/>
      <c r="Q197" s="216"/>
      <c r="R197" s="216"/>
      <c r="S197" s="216"/>
      <c r="T197" s="216"/>
      <c r="U197" s="216"/>
      <c r="V197" s="219"/>
      <c r="W197" s="215"/>
      <c r="X197" s="216"/>
      <c r="Y197" s="216"/>
      <c r="Z197" s="216"/>
      <c r="AA197" s="216"/>
      <c r="AB197" s="216"/>
      <c r="AC197" s="216"/>
      <c r="AD197" s="216"/>
      <c r="AE197" s="216"/>
      <c r="AF197" s="216"/>
      <c r="AG197" s="217"/>
      <c r="AH197" s="171">
        <f>SUM(C197:AG197)</f>
        <v>0</v>
      </c>
      <c r="AI197" s="61"/>
      <c r="AJ197" s="61"/>
      <c r="AN197" s="62"/>
      <c r="AO197" s="62"/>
      <c r="AP197" s="63"/>
      <c r="AQ197" s="63"/>
      <c r="AR197" s="63"/>
      <c r="AS197" s="63"/>
      <c r="AT197" s="63"/>
      <c r="AU197" s="63"/>
      <c r="AV197" s="63"/>
      <c r="AW197" s="63"/>
    </row>
    <row r="198" spans="1:54" ht="20.100000000000001" customHeight="1" thickBot="1">
      <c r="B198" s="23"/>
      <c r="C198" s="249"/>
      <c r="D198" s="249"/>
      <c r="E198" s="249"/>
      <c r="F198" s="249"/>
      <c r="G198" s="249"/>
      <c r="H198" s="249"/>
      <c r="I198" s="249"/>
      <c r="J198" s="249"/>
      <c r="K198" s="249"/>
      <c r="L198" s="249"/>
      <c r="M198" s="249"/>
      <c r="N198" s="249"/>
      <c r="O198" s="249"/>
      <c r="P198" s="249"/>
      <c r="Q198" s="249"/>
      <c r="R198" s="249"/>
      <c r="S198" s="249"/>
      <c r="T198" s="249"/>
      <c r="U198" s="249"/>
      <c r="V198" s="249"/>
      <c r="W198" s="249"/>
      <c r="X198" s="249"/>
      <c r="Y198" s="249"/>
      <c r="Z198" s="249"/>
      <c r="AA198" s="249"/>
      <c r="AB198" s="249"/>
      <c r="AC198" s="249"/>
      <c r="AD198" s="249"/>
      <c r="AE198" s="249"/>
      <c r="AF198" s="249"/>
      <c r="AG198" s="249"/>
      <c r="AH198" s="23"/>
      <c r="AK198" s="67">
        <f>E199</f>
        <v>9</v>
      </c>
      <c r="AL198" s="67" t="s">
        <v>132</v>
      </c>
    </row>
    <row r="199" spans="1:54" ht="26.25" customHeight="1" thickBot="1">
      <c r="A199" s="68" t="s">
        <v>270</v>
      </c>
      <c r="B199" s="251">
        <f>B4</f>
        <v>2025</v>
      </c>
      <c r="C199" s="69" t="s">
        <v>129</v>
      </c>
      <c r="D199" s="69"/>
      <c r="E199" s="323">
        <v>9</v>
      </c>
      <c r="F199" s="323"/>
      <c r="G199" s="70" t="s">
        <v>130</v>
      </c>
      <c r="H199" s="71" t="s">
        <v>131</v>
      </c>
      <c r="I199" s="71"/>
      <c r="J199" s="72"/>
      <c r="K199" s="220" t="s">
        <v>240</v>
      </c>
      <c r="M199" s="72"/>
      <c r="N199" s="66"/>
      <c r="O199" s="66"/>
      <c r="P199" s="66"/>
      <c r="Q199" s="66"/>
      <c r="R199" s="72"/>
      <c r="S199" s="72"/>
      <c r="T199" s="66"/>
      <c r="U199" s="66"/>
      <c r="V199" s="66"/>
      <c r="W199" s="66"/>
      <c r="X199" s="66"/>
      <c r="Y199" s="220" t="s">
        <v>239</v>
      </c>
      <c r="Z199" s="66"/>
      <c r="AA199" s="66"/>
      <c r="AB199" s="72"/>
      <c r="AC199" s="72"/>
      <c r="AD199" s="72"/>
      <c r="AE199" s="72"/>
      <c r="AF199" s="72"/>
      <c r="AG199" s="72"/>
      <c r="AH199" s="67"/>
      <c r="AI199" s="67"/>
      <c r="AJ199" s="67"/>
      <c r="AK199" s="67"/>
      <c r="AL199" s="78" t="s">
        <v>135</v>
      </c>
      <c r="AM199" s="146" t="e">
        <f>ROUNDUP(AH204/AH203,1)</f>
        <v>#DIV/0!</v>
      </c>
      <c r="AN199" s="67"/>
      <c r="AO199" s="67"/>
    </row>
    <row r="200" spans="1:54" ht="20.100000000000001" customHeight="1" thickBot="1">
      <c r="B200" s="23"/>
      <c r="C200" s="249"/>
      <c r="D200" s="249"/>
      <c r="E200" s="249"/>
      <c r="F200" s="249"/>
      <c r="G200" s="249"/>
      <c r="H200" s="249"/>
      <c r="I200" s="249"/>
      <c r="J200" s="249"/>
      <c r="K200" s="249"/>
      <c r="L200" s="249"/>
      <c r="M200" s="249"/>
      <c r="N200" s="249"/>
      <c r="O200" s="249"/>
      <c r="P200" s="249"/>
      <c r="Q200" s="249"/>
      <c r="R200" s="249"/>
      <c r="S200" s="249"/>
      <c r="T200" s="249"/>
      <c r="U200" s="249"/>
      <c r="V200" s="249"/>
      <c r="W200" s="249"/>
      <c r="X200" s="249"/>
      <c r="Y200" s="249"/>
      <c r="Z200" s="249"/>
      <c r="AA200" s="249"/>
      <c r="AB200" s="249"/>
      <c r="AC200" s="249"/>
      <c r="AD200" s="249"/>
      <c r="AE200" s="249"/>
      <c r="AF200" s="249"/>
      <c r="AG200" s="249"/>
      <c r="AH200" s="23"/>
      <c r="AK200" s="67"/>
      <c r="AL200" s="366" t="s">
        <v>182</v>
      </c>
      <c r="AM200" s="362" t="e">
        <f>ROUND(SUM(AH208:AH210,AH214:AH216,AH220:AH222,AH226:AH228,AH229:AH231)/AH232*100,0) &amp;"％"</f>
        <v>#DIV/0!</v>
      </c>
    </row>
    <row r="201" spans="1:54" ht="24.95" customHeight="1" thickBot="1">
      <c r="B201" s="73" t="s">
        <v>133</v>
      </c>
      <c r="C201" s="74">
        <v>1</v>
      </c>
      <c r="D201" s="75">
        <v>2</v>
      </c>
      <c r="E201" s="75">
        <v>3</v>
      </c>
      <c r="F201" s="75">
        <v>4</v>
      </c>
      <c r="G201" s="75">
        <v>5</v>
      </c>
      <c r="H201" s="75">
        <v>6</v>
      </c>
      <c r="I201" s="75">
        <v>7</v>
      </c>
      <c r="J201" s="75">
        <v>8</v>
      </c>
      <c r="K201" s="75">
        <v>9</v>
      </c>
      <c r="L201" s="76">
        <v>10</v>
      </c>
      <c r="M201" s="74">
        <v>11</v>
      </c>
      <c r="N201" s="75">
        <v>12</v>
      </c>
      <c r="O201" s="75">
        <v>13</v>
      </c>
      <c r="P201" s="75">
        <v>14</v>
      </c>
      <c r="Q201" s="75">
        <v>15</v>
      </c>
      <c r="R201" s="75">
        <v>16</v>
      </c>
      <c r="S201" s="75">
        <v>17</v>
      </c>
      <c r="T201" s="75">
        <v>18</v>
      </c>
      <c r="U201" s="75">
        <v>19</v>
      </c>
      <c r="V201" s="76">
        <v>20</v>
      </c>
      <c r="W201" s="74">
        <v>21</v>
      </c>
      <c r="X201" s="75">
        <v>22</v>
      </c>
      <c r="Y201" s="75">
        <v>23</v>
      </c>
      <c r="Z201" s="75">
        <v>24</v>
      </c>
      <c r="AA201" s="75">
        <v>25</v>
      </c>
      <c r="AB201" s="75">
        <v>26</v>
      </c>
      <c r="AC201" s="75">
        <v>27</v>
      </c>
      <c r="AD201" s="75">
        <v>28</v>
      </c>
      <c r="AE201" s="75">
        <v>29</v>
      </c>
      <c r="AF201" s="75">
        <v>30</v>
      </c>
      <c r="AG201" s="76"/>
      <c r="AH201" s="346" t="s">
        <v>134</v>
      </c>
      <c r="AI201" s="77"/>
      <c r="AK201" s="67"/>
      <c r="AL201" s="367"/>
      <c r="AM201" s="363"/>
      <c r="AN201" s="67"/>
      <c r="AO201" s="67"/>
      <c r="AT201" s="249"/>
      <c r="AU201" s="249"/>
      <c r="BB201" s="249"/>
    </row>
    <row r="202" spans="1:54" ht="24.95" customHeight="1" thickBot="1">
      <c r="B202" s="79" t="s">
        <v>136</v>
      </c>
      <c r="C202" s="250">
        <f>DATE($B$199,$E$199,1)</f>
        <v>45901</v>
      </c>
      <c r="D202" s="250">
        <f>DATE($B$199,$E$199,2)</f>
        <v>45902</v>
      </c>
      <c r="E202" s="250">
        <f>DATE($B$199,$E$199,3)</f>
        <v>45903</v>
      </c>
      <c r="F202" s="250">
        <f>DATE($B$199,$E$199,4)</f>
        <v>45904</v>
      </c>
      <c r="G202" s="250">
        <f>DATE($B$199,$E$199,5)</f>
        <v>45905</v>
      </c>
      <c r="H202" s="250">
        <f>DATE($B$199,$E$199,6)</f>
        <v>45906</v>
      </c>
      <c r="I202" s="250">
        <f>DATE($B$199,$E$199,7)</f>
        <v>45907</v>
      </c>
      <c r="J202" s="250">
        <f>DATE($B$199,$E$199,8)</f>
        <v>45908</v>
      </c>
      <c r="K202" s="250">
        <f>DATE($B$199,$E$199,9)</f>
        <v>45909</v>
      </c>
      <c r="L202" s="250">
        <f>DATE($B$199,$E$199,10)</f>
        <v>45910</v>
      </c>
      <c r="M202" s="250">
        <f>DATE($B$199,$E$199,11)</f>
        <v>45911</v>
      </c>
      <c r="N202" s="250">
        <f>DATE($B$199,$E$199,12)</f>
        <v>45912</v>
      </c>
      <c r="O202" s="250">
        <f>DATE($B$199,$E$199,13)</f>
        <v>45913</v>
      </c>
      <c r="P202" s="250">
        <f>DATE($B$199,$E$199,14)</f>
        <v>45914</v>
      </c>
      <c r="Q202" s="250">
        <f>DATE($B$199,$E$199,15)</f>
        <v>45915</v>
      </c>
      <c r="R202" s="250">
        <f>DATE($B$199,$E$199,16)</f>
        <v>45916</v>
      </c>
      <c r="S202" s="250">
        <f>DATE($B$199,$E$199,17)</f>
        <v>45917</v>
      </c>
      <c r="T202" s="250">
        <f>DATE($B$199,$E$199,18)</f>
        <v>45918</v>
      </c>
      <c r="U202" s="250">
        <f>DATE($B$199,$E$199,19)</f>
        <v>45919</v>
      </c>
      <c r="V202" s="250">
        <f>DATE($B$199,$E$199,20)</f>
        <v>45920</v>
      </c>
      <c r="W202" s="250">
        <f>DATE($B$199,$E$199,21)</f>
        <v>45921</v>
      </c>
      <c r="X202" s="250">
        <f>DATE($B$199,$E$199,22)</f>
        <v>45922</v>
      </c>
      <c r="Y202" s="250">
        <f>DATE($B$199,$E$199,23)</f>
        <v>45923</v>
      </c>
      <c r="Z202" s="250">
        <f>DATE($B$199,$E$199,24)</f>
        <v>45924</v>
      </c>
      <c r="AA202" s="250">
        <f>DATE($B$199,$E$199,25)</f>
        <v>45925</v>
      </c>
      <c r="AB202" s="250">
        <f>DATE($B$199,$E$199,26)</f>
        <v>45926</v>
      </c>
      <c r="AC202" s="250">
        <f>DATE($B$199,$E$199,27)</f>
        <v>45927</v>
      </c>
      <c r="AD202" s="250">
        <f>DATE($B$199,$E$199,28)</f>
        <v>45928</v>
      </c>
      <c r="AE202" s="250">
        <f>IF(DAY(EOMONTH(C202,0))&lt;29,"",DATE($B$199,$E$199,29))</f>
        <v>45929</v>
      </c>
      <c r="AF202" s="250">
        <f>IF(DAY(EOMONTH(C202,0))&lt;30,"",DATE($B$199,$E$199,30))</f>
        <v>45930</v>
      </c>
      <c r="AG202" s="250" t="str">
        <f>IF(DAY(EOMONTH(C202,0))&lt;31,"",DATE($B$199,$E$199,31))</f>
        <v/>
      </c>
      <c r="AH202" s="347"/>
      <c r="AI202" s="77"/>
      <c r="AJ202" s="77"/>
      <c r="AK202" s="67"/>
      <c r="AL202" s="78" t="s">
        <v>188</v>
      </c>
      <c r="AM202" s="147" t="e">
        <f>ROUND(SUM(AJ208:AJ231)/AH232,1)</f>
        <v>#DIV/0!</v>
      </c>
      <c r="AN202" s="67"/>
      <c r="AO202" s="67"/>
    </row>
    <row r="203" spans="1:54" ht="24.95" customHeight="1" thickBot="1">
      <c r="B203" s="80" t="s">
        <v>137</v>
      </c>
      <c r="C203" s="119"/>
      <c r="D203" s="120"/>
      <c r="E203" s="120"/>
      <c r="F203" s="120"/>
      <c r="G203" s="120"/>
      <c r="H203" s="120"/>
      <c r="I203" s="120"/>
      <c r="J203" s="120"/>
      <c r="K203" s="120"/>
      <c r="L203" s="121"/>
      <c r="M203" s="119"/>
      <c r="N203" s="120"/>
      <c r="O203" s="120"/>
      <c r="P203" s="120"/>
      <c r="Q203" s="120"/>
      <c r="R203" s="120"/>
      <c r="S203" s="120"/>
      <c r="T203" s="120"/>
      <c r="U203" s="120"/>
      <c r="V203" s="121"/>
      <c r="W203" s="122"/>
      <c r="X203" s="120"/>
      <c r="Y203" s="120"/>
      <c r="Z203" s="120"/>
      <c r="AA203" s="120"/>
      <c r="AB203" s="120"/>
      <c r="AC203" s="120"/>
      <c r="AD203" s="120"/>
      <c r="AE203" s="120"/>
      <c r="AF203" s="120"/>
      <c r="AG203" s="123"/>
      <c r="AH203" s="109">
        <f>COUNTIF(C203:AG203,"○")</f>
        <v>0</v>
      </c>
      <c r="AI203" s="81"/>
      <c r="AK203" s="67"/>
      <c r="AL203" s="83" t="s">
        <v>122</v>
      </c>
      <c r="AM203" s="181"/>
      <c r="AN203" s="67"/>
      <c r="AO203" s="67"/>
    </row>
    <row r="204" spans="1:54" ht="24.95" customHeight="1" thickBot="1">
      <c r="B204" s="80" t="s">
        <v>138</v>
      </c>
      <c r="C204" s="104">
        <f>SUM($C$10,$C$13,$C$16,$C$19,$C$22,$C$25,$C$28,$C$31,$C$34)*1/2+SUM($C$11,$C$14,$C$17,$C$20,$C$23,$C$26,$C$29,$C$32,$C$35)*3/4+SUM($C$12,$C$15,$C$18,$C$21,$C$24,$C$27,$C$30,$C$33,$C$36)</f>
        <v>0</v>
      </c>
      <c r="D204" s="104">
        <f t="shared" ref="D204:AG204" si="165">SUM(D205,D208,D211,D214,D217,D220,D223,D226,D229)*1/2+SUM(D206,D209,D212,D215,D218,D221,D224,D227,D230)*3/4+SUM(D207,D210,D213,D216,D219,D222,D225,D228,D231)</f>
        <v>0</v>
      </c>
      <c r="E204" s="104">
        <f t="shared" si="165"/>
        <v>0</v>
      </c>
      <c r="F204" s="104">
        <f t="shared" si="165"/>
        <v>0</v>
      </c>
      <c r="G204" s="104">
        <f t="shared" si="165"/>
        <v>0</v>
      </c>
      <c r="H204" s="104">
        <f t="shared" si="165"/>
        <v>0</v>
      </c>
      <c r="I204" s="104">
        <f t="shared" si="165"/>
        <v>0</v>
      </c>
      <c r="J204" s="104">
        <f t="shared" si="165"/>
        <v>0</v>
      </c>
      <c r="K204" s="104">
        <f t="shared" si="165"/>
        <v>0</v>
      </c>
      <c r="L204" s="104">
        <f t="shared" si="165"/>
        <v>0</v>
      </c>
      <c r="M204" s="104">
        <f t="shared" si="165"/>
        <v>0</v>
      </c>
      <c r="N204" s="104">
        <f t="shared" si="165"/>
        <v>0</v>
      </c>
      <c r="O204" s="104">
        <f t="shared" si="165"/>
        <v>0</v>
      </c>
      <c r="P204" s="104">
        <f t="shared" si="165"/>
        <v>0</v>
      </c>
      <c r="Q204" s="104">
        <f t="shared" si="165"/>
        <v>0</v>
      </c>
      <c r="R204" s="104">
        <f t="shared" si="165"/>
        <v>0</v>
      </c>
      <c r="S204" s="104">
        <f t="shared" si="165"/>
        <v>0</v>
      </c>
      <c r="T204" s="104">
        <f t="shared" si="165"/>
        <v>0</v>
      </c>
      <c r="U204" s="104">
        <f t="shared" si="165"/>
        <v>0</v>
      </c>
      <c r="V204" s="104">
        <f t="shared" si="165"/>
        <v>0</v>
      </c>
      <c r="W204" s="104">
        <f t="shared" si="165"/>
        <v>0</v>
      </c>
      <c r="X204" s="104">
        <f t="shared" si="165"/>
        <v>0</v>
      </c>
      <c r="Y204" s="104">
        <f t="shared" si="165"/>
        <v>0</v>
      </c>
      <c r="Z204" s="104">
        <f t="shared" si="165"/>
        <v>0</v>
      </c>
      <c r="AA204" s="104">
        <f t="shared" si="165"/>
        <v>0</v>
      </c>
      <c r="AB204" s="104">
        <f t="shared" si="165"/>
        <v>0</v>
      </c>
      <c r="AC204" s="104">
        <f t="shared" si="165"/>
        <v>0</v>
      </c>
      <c r="AD204" s="104">
        <f t="shared" si="165"/>
        <v>0</v>
      </c>
      <c r="AE204" s="104">
        <f t="shared" si="165"/>
        <v>0</v>
      </c>
      <c r="AF204" s="104">
        <f t="shared" si="165"/>
        <v>0</v>
      </c>
      <c r="AG204" s="104">
        <f t="shared" si="165"/>
        <v>0</v>
      </c>
      <c r="AH204" s="108">
        <f>SUM(C204:AG204)</f>
        <v>0</v>
      </c>
      <c r="AI204" s="82"/>
      <c r="AK204" s="67"/>
      <c r="AL204" s="83" t="s">
        <v>123</v>
      </c>
      <c r="AM204" s="148" t="e">
        <f>AM199/AF197</f>
        <v>#DIV/0!</v>
      </c>
      <c r="AN204" s="67"/>
      <c r="AO204" s="67"/>
    </row>
    <row r="205" spans="1:54" ht="18" customHeight="1" thickBot="1">
      <c r="A205" s="372" t="s">
        <v>139</v>
      </c>
      <c r="B205" s="193" t="s">
        <v>218</v>
      </c>
      <c r="C205" s="199"/>
      <c r="D205" s="200"/>
      <c r="E205" s="200"/>
      <c r="F205" s="200"/>
      <c r="G205" s="200"/>
      <c r="H205" s="200"/>
      <c r="I205" s="200"/>
      <c r="J205" s="200"/>
      <c r="K205" s="200"/>
      <c r="L205" s="201"/>
      <c r="M205" s="199"/>
      <c r="N205" s="200"/>
      <c r="O205" s="200"/>
      <c r="P205" s="200"/>
      <c r="Q205" s="200"/>
      <c r="R205" s="200"/>
      <c r="S205" s="200"/>
      <c r="T205" s="200"/>
      <c r="U205" s="200"/>
      <c r="V205" s="201"/>
      <c r="W205" s="202"/>
      <c r="X205" s="200"/>
      <c r="Y205" s="200"/>
      <c r="Z205" s="200"/>
      <c r="AA205" s="200"/>
      <c r="AB205" s="200"/>
      <c r="AC205" s="200"/>
      <c r="AD205" s="200"/>
      <c r="AE205" s="200"/>
      <c r="AF205" s="200"/>
      <c r="AG205" s="201"/>
      <c r="AH205" s="113">
        <f>SUM(C205:AG205)*1/2</f>
        <v>0</v>
      </c>
      <c r="AL205" s="169" t="s">
        <v>168</v>
      </c>
      <c r="AM205" s="172" t="e">
        <f>ROUND((AH236)/AH204*100,0) &amp;"％"</f>
        <v>#DIV/0!</v>
      </c>
      <c r="AN205" s="67"/>
      <c r="AO205" s="67"/>
    </row>
    <row r="206" spans="1:54" ht="18" customHeight="1">
      <c r="A206" s="373"/>
      <c r="B206" s="194" t="s">
        <v>219</v>
      </c>
      <c r="C206" s="203"/>
      <c r="D206" s="204"/>
      <c r="E206" s="204"/>
      <c r="F206" s="204"/>
      <c r="G206" s="204"/>
      <c r="H206" s="204"/>
      <c r="I206" s="204"/>
      <c r="J206" s="204"/>
      <c r="K206" s="204"/>
      <c r="L206" s="205"/>
      <c r="M206" s="203"/>
      <c r="N206" s="204"/>
      <c r="O206" s="204"/>
      <c r="P206" s="204"/>
      <c r="Q206" s="204"/>
      <c r="R206" s="204"/>
      <c r="S206" s="204"/>
      <c r="T206" s="204"/>
      <c r="U206" s="204"/>
      <c r="V206" s="205"/>
      <c r="W206" s="206"/>
      <c r="X206" s="204"/>
      <c r="Y206" s="204"/>
      <c r="Z206" s="204"/>
      <c r="AA206" s="204"/>
      <c r="AB206" s="204"/>
      <c r="AC206" s="204"/>
      <c r="AD206" s="204"/>
      <c r="AE206" s="204"/>
      <c r="AF206" s="204"/>
      <c r="AG206" s="205"/>
      <c r="AH206" s="111">
        <f>SUM(C206:AG206)*3/4</f>
        <v>0</v>
      </c>
      <c r="AJ206" s="332" t="s">
        <v>187</v>
      </c>
      <c r="AL206" s="23"/>
      <c r="AM206" s="192"/>
      <c r="AN206" s="67"/>
      <c r="AO206" s="67"/>
    </row>
    <row r="207" spans="1:54" ht="18" customHeight="1" thickBot="1">
      <c r="A207" s="374"/>
      <c r="B207" s="197" t="s">
        <v>220</v>
      </c>
      <c r="C207" s="224"/>
      <c r="D207" s="214"/>
      <c r="E207" s="214"/>
      <c r="F207" s="214"/>
      <c r="G207" s="214"/>
      <c r="H207" s="214"/>
      <c r="I207" s="214"/>
      <c r="J207" s="214"/>
      <c r="K207" s="214"/>
      <c r="L207" s="213"/>
      <c r="M207" s="224"/>
      <c r="N207" s="214"/>
      <c r="O207" s="214"/>
      <c r="P207" s="214"/>
      <c r="Q207" s="214"/>
      <c r="R207" s="214"/>
      <c r="S207" s="214"/>
      <c r="T207" s="214"/>
      <c r="U207" s="214"/>
      <c r="V207" s="213"/>
      <c r="W207" s="225"/>
      <c r="X207" s="214"/>
      <c r="Y207" s="214"/>
      <c r="Z207" s="214"/>
      <c r="AA207" s="214"/>
      <c r="AB207" s="214"/>
      <c r="AC207" s="214"/>
      <c r="AD207" s="214"/>
      <c r="AE207" s="214"/>
      <c r="AF207" s="214"/>
      <c r="AG207" s="213"/>
      <c r="AH207" s="111">
        <f>SUM(C207:AG207)</f>
        <v>0</v>
      </c>
      <c r="AJ207" s="350"/>
      <c r="AL207" s="23"/>
      <c r="AM207" s="192"/>
      <c r="AN207" s="67"/>
      <c r="AO207" s="67"/>
    </row>
    <row r="208" spans="1:54" ht="18" customHeight="1" thickBot="1">
      <c r="A208" s="372" t="s">
        <v>183</v>
      </c>
      <c r="B208" s="193" t="s">
        <v>218</v>
      </c>
      <c r="C208" s="199"/>
      <c r="D208" s="200"/>
      <c r="E208" s="200"/>
      <c r="F208" s="200"/>
      <c r="G208" s="200"/>
      <c r="H208" s="200"/>
      <c r="I208" s="200"/>
      <c r="J208" s="200"/>
      <c r="K208" s="200"/>
      <c r="L208" s="201"/>
      <c r="M208" s="199"/>
      <c r="N208" s="200"/>
      <c r="O208" s="200"/>
      <c r="P208" s="200"/>
      <c r="Q208" s="200"/>
      <c r="R208" s="200"/>
      <c r="S208" s="200"/>
      <c r="T208" s="200"/>
      <c r="U208" s="200"/>
      <c r="V208" s="201"/>
      <c r="W208" s="202"/>
      <c r="X208" s="200"/>
      <c r="Y208" s="200"/>
      <c r="Z208" s="200"/>
      <c r="AA208" s="200"/>
      <c r="AB208" s="200"/>
      <c r="AC208" s="200"/>
      <c r="AD208" s="200"/>
      <c r="AE208" s="200"/>
      <c r="AF208" s="200"/>
      <c r="AG208" s="201"/>
      <c r="AH208" s="113">
        <f t="shared" ref="AH208" si="166">SUM(C208:AG208)*1/2</f>
        <v>0</v>
      </c>
      <c r="AI208" s="365" t="s">
        <v>140</v>
      </c>
      <c r="AJ208" s="149">
        <f>AH208*2</f>
        <v>0</v>
      </c>
      <c r="AN208" s="67"/>
      <c r="AO208" s="67"/>
    </row>
    <row r="209" spans="1:41" ht="18" customHeight="1" thickBot="1">
      <c r="A209" s="373"/>
      <c r="B209" s="194" t="s">
        <v>219</v>
      </c>
      <c r="C209" s="203"/>
      <c r="D209" s="204"/>
      <c r="E209" s="204"/>
      <c r="F209" s="204"/>
      <c r="G209" s="204"/>
      <c r="H209" s="204"/>
      <c r="I209" s="204"/>
      <c r="J209" s="204"/>
      <c r="K209" s="204"/>
      <c r="L209" s="205"/>
      <c r="M209" s="203"/>
      <c r="N209" s="204"/>
      <c r="O209" s="204"/>
      <c r="P209" s="204"/>
      <c r="Q209" s="204"/>
      <c r="R209" s="204"/>
      <c r="S209" s="204"/>
      <c r="T209" s="204"/>
      <c r="U209" s="204"/>
      <c r="V209" s="205"/>
      <c r="W209" s="206"/>
      <c r="X209" s="204"/>
      <c r="Y209" s="204"/>
      <c r="Z209" s="204"/>
      <c r="AA209" s="204"/>
      <c r="AB209" s="204"/>
      <c r="AC209" s="204"/>
      <c r="AD209" s="204"/>
      <c r="AE209" s="204"/>
      <c r="AF209" s="204"/>
      <c r="AG209" s="205"/>
      <c r="AH209" s="111">
        <f t="shared" ref="AH209" si="167">SUM(C209:AG209)*3/4</f>
        <v>0</v>
      </c>
      <c r="AI209" s="365"/>
      <c r="AJ209" s="149">
        <f t="shared" ref="AJ209:AJ210" si="168">AH209*2</f>
        <v>0</v>
      </c>
      <c r="AN209" s="67"/>
      <c r="AO209" s="67"/>
    </row>
    <row r="210" spans="1:41" ht="18" customHeight="1" thickBot="1">
      <c r="A210" s="374"/>
      <c r="B210" s="197" t="s">
        <v>220</v>
      </c>
      <c r="C210" s="224"/>
      <c r="D210" s="214"/>
      <c r="E210" s="214"/>
      <c r="F210" s="214"/>
      <c r="G210" s="214"/>
      <c r="H210" s="214"/>
      <c r="I210" s="214"/>
      <c r="J210" s="214"/>
      <c r="K210" s="214"/>
      <c r="L210" s="213"/>
      <c r="M210" s="224"/>
      <c r="N210" s="214"/>
      <c r="O210" s="214"/>
      <c r="P210" s="214"/>
      <c r="Q210" s="214"/>
      <c r="R210" s="214"/>
      <c r="S210" s="214"/>
      <c r="T210" s="214"/>
      <c r="U210" s="214"/>
      <c r="V210" s="213"/>
      <c r="W210" s="225"/>
      <c r="X210" s="214"/>
      <c r="Y210" s="214"/>
      <c r="Z210" s="214"/>
      <c r="AA210" s="214"/>
      <c r="AB210" s="214"/>
      <c r="AC210" s="214"/>
      <c r="AD210" s="214"/>
      <c r="AE210" s="214"/>
      <c r="AF210" s="214"/>
      <c r="AG210" s="213"/>
      <c r="AH210" s="111">
        <f t="shared" ref="AH210" si="169">SUM(C210:AG210)</f>
        <v>0</v>
      </c>
      <c r="AI210" s="365"/>
      <c r="AJ210" s="149">
        <f t="shared" si="168"/>
        <v>0</v>
      </c>
      <c r="AN210" s="67"/>
      <c r="AO210" s="67"/>
    </row>
    <row r="211" spans="1:41" ht="18" customHeight="1" thickBot="1">
      <c r="A211" s="372" t="s">
        <v>225</v>
      </c>
      <c r="B211" s="193" t="s">
        <v>218</v>
      </c>
      <c r="C211" s="199"/>
      <c r="D211" s="200"/>
      <c r="E211" s="200"/>
      <c r="F211" s="200"/>
      <c r="G211" s="200"/>
      <c r="H211" s="200"/>
      <c r="I211" s="200"/>
      <c r="J211" s="200"/>
      <c r="K211" s="200"/>
      <c r="L211" s="201"/>
      <c r="M211" s="199"/>
      <c r="N211" s="200"/>
      <c r="O211" s="200"/>
      <c r="P211" s="200"/>
      <c r="Q211" s="200"/>
      <c r="R211" s="200"/>
      <c r="S211" s="200"/>
      <c r="T211" s="200"/>
      <c r="U211" s="200"/>
      <c r="V211" s="201"/>
      <c r="W211" s="202"/>
      <c r="X211" s="200"/>
      <c r="Y211" s="200"/>
      <c r="Z211" s="200"/>
      <c r="AA211" s="200"/>
      <c r="AB211" s="200"/>
      <c r="AC211" s="200"/>
      <c r="AD211" s="200"/>
      <c r="AE211" s="200"/>
      <c r="AF211" s="200"/>
      <c r="AG211" s="201"/>
      <c r="AH211" s="113">
        <f t="shared" ref="AH211" si="170">SUM(C211:AG211)*1/2</f>
        <v>0</v>
      </c>
      <c r="AI211" s="365" t="s">
        <v>140</v>
      </c>
      <c r="AJ211" s="149">
        <f>AH211*2</f>
        <v>0</v>
      </c>
      <c r="AN211" s="67"/>
      <c r="AO211" s="67"/>
    </row>
    <row r="212" spans="1:41" ht="18" customHeight="1" thickBot="1">
      <c r="A212" s="373"/>
      <c r="B212" s="194" t="s">
        <v>219</v>
      </c>
      <c r="C212" s="203"/>
      <c r="D212" s="204"/>
      <c r="E212" s="204"/>
      <c r="F212" s="204"/>
      <c r="G212" s="204"/>
      <c r="H212" s="204"/>
      <c r="I212" s="204"/>
      <c r="J212" s="204"/>
      <c r="K212" s="204"/>
      <c r="L212" s="205"/>
      <c r="M212" s="203"/>
      <c r="N212" s="204"/>
      <c r="O212" s="204"/>
      <c r="P212" s="204"/>
      <c r="Q212" s="204"/>
      <c r="R212" s="204"/>
      <c r="S212" s="204"/>
      <c r="T212" s="204"/>
      <c r="U212" s="204"/>
      <c r="V212" s="205"/>
      <c r="W212" s="206"/>
      <c r="X212" s="204"/>
      <c r="Y212" s="204"/>
      <c r="Z212" s="204"/>
      <c r="AA212" s="204"/>
      <c r="AB212" s="204"/>
      <c r="AC212" s="204"/>
      <c r="AD212" s="204"/>
      <c r="AE212" s="204"/>
      <c r="AF212" s="204"/>
      <c r="AG212" s="205"/>
      <c r="AH212" s="111">
        <f t="shared" ref="AH212" si="171">SUM(C212:AG212)*3/4</f>
        <v>0</v>
      </c>
      <c r="AI212" s="365"/>
      <c r="AJ212" s="149">
        <f t="shared" ref="AJ212:AJ213" si="172">AH212*2</f>
        <v>0</v>
      </c>
      <c r="AN212" s="67"/>
      <c r="AO212" s="67"/>
    </row>
    <row r="213" spans="1:41" ht="18" customHeight="1" thickBot="1">
      <c r="A213" s="374"/>
      <c r="B213" s="197" t="s">
        <v>220</v>
      </c>
      <c r="C213" s="224"/>
      <c r="D213" s="214"/>
      <c r="E213" s="214"/>
      <c r="F213" s="214"/>
      <c r="G213" s="214"/>
      <c r="H213" s="214"/>
      <c r="I213" s="214"/>
      <c r="J213" s="214"/>
      <c r="K213" s="214"/>
      <c r="L213" s="213"/>
      <c r="M213" s="224"/>
      <c r="N213" s="214"/>
      <c r="O213" s="214"/>
      <c r="P213" s="214"/>
      <c r="Q213" s="214"/>
      <c r="R213" s="214"/>
      <c r="S213" s="214"/>
      <c r="T213" s="214"/>
      <c r="U213" s="214"/>
      <c r="V213" s="213"/>
      <c r="W213" s="225"/>
      <c r="X213" s="214"/>
      <c r="Y213" s="214"/>
      <c r="Z213" s="214"/>
      <c r="AA213" s="214"/>
      <c r="AB213" s="214"/>
      <c r="AC213" s="214"/>
      <c r="AD213" s="214"/>
      <c r="AE213" s="214"/>
      <c r="AF213" s="214"/>
      <c r="AG213" s="213"/>
      <c r="AH213" s="111">
        <f t="shared" ref="AH213" si="173">SUM(C213:AG213)</f>
        <v>0</v>
      </c>
      <c r="AI213" s="365"/>
      <c r="AJ213" s="149">
        <f t="shared" si="172"/>
        <v>0</v>
      </c>
      <c r="AN213" s="67"/>
      <c r="AO213" s="67"/>
    </row>
    <row r="214" spans="1:41" ht="18" customHeight="1" thickBot="1">
      <c r="A214" s="372" t="s">
        <v>184</v>
      </c>
      <c r="B214" s="193" t="s">
        <v>218</v>
      </c>
      <c r="C214" s="199"/>
      <c r="D214" s="200"/>
      <c r="E214" s="200"/>
      <c r="F214" s="200"/>
      <c r="G214" s="200"/>
      <c r="H214" s="200"/>
      <c r="I214" s="200"/>
      <c r="J214" s="200"/>
      <c r="K214" s="200"/>
      <c r="L214" s="201"/>
      <c r="M214" s="199"/>
      <c r="N214" s="200"/>
      <c r="O214" s="200"/>
      <c r="P214" s="200"/>
      <c r="Q214" s="200"/>
      <c r="R214" s="200"/>
      <c r="S214" s="200"/>
      <c r="T214" s="200"/>
      <c r="U214" s="200"/>
      <c r="V214" s="201"/>
      <c r="W214" s="202"/>
      <c r="X214" s="200"/>
      <c r="Y214" s="200"/>
      <c r="Z214" s="200"/>
      <c r="AA214" s="200"/>
      <c r="AB214" s="200"/>
      <c r="AC214" s="200"/>
      <c r="AD214" s="200"/>
      <c r="AE214" s="200"/>
      <c r="AF214" s="200"/>
      <c r="AG214" s="201"/>
      <c r="AH214" s="113">
        <f t="shared" ref="AH214" si="174">SUM(C214:AG214)*1/2</f>
        <v>0</v>
      </c>
      <c r="AI214" s="365" t="s">
        <v>143</v>
      </c>
      <c r="AJ214" s="149">
        <f>AH214*3</f>
        <v>0</v>
      </c>
      <c r="AN214" s="67"/>
      <c r="AO214" s="67"/>
    </row>
    <row r="215" spans="1:41" ht="18" customHeight="1" thickBot="1">
      <c r="A215" s="373"/>
      <c r="B215" s="194" t="s">
        <v>219</v>
      </c>
      <c r="C215" s="203"/>
      <c r="D215" s="204"/>
      <c r="E215" s="204"/>
      <c r="F215" s="204"/>
      <c r="G215" s="204"/>
      <c r="H215" s="204"/>
      <c r="I215" s="204"/>
      <c r="J215" s="204"/>
      <c r="K215" s="204"/>
      <c r="L215" s="205"/>
      <c r="M215" s="203"/>
      <c r="N215" s="204"/>
      <c r="O215" s="204"/>
      <c r="P215" s="204"/>
      <c r="Q215" s="204"/>
      <c r="R215" s="204"/>
      <c r="S215" s="204"/>
      <c r="T215" s="204"/>
      <c r="U215" s="204"/>
      <c r="V215" s="205"/>
      <c r="W215" s="206"/>
      <c r="X215" s="204"/>
      <c r="Y215" s="204"/>
      <c r="Z215" s="204"/>
      <c r="AA215" s="204"/>
      <c r="AB215" s="204"/>
      <c r="AC215" s="204"/>
      <c r="AD215" s="204"/>
      <c r="AE215" s="204"/>
      <c r="AF215" s="204"/>
      <c r="AG215" s="205"/>
      <c r="AH215" s="111">
        <f t="shared" ref="AH215" si="175">SUM(C215:AG215)*3/4</f>
        <v>0</v>
      </c>
      <c r="AI215" s="365"/>
      <c r="AJ215" s="149">
        <f t="shared" ref="AJ215:AJ219" si="176">AH215*3</f>
        <v>0</v>
      </c>
      <c r="AN215" s="67"/>
      <c r="AO215" s="67"/>
    </row>
    <row r="216" spans="1:41" ht="18" customHeight="1" thickBot="1">
      <c r="A216" s="374"/>
      <c r="B216" s="197" t="s">
        <v>220</v>
      </c>
      <c r="C216" s="224"/>
      <c r="D216" s="214"/>
      <c r="E216" s="214"/>
      <c r="F216" s="214"/>
      <c r="G216" s="214"/>
      <c r="H216" s="214"/>
      <c r="I216" s="214"/>
      <c r="J216" s="214"/>
      <c r="K216" s="214"/>
      <c r="L216" s="213"/>
      <c r="M216" s="224"/>
      <c r="N216" s="214"/>
      <c r="O216" s="214"/>
      <c r="P216" s="214"/>
      <c r="Q216" s="214"/>
      <c r="R216" s="214"/>
      <c r="S216" s="214"/>
      <c r="T216" s="214"/>
      <c r="U216" s="214"/>
      <c r="V216" s="213"/>
      <c r="W216" s="225"/>
      <c r="X216" s="214"/>
      <c r="Y216" s="214"/>
      <c r="Z216" s="214"/>
      <c r="AA216" s="214"/>
      <c r="AB216" s="214"/>
      <c r="AC216" s="214"/>
      <c r="AD216" s="214"/>
      <c r="AE216" s="214"/>
      <c r="AF216" s="214"/>
      <c r="AG216" s="213"/>
      <c r="AH216" s="111">
        <f t="shared" ref="AH216" si="177">SUM(C216:AG216)</f>
        <v>0</v>
      </c>
      <c r="AI216" s="365"/>
      <c r="AJ216" s="149">
        <f t="shared" si="176"/>
        <v>0</v>
      </c>
      <c r="AN216" s="67"/>
      <c r="AO216" s="67"/>
    </row>
    <row r="217" spans="1:41" ht="18" customHeight="1" thickBot="1">
      <c r="A217" s="372" t="s">
        <v>226</v>
      </c>
      <c r="B217" s="193" t="s">
        <v>218</v>
      </c>
      <c r="C217" s="199"/>
      <c r="D217" s="200"/>
      <c r="E217" s="200"/>
      <c r="F217" s="200"/>
      <c r="G217" s="200"/>
      <c r="H217" s="200"/>
      <c r="I217" s="200"/>
      <c r="J217" s="200"/>
      <c r="K217" s="200"/>
      <c r="L217" s="201"/>
      <c r="M217" s="199"/>
      <c r="N217" s="200"/>
      <c r="O217" s="200"/>
      <c r="P217" s="200"/>
      <c r="Q217" s="200"/>
      <c r="R217" s="200"/>
      <c r="S217" s="200"/>
      <c r="T217" s="200"/>
      <c r="U217" s="200"/>
      <c r="V217" s="201"/>
      <c r="W217" s="202"/>
      <c r="X217" s="200"/>
      <c r="Y217" s="200"/>
      <c r="Z217" s="200"/>
      <c r="AA217" s="200"/>
      <c r="AB217" s="200"/>
      <c r="AC217" s="200"/>
      <c r="AD217" s="200"/>
      <c r="AE217" s="200"/>
      <c r="AF217" s="200"/>
      <c r="AG217" s="201"/>
      <c r="AH217" s="113">
        <f t="shared" ref="AH217" si="178">SUM(C217:AG217)*1/2</f>
        <v>0</v>
      </c>
      <c r="AI217" s="365" t="s">
        <v>143</v>
      </c>
      <c r="AJ217" s="149">
        <f t="shared" si="176"/>
        <v>0</v>
      </c>
      <c r="AK217" s="67"/>
      <c r="AL217" s="87"/>
      <c r="AM217" s="88"/>
      <c r="AN217" s="67"/>
      <c r="AO217" s="67"/>
    </row>
    <row r="218" spans="1:41" ht="18" customHeight="1" thickBot="1">
      <c r="A218" s="373"/>
      <c r="B218" s="194" t="s">
        <v>219</v>
      </c>
      <c r="C218" s="203"/>
      <c r="D218" s="204"/>
      <c r="E218" s="204"/>
      <c r="F218" s="204"/>
      <c r="G218" s="204"/>
      <c r="H218" s="204"/>
      <c r="I218" s="204"/>
      <c r="J218" s="204"/>
      <c r="K218" s="204"/>
      <c r="L218" s="205"/>
      <c r="M218" s="203"/>
      <c r="N218" s="204"/>
      <c r="O218" s="204"/>
      <c r="P218" s="204"/>
      <c r="Q218" s="204"/>
      <c r="R218" s="204"/>
      <c r="S218" s="204"/>
      <c r="T218" s="204"/>
      <c r="U218" s="204"/>
      <c r="V218" s="205"/>
      <c r="W218" s="206"/>
      <c r="X218" s="204"/>
      <c r="Y218" s="204"/>
      <c r="Z218" s="204"/>
      <c r="AA218" s="204"/>
      <c r="AB218" s="204"/>
      <c r="AC218" s="204"/>
      <c r="AD218" s="204"/>
      <c r="AE218" s="204"/>
      <c r="AF218" s="204"/>
      <c r="AG218" s="205"/>
      <c r="AH218" s="111">
        <f t="shared" ref="AH218" si="179">SUM(C218:AG218)*3/4</f>
        <v>0</v>
      </c>
      <c r="AI218" s="365"/>
      <c r="AJ218" s="149">
        <f t="shared" si="176"/>
        <v>0</v>
      </c>
      <c r="AK218" s="67"/>
      <c r="AL218" s="87"/>
      <c r="AM218" s="88"/>
      <c r="AN218" s="67"/>
      <c r="AO218" s="67"/>
    </row>
    <row r="219" spans="1:41" ht="18" customHeight="1" thickBot="1">
      <c r="A219" s="374"/>
      <c r="B219" s="197" t="s">
        <v>220</v>
      </c>
      <c r="C219" s="224"/>
      <c r="D219" s="214"/>
      <c r="E219" s="214"/>
      <c r="F219" s="214"/>
      <c r="G219" s="214"/>
      <c r="H219" s="214"/>
      <c r="I219" s="214"/>
      <c r="J219" s="214"/>
      <c r="K219" s="214"/>
      <c r="L219" s="213"/>
      <c r="M219" s="224"/>
      <c r="N219" s="214"/>
      <c r="O219" s="214"/>
      <c r="P219" s="214"/>
      <c r="Q219" s="214"/>
      <c r="R219" s="214"/>
      <c r="S219" s="214"/>
      <c r="T219" s="214"/>
      <c r="U219" s="214"/>
      <c r="V219" s="213"/>
      <c r="W219" s="225"/>
      <c r="X219" s="214"/>
      <c r="Y219" s="214"/>
      <c r="Z219" s="214"/>
      <c r="AA219" s="214"/>
      <c r="AB219" s="214"/>
      <c r="AC219" s="214"/>
      <c r="AD219" s="214"/>
      <c r="AE219" s="214"/>
      <c r="AF219" s="214"/>
      <c r="AG219" s="213"/>
      <c r="AH219" s="111">
        <f t="shared" ref="AH219" si="180">SUM(C219:AG219)</f>
        <v>0</v>
      </c>
      <c r="AI219" s="365"/>
      <c r="AJ219" s="149">
        <f t="shared" si="176"/>
        <v>0</v>
      </c>
      <c r="AK219" s="67"/>
      <c r="AL219" s="87"/>
      <c r="AM219" s="88"/>
      <c r="AN219" s="67"/>
      <c r="AO219" s="67"/>
    </row>
    <row r="220" spans="1:41" ht="18" customHeight="1" thickBot="1">
      <c r="A220" s="372" t="s">
        <v>185</v>
      </c>
      <c r="B220" s="193" t="s">
        <v>218</v>
      </c>
      <c r="C220" s="199"/>
      <c r="D220" s="200"/>
      <c r="E220" s="200"/>
      <c r="F220" s="200"/>
      <c r="G220" s="200"/>
      <c r="H220" s="200"/>
      <c r="I220" s="200"/>
      <c r="J220" s="200"/>
      <c r="K220" s="200"/>
      <c r="L220" s="201"/>
      <c r="M220" s="199"/>
      <c r="N220" s="200"/>
      <c r="O220" s="200"/>
      <c r="P220" s="200"/>
      <c r="Q220" s="200"/>
      <c r="R220" s="200"/>
      <c r="S220" s="200"/>
      <c r="T220" s="200"/>
      <c r="U220" s="200"/>
      <c r="V220" s="201"/>
      <c r="W220" s="202"/>
      <c r="X220" s="200"/>
      <c r="Y220" s="200"/>
      <c r="Z220" s="200"/>
      <c r="AA220" s="200"/>
      <c r="AB220" s="200"/>
      <c r="AC220" s="200"/>
      <c r="AD220" s="200"/>
      <c r="AE220" s="200"/>
      <c r="AF220" s="200"/>
      <c r="AG220" s="201"/>
      <c r="AH220" s="113">
        <f t="shared" ref="AH220" si="181">SUM(C220:AG220)*1/2</f>
        <v>0</v>
      </c>
      <c r="AI220" s="365" t="s">
        <v>145</v>
      </c>
      <c r="AJ220" s="150">
        <f>AH220*4</f>
        <v>0</v>
      </c>
      <c r="AN220" s="67"/>
      <c r="AO220" s="67"/>
    </row>
    <row r="221" spans="1:41" ht="18" customHeight="1" thickBot="1">
      <c r="A221" s="373"/>
      <c r="B221" s="194" t="s">
        <v>219</v>
      </c>
      <c r="C221" s="203"/>
      <c r="D221" s="204"/>
      <c r="E221" s="204"/>
      <c r="F221" s="204"/>
      <c r="G221" s="204"/>
      <c r="H221" s="204"/>
      <c r="I221" s="204"/>
      <c r="J221" s="204"/>
      <c r="K221" s="204"/>
      <c r="L221" s="205"/>
      <c r="M221" s="203"/>
      <c r="N221" s="204"/>
      <c r="O221" s="204"/>
      <c r="P221" s="204"/>
      <c r="Q221" s="204"/>
      <c r="R221" s="204"/>
      <c r="S221" s="204"/>
      <c r="T221" s="204"/>
      <c r="U221" s="204"/>
      <c r="V221" s="205"/>
      <c r="W221" s="206"/>
      <c r="X221" s="204"/>
      <c r="Y221" s="204"/>
      <c r="Z221" s="204"/>
      <c r="AA221" s="204"/>
      <c r="AB221" s="204"/>
      <c r="AC221" s="204"/>
      <c r="AD221" s="204"/>
      <c r="AE221" s="204"/>
      <c r="AF221" s="204"/>
      <c r="AG221" s="205"/>
      <c r="AH221" s="111">
        <f t="shared" ref="AH221" si="182">SUM(C221:AG221)*3/4</f>
        <v>0</v>
      </c>
      <c r="AI221" s="365"/>
      <c r="AJ221" s="150">
        <f t="shared" ref="AJ221:AJ225" si="183">AH221*4</f>
        <v>0</v>
      </c>
      <c r="AN221" s="67"/>
      <c r="AO221" s="67"/>
    </row>
    <row r="222" spans="1:41" ht="18" customHeight="1" thickBot="1">
      <c r="A222" s="374"/>
      <c r="B222" s="197" t="s">
        <v>220</v>
      </c>
      <c r="C222" s="224"/>
      <c r="D222" s="214"/>
      <c r="E222" s="214"/>
      <c r="F222" s="214"/>
      <c r="G222" s="214"/>
      <c r="H222" s="214"/>
      <c r="I222" s="214"/>
      <c r="J222" s="214"/>
      <c r="K222" s="214"/>
      <c r="L222" s="213"/>
      <c r="M222" s="224"/>
      <c r="N222" s="214"/>
      <c r="O222" s="214"/>
      <c r="P222" s="214"/>
      <c r="Q222" s="214"/>
      <c r="R222" s="214"/>
      <c r="S222" s="214"/>
      <c r="T222" s="214"/>
      <c r="U222" s="214"/>
      <c r="V222" s="213"/>
      <c r="W222" s="225"/>
      <c r="X222" s="214"/>
      <c r="Y222" s="214"/>
      <c r="Z222" s="214"/>
      <c r="AA222" s="214"/>
      <c r="AB222" s="214"/>
      <c r="AC222" s="214"/>
      <c r="AD222" s="214"/>
      <c r="AE222" s="214"/>
      <c r="AF222" s="214"/>
      <c r="AG222" s="213"/>
      <c r="AH222" s="111">
        <f t="shared" ref="AH222" si="184">SUM(C222:AG222)</f>
        <v>0</v>
      </c>
      <c r="AI222" s="365"/>
      <c r="AJ222" s="150">
        <f t="shared" si="183"/>
        <v>0</v>
      </c>
      <c r="AN222" s="67"/>
      <c r="AO222" s="67"/>
    </row>
    <row r="223" spans="1:41" ht="18" customHeight="1" thickBot="1">
      <c r="A223" s="372" t="s">
        <v>227</v>
      </c>
      <c r="B223" s="193" t="s">
        <v>218</v>
      </c>
      <c r="C223" s="199"/>
      <c r="D223" s="200"/>
      <c r="E223" s="200"/>
      <c r="F223" s="200"/>
      <c r="G223" s="200"/>
      <c r="H223" s="200"/>
      <c r="I223" s="200"/>
      <c r="J223" s="200"/>
      <c r="K223" s="200"/>
      <c r="L223" s="201"/>
      <c r="M223" s="199"/>
      <c r="N223" s="200"/>
      <c r="O223" s="200"/>
      <c r="P223" s="200"/>
      <c r="Q223" s="200"/>
      <c r="R223" s="200"/>
      <c r="S223" s="200"/>
      <c r="T223" s="200"/>
      <c r="U223" s="200"/>
      <c r="V223" s="201"/>
      <c r="W223" s="202"/>
      <c r="X223" s="200"/>
      <c r="Y223" s="200"/>
      <c r="Z223" s="200"/>
      <c r="AA223" s="200"/>
      <c r="AB223" s="200"/>
      <c r="AC223" s="200"/>
      <c r="AD223" s="200"/>
      <c r="AE223" s="200"/>
      <c r="AF223" s="200"/>
      <c r="AG223" s="201"/>
      <c r="AH223" s="113">
        <f t="shared" ref="AH223" si="185">SUM(C223:AG223)*1/2</f>
        <v>0</v>
      </c>
      <c r="AI223" s="365" t="s">
        <v>145</v>
      </c>
      <c r="AJ223" s="150">
        <f t="shared" si="183"/>
        <v>0</v>
      </c>
      <c r="AN223" s="67"/>
      <c r="AO223" s="67"/>
    </row>
    <row r="224" spans="1:41" ht="18" customHeight="1" thickBot="1">
      <c r="A224" s="373"/>
      <c r="B224" s="194" t="s">
        <v>219</v>
      </c>
      <c r="C224" s="203"/>
      <c r="D224" s="204"/>
      <c r="E224" s="204"/>
      <c r="F224" s="204"/>
      <c r="G224" s="204"/>
      <c r="H224" s="204"/>
      <c r="I224" s="204"/>
      <c r="J224" s="204"/>
      <c r="K224" s="204"/>
      <c r="L224" s="205"/>
      <c r="M224" s="203"/>
      <c r="N224" s="204"/>
      <c r="O224" s="204"/>
      <c r="P224" s="204"/>
      <c r="Q224" s="204"/>
      <c r="R224" s="204"/>
      <c r="S224" s="204"/>
      <c r="T224" s="204"/>
      <c r="U224" s="204"/>
      <c r="V224" s="205"/>
      <c r="W224" s="206"/>
      <c r="X224" s="204"/>
      <c r="Y224" s="204"/>
      <c r="Z224" s="204"/>
      <c r="AA224" s="204"/>
      <c r="AB224" s="204"/>
      <c r="AC224" s="204"/>
      <c r="AD224" s="204"/>
      <c r="AE224" s="204"/>
      <c r="AF224" s="204"/>
      <c r="AG224" s="205"/>
      <c r="AH224" s="111">
        <f t="shared" ref="AH224" si="186">SUM(C224:AG224)*3/4</f>
        <v>0</v>
      </c>
      <c r="AI224" s="365"/>
      <c r="AJ224" s="150">
        <f t="shared" si="183"/>
        <v>0</v>
      </c>
      <c r="AN224" s="67"/>
      <c r="AO224" s="67"/>
    </row>
    <row r="225" spans="1:54" ht="18" customHeight="1" thickBot="1">
      <c r="A225" s="374"/>
      <c r="B225" s="197" t="s">
        <v>220</v>
      </c>
      <c r="C225" s="224"/>
      <c r="D225" s="214"/>
      <c r="E225" s="214"/>
      <c r="F225" s="214"/>
      <c r="G225" s="214"/>
      <c r="H225" s="214"/>
      <c r="I225" s="214"/>
      <c r="J225" s="214"/>
      <c r="K225" s="214"/>
      <c r="L225" s="213"/>
      <c r="M225" s="224"/>
      <c r="N225" s="214"/>
      <c r="O225" s="214"/>
      <c r="P225" s="214"/>
      <c r="Q225" s="214"/>
      <c r="R225" s="214"/>
      <c r="S225" s="214"/>
      <c r="T225" s="214"/>
      <c r="U225" s="214"/>
      <c r="V225" s="213"/>
      <c r="W225" s="225"/>
      <c r="X225" s="214"/>
      <c r="Y225" s="214"/>
      <c r="Z225" s="214"/>
      <c r="AA225" s="214"/>
      <c r="AB225" s="214"/>
      <c r="AC225" s="214"/>
      <c r="AD225" s="214"/>
      <c r="AE225" s="214"/>
      <c r="AF225" s="214"/>
      <c r="AG225" s="213"/>
      <c r="AH225" s="111">
        <f t="shared" ref="AH225" si="187">SUM(C225:AG225)</f>
        <v>0</v>
      </c>
      <c r="AI225" s="365"/>
      <c r="AJ225" s="150">
        <f t="shared" si="183"/>
        <v>0</v>
      </c>
      <c r="AN225" s="67"/>
      <c r="AO225" s="67"/>
    </row>
    <row r="226" spans="1:54" ht="18" customHeight="1" thickBot="1">
      <c r="A226" s="372" t="s">
        <v>147</v>
      </c>
      <c r="B226" s="193" t="s">
        <v>218</v>
      </c>
      <c r="C226" s="199"/>
      <c r="D226" s="200"/>
      <c r="E226" s="200"/>
      <c r="F226" s="200"/>
      <c r="G226" s="200"/>
      <c r="H226" s="200"/>
      <c r="I226" s="200"/>
      <c r="J226" s="200"/>
      <c r="K226" s="200"/>
      <c r="L226" s="201"/>
      <c r="M226" s="199"/>
      <c r="N226" s="200"/>
      <c r="O226" s="200"/>
      <c r="P226" s="200"/>
      <c r="Q226" s="200"/>
      <c r="R226" s="200"/>
      <c r="S226" s="200"/>
      <c r="T226" s="200"/>
      <c r="U226" s="200"/>
      <c r="V226" s="201"/>
      <c r="W226" s="202"/>
      <c r="X226" s="200"/>
      <c r="Y226" s="200"/>
      <c r="Z226" s="200"/>
      <c r="AA226" s="200"/>
      <c r="AB226" s="200"/>
      <c r="AC226" s="200"/>
      <c r="AD226" s="200"/>
      <c r="AE226" s="200"/>
      <c r="AF226" s="200"/>
      <c r="AG226" s="201"/>
      <c r="AH226" s="113">
        <f t="shared" ref="AH226" si="188">SUM(C226:AG226)*1/2</f>
        <v>0</v>
      </c>
      <c r="AI226" s="365" t="s">
        <v>148</v>
      </c>
      <c r="AJ226" s="151">
        <f>AH226*5</f>
        <v>0</v>
      </c>
      <c r="AN226" s="67"/>
      <c r="AO226" s="67"/>
    </row>
    <row r="227" spans="1:54" ht="18" customHeight="1" thickBot="1">
      <c r="A227" s="373"/>
      <c r="B227" s="194" t="s">
        <v>219</v>
      </c>
      <c r="C227" s="203"/>
      <c r="D227" s="204"/>
      <c r="E227" s="204"/>
      <c r="F227" s="204"/>
      <c r="G227" s="204"/>
      <c r="H227" s="204"/>
      <c r="I227" s="204"/>
      <c r="J227" s="204"/>
      <c r="K227" s="204"/>
      <c r="L227" s="205"/>
      <c r="M227" s="203"/>
      <c r="N227" s="204"/>
      <c r="O227" s="204"/>
      <c r="P227" s="204"/>
      <c r="Q227" s="204"/>
      <c r="R227" s="204"/>
      <c r="S227" s="204"/>
      <c r="T227" s="204"/>
      <c r="U227" s="204"/>
      <c r="V227" s="205"/>
      <c r="W227" s="206"/>
      <c r="X227" s="204"/>
      <c r="Y227" s="204"/>
      <c r="Z227" s="204"/>
      <c r="AA227" s="204"/>
      <c r="AB227" s="204"/>
      <c r="AC227" s="204"/>
      <c r="AD227" s="204"/>
      <c r="AE227" s="204"/>
      <c r="AF227" s="204"/>
      <c r="AG227" s="205"/>
      <c r="AH227" s="111">
        <f t="shared" ref="AH227" si="189">SUM(C227:AG227)*3/4</f>
        <v>0</v>
      </c>
      <c r="AI227" s="365"/>
      <c r="AJ227" s="151">
        <f t="shared" ref="AJ227:AJ228" si="190">AH227*5</f>
        <v>0</v>
      </c>
      <c r="AN227" s="67"/>
      <c r="AO227" s="67"/>
    </row>
    <row r="228" spans="1:54" ht="18" customHeight="1" thickBot="1">
      <c r="A228" s="374"/>
      <c r="B228" s="197" t="s">
        <v>220</v>
      </c>
      <c r="C228" s="224"/>
      <c r="D228" s="214"/>
      <c r="E228" s="214"/>
      <c r="F228" s="214"/>
      <c r="G228" s="214"/>
      <c r="H228" s="214"/>
      <c r="I228" s="214"/>
      <c r="J228" s="214"/>
      <c r="K228" s="214"/>
      <c r="L228" s="213"/>
      <c r="M228" s="224"/>
      <c r="N228" s="214"/>
      <c r="O228" s="214"/>
      <c r="P228" s="214"/>
      <c r="Q228" s="214"/>
      <c r="R228" s="214"/>
      <c r="S228" s="214"/>
      <c r="T228" s="214"/>
      <c r="U228" s="214"/>
      <c r="V228" s="213"/>
      <c r="W228" s="225"/>
      <c r="X228" s="214"/>
      <c r="Y228" s="214"/>
      <c r="Z228" s="214"/>
      <c r="AA228" s="214"/>
      <c r="AB228" s="214"/>
      <c r="AC228" s="214"/>
      <c r="AD228" s="214"/>
      <c r="AE228" s="214"/>
      <c r="AF228" s="214"/>
      <c r="AG228" s="213"/>
      <c r="AH228" s="111">
        <f t="shared" ref="AH228" si="191">SUM(C228:AG228)</f>
        <v>0</v>
      </c>
      <c r="AI228" s="365"/>
      <c r="AJ228" s="151">
        <f t="shared" si="190"/>
        <v>0</v>
      </c>
      <c r="AN228" s="67"/>
      <c r="AO228" s="67"/>
    </row>
    <row r="229" spans="1:54" ht="18" customHeight="1">
      <c r="A229" s="372" t="s">
        <v>149</v>
      </c>
      <c r="B229" s="193" t="s">
        <v>218</v>
      </c>
      <c r="C229" s="199"/>
      <c r="D229" s="200"/>
      <c r="E229" s="200"/>
      <c r="F229" s="200"/>
      <c r="G229" s="200"/>
      <c r="H229" s="200"/>
      <c r="I229" s="200"/>
      <c r="J229" s="200"/>
      <c r="K229" s="200"/>
      <c r="L229" s="201"/>
      <c r="M229" s="199"/>
      <c r="N229" s="200"/>
      <c r="O229" s="200"/>
      <c r="P229" s="200"/>
      <c r="Q229" s="200"/>
      <c r="R229" s="200"/>
      <c r="S229" s="200"/>
      <c r="T229" s="200"/>
      <c r="U229" s="200"/>
      <c r="V229" s="201"/>
      <c r="W229" s="202"/>
      <c r="X229" s="200"/>
      <c r="Y229" s="200"/>
      <c r="Z229" s="200"/>
      <c r="AA229" s="200"/>
      <c r="AB229" s="200"/>
      <c r="AC229" s="200"/>
      <c r="AD229" s="200"/>
      <c r="AE229" s="200"/>
      <c r="AF229" s="200"/>
      <c r="AG229" s="201"/>
      <c r="AH229" s="113">
        <f>SUM(C229:AG229)*1/2</f>
        <v>0</v>
      </c>
      <c r="AI229" s="365" t="s">
        <v>150</v>
      </c>
      <c r="AJ229" s="195">
        <f>AH229*6</f>
        <v>0</v>
      </c>
      <c r="AN229" s="67"/>
      <c r="AO229" s="67"/>
    </row>
    <row r="230" spans="1:54" ht="18" customHeight="1">
      <c r="A230" s="373"/>
      <c r="B230" s="194" t="s">
        <v>219</v>
      </c>
      <c r="C230" s="203"/>
      <c r="D230" s="204"/>
      <c r="E230" s="204"/>
      <c r="F230" s="204"/>
      <c r="G230" s="204"/>
      <c r="H230" s="204"/>
      <c r="I230" s="204"/>
      <c r="J230" s="204"/>
      <c r="K230" s="204"/>
      <c r="L230" s="205"/>
      <c r="M230" s="203"/>
      <c r="N230" s="204"/>
      <c r="O230" s="204"/>
      <c r="P230" s="204"/>
      <c r="Q230" s="204"/>
      <c r="R230" s="204"/>
      <c r="S230" s="204"/>
      <c r="T230" s="204"/>
      <c r="U230" s="204"/>
      <c r="V230" s="205"/>
      <c r="W230" s="206"/>
      <c r="X230" s="204"/>
      <c r="Y230" s="204"/>
      <c r="Z230" s="204"/>
      <c r="AA230" s="204"/>
      <c r="AB230" s="204"/>
      <c r="AC230" s="204"/>
      <c r="AD230" s="204"/>
      <c r="AE230" s="204"/>
      <c r="AF230" s="204"/>
      <c r="AG230" s="205"/>
      <c r="AH230" s="111">
        <f t="shared" ref="AH230" si="192">SUM(C230:AG230)*3/4</f>
        <v>0</v>
      </c>
      <c r="AI230" s="365"/>
      <c r="AJ230" s="195">
        <f t="shared" ref="AJ230:AJ231" si="193">AH230*6</f>
        <v>0</v>
      </c>
      <c r="AN230" s="67"/>
      <c r="AO230" s="67"/>
    </row>
    <row r="231" spans="1:54" ht="18" customHeight="1" thickBot="1">
      <c r="A231" s="374"/>
      <c r="B231" s="196" t="s">
        <v>220</v>
      </c>
      <c r="C231" s="224"/>
      <c r="D231" s="214"/>
      <c r="E231" s="214"/>
      <c r="F231" s="214"/>
      <c r="G231" s="214"/>
      <c r="H231" s="214"/>
      <c r="I231" s="214"/>
      <c r="J231" s="214"/>
      <c r="K231" s="214"/>
      <c r="L231" s="213"/>
      <c r="M231" s="224"/>
      <c r="N231" s="214"/>
      <c r="O231" s="214"/>
      <c r="P231" s="214"/>
      <c r="Q231" s="214"/>
      <c r="R231" s="214"/>
      <c r="S231" s="214"/>
      <c r="T231" s="214"/>
      <c r="U231" s="214"/>
      <c r="V231" s="213"/>
      <c r="W231" s="225"/>
      <c r="X231" s="214"/>
      <c r="Y231" s="214"/>
      <c r="Z231" s="214"/>
      <c r="AA231" s="214"/>
      <c r="AB231" s="214"/>
      <c r="AC231" s="214"/>
      <c r="AD231" s="214"/>
      <c r="AE231" s="214"/>
      <c r="AF231" s="214"/>
      <c r="AG231" s="213"/>
      <c r="AH231" s="111">
        <f t="shared" ref="AH231" si="194">SUM(C231:AG231)</f>
        <v>0</v>
      </c>
      <c r="AI231" s="365"/>
      <c r="AJ231" s="195">
        <f t="shared" si="193"/>
        <v>0</v>
      </c>
      <c r="AN231" s="67"/>
      <c r="AO231" s="67"/>
    </row>
    <row r="232" spans="1:54" ht="26.25" customHeight="1" thickBot="1">
      <c r="B232" s="96" t="s">
        <v>190</v>
      </c>
      <c r="C232" s="104">
        <f t="shared" ref="C232:AG232" si="195">SUM(C208,C211,C214,C217,C220,C223,C226,C229)*1/2+SUM(C209,C212,C215,C218,C221,C224,C227,C230)*3/4+SUM(C210,C213,C216,C219,C222,C225,C228,C231)</f>
        <v>0</v>
      </c>
      <c r="D232" s="104">
        <f t="shared" si="195"/>
        <v>0</v>
      </c>
      <c r="E232" s="104">
        <f t="shared" si="195"/>
        <v>0</v>
      </c>
      <c r="F232" s="104">
        <f t="shared" si="195"/>
        <v>0</v>
      </c>
      <c r="G232" s="104">
        <f t="shared" si="195"/>
        <v>0</v>
      </c>
      <c r="H232" s="104">
        <f t="shared" si="195"/>
        <v>0</v>
      </c>
      <c r="I232" s="104">
        <f t="shared" si="195"/>
        <v>0</v>
      </c>
      <c r="J232" s="104">
        <f t="shared" si="195"/>
        <v>0</v>
      </c>
      <c r="K232" s="104">
        <f t="shared" si="195"/>
        <v>0</v>
      </c>
      <c r="L232" s="104">
        <f t="shared" si="195"/>
        <v>0</v>
      </c>
      <c r="M232" s="104">
        <f t="shared" si="195"/>
        <v>0</v>
      </c>
      <c r="N232" s="104">
        <f t="shared" si="195"/>
        <v>0</v>
      </c>
      <c r="O232" s="104">
        <f t="shared" si="195"/>
        <v>0</v>
      </c>
      <c r="P232" s="104">
        <f t="shared" si="195"/>
        <v>0</v>
      </c>
      <c r="Q232" s="104">
        <f t="shared" si="195"/>
        <v>0</v>
      </c>
      <c r="R232" s="104">
        <f t="shared" si="195"/>
        <v>0</v>
      </c>
      <c r="S232" s="104">
        <f t="shared" si="195"/>
        <v>0</v>
      </c>
      <c r="T232" s="104">
        <f t="shared" si="195"/>
        <v>0</v>
      </c>
      <c r="U232" s="104">
        <f t="shared" si="195"/>
        <v>0</v>
      </c>
      <c r="V232" s="104">
        <f t="shared" si="195"/>
        <v>0</v>
      </c>
      <c r="W232" s="104">
        <f t="shared" si="195"/>
        <v>0</v>
      </c>
      <c r="X232" s="104">
        <f t="shared" si="195"/>
        <v>0</v>
      </c>
      <c r="Y232" s="104">
        <f t="shared" si="195"/>
        <v>0</v>
      </c>
      <c r="Z232" s="104">
        <f t="shared" si="195"/>
        <v>0</v>
      </c>
      <c r="AA232" s="104">
        <f t="shared" si="195"/>
        <v>0</v>
      </c>
      <c r="AB232" s="104">
        <f t="shared" si="195"/>
        <v>0</v>
      </c>
      <c r="AC232" s="104">
        <f t="shared" si="195"/>
        <v>0</v>
      </c>
      <c r="AD232" s="104">
        <f t="shared" si="195"/>
        <v>0</v>
      </c>
      <c r="AE232" s="104">
        <f t="shared" si="195"/>
        <v>0</v>
      </c>
      <c r="AF232" s="104">
        <f t="shared" si="195"/>
        <v>0</v>
      </c>
      <c r="AG232" s="104">
        <f t="shared" si="195"/>
        <v>0</v>
      </c>
      <c r="AH232" s="108">
        <f>SUM(AH208:AH231)</f>
        <v>0</v>
      </c>
      <c r="AI232" s="94" t="s">
        <v>134</v>
      </c>
      <c r="AJ232" s="150">
        <f>SUM(AJ208:AJ231)</f>
        <v>0</v>
      </c>
      <c r="AN232" s="67"/>
      <c r="AO232" s="67"/>
    </row>
    <row r="233" spans="1:54" ht="18" customHeight="1">
      <c r="A233" s="368" t="s">
        <v>191</v>
      </c>
      <c r="B233" s="193" t="s">
        <v>218</v>
      </c>
      <c r="C233" s="209"/>
      <c r="D233" s="210"/>
      <c r="E233" s="210"/>
      <c r="F233" s="210"/>
      <c r="G233" s="210"/>
      <c r="H233" s="210"/>
      <c r="I233" s="210"/>
      <c r="J233" s="210"/>
      <c r="K233" s="210"/>
      <c r="L233" s="201"/>
      <c r="M233" s="209"/>
      <c r="N233" s="210"/>
      <c r="O233" s="210"/>
      <c r="P233" s="210"/>
      <c r="Q233" s="210"/>
      <c r="R233" s="210"/>
      <c r="S233" s="210"/>
      <c r="T233" s="210"/>
      <c r="U233" s="210"/>
      <c r="V233" s="201"/>
      <c r="W233" s="209"/>
      <c r="X233" s="210"/>
      <c r="Y233" s="210"/>
      <c r="Z233" s="210"/>
      <c r="AA233" s="210"/>
      <c r="AB233" s="210"/>
      <c r="AC233" s="210"/>
      <c r="AD233" s="210"/>
      <c r="AE233" s="210"/>
      <c r="AF233" s="200"/>
      <c r="AG233" s="201"/>
      <c r="AH233" s="113">
        <f>SUM(C233:AG233)*1/2</f>
        <v>0</v>
      </c>
      <c r="AI233" s="94"/>
      <c r="AJ233" s="95"/>
      <c r="AN233" s="67"/>
      <c r="AO233" s="67"/>
    </row>
    <row r="234" spans="1:54" ht="18" customHeight="1">
      <c r="A234" s="369"/>
      <c r="B234" s="194" t="s">
        <v>219</v>
      </c>
      <c r="C234" s="207"/>
      <c r="D234" s="208"/>
      <c r="E234" s="208"/>
      <c r="F234" s="208"/>
      <c r="G234" s="208"/>
      <c r="H234" s="208"/>
      <c r="I234" s="208"/>
      <c r="J234" s="208"/>
      <c r="K234" s="208"/>
      <c r="L234" s="205"/>
      <c r="M234" s="207"/>
      <c r="N234" s="208"/>
      <c r="O234" s="208"/>
      <c r="P234" s="208"/>
      <c r="Q234" s="208"/>
      <c r="R234" s="208"/>
      <c r="S234" s="208"/>
      <c r="T234" s="208"/>
      <c r="U234" s="208"/>
      <c r="V234" s="205"/>
      <c r="W234" s="207"/>
      <c r="X234" s="208"/>
      <c r="Y234" s="208"/>
      <c r="Z234" s="208"/>
      <c r="AA234" s="208"/>
      <c r="AB234" s="208"/>
      <c r="AC234" s="208"/>
      <c r="AD234" s="208"/>
      <c r="AE234" s="208"/>
      <c r="AF234" s="204"/>
      <c r="AG234" s="205"/>
      <c r="AH234" s="111">
        <f t="shared" ref="AH234" si="196">SUM(C234:AG234)*3/4</f>
        <v>0</v>
      </c>
      <c r="AI234" s="94"/>
      <c r="AJ234" s="198"/>
      <c r="AN234" s="67"/>
      <c r="AO234" s="67"/>
    </row>
    <row r="235" spans="1:54" ht="18" customHeight="1" thickBot="1">
      <c r="A235" s="370"/>
      <c r="B235" s="196" t="s">
        <v>220</v>
      </c>
      <c r="C235" s="211"/>
      <c r="D235" s="212"/>
      <c r="E235" s="212"/>
      <c r="F235" s="212"/>
      <c r="G235" s="212"/>
      <c r="H235" s="212"/>
      <c r="I235" s="212"/>
      <c r="J235" s="212"/>
      <c r="K235" s="212"/>
      <c r="L235" s="213"/>
      <c r="M235" s="211"/>
      <c r="N235" s="212"/>
      <c r="O235" s="212"/>
      <c r="P235" s="212"/>
      <c r="Q235" s="212"/>
      <c r="R235" s="212"/>
      <c r="S235" s="212"/>
      <c r="T235" s="212"/>
      <c r="U235" s="212"/>
      <c r="V235" s="213"/>
      <c r="W235" s="211"/>
      <c r="X235" s="212"/>
      <c r="Y235" s="212"/>
      <c r="Z235" s="212"/>
      <c r="AA235" s="212"/>
      <c r="AB235" s="212"/>
      <c r="AC235" s="212"/>
      <c r="AD235" s="212"/>
      <c r="AE235" s="212"/>
      <c r="AF235" s="214"/>
      <c r="AG235" s="213"/>
      <c r="AH235" s="111">
        <f t="shared" ref="AH235" si="197">SUM(C235:AG235)</f>
        <v>0</v>
      </c>
      <c r="AI235" s="94"/>
      <c r="AJ235" s="198"/>
      <c r="AN235" s="67"/>
      <c r="AO235" s="67"/>
    </row>
    <row r="236" spans="1:54" s="64" customFormat="1" ht="24.75" thickBot="1">
      <c r="B236" s="170" t="s">
        <v>167</v>
      </c>
      <c r="C236" s="215"/>
      <c r="D236" s="216"/>
      <c r="E236" s="216"/>
      <c r="F236" s="216"/>
      <c r="G236" s="216"/>
      <c r="H236" s="216"/>
      <c r="I236" s="216"/>
      <c r="J236" s="216"/>
      <c r="K236" s="216"/>
      <c r="L236" s="217"/>
      <c r="M236" s="218"/>
      <c r="N236" s="216"/>
      <c r="O236" s="216"/>
      <c r="P236" s="216"/>
      <c r="Q236" s="216"/>
      <c r="R236" s="216"/>
      <c r="S236" s="216"/>
      <c r="T236" s="216"/>
      <c r="U236" s="216"/>
      <c r="V236" s="219"/>
      <c r="W236" s="215"/>
      <c r="X236" s="216"/>
      <c r="Y236" s="216"/>
      <c r="Z236" s="216"/>
      <c r="AA236" s="216"/>
      <c r="AB236" s="216"/>
      <c r="AC236" s="216"/>
      <c r="AD236" s="216"/>
      <c r="AE236" s="216"/>
      <c r="AF236" s="216"/>
      <c r="AG236" s="217"/>
      <c r="AH236" s="171">
        <f>SUM(C236:AG236)</f>
        <v>0</v>
      </c>
      <c r="AI236" s="61"/>
      <c r="AJ236" s="61"/>
      <c r="AN236" s="62"/>
      <c r="AO236" s="62"/>
      <c r="AP236" s="63"/>
      <c r="AQ236" s="63"/>
      <c r="AR236" s="63"/>
      <c r="AS236" s="63"/>
      <c r="AT236" s="63"/>
      <c r="AU236" s="63"/>
      <c r="AV236" s="63"/>
      <c r="AW236" s="63"/>
    </row>
    <row r="237" spans="1:54" ht="20.100000000000001" customHeight="1" thickBot="1">
      <c r="B237" s="23"/>
      <c r="C237" s="249"/>
      <c r="D237" s="249"/>
      <c r="E237" s="249"/>
      <c r="F237" s="249"/>
      <c r="G237" s="249"/>
      <c r="H237" s="249"/>
      <c r="I237" s="249"/>
      <c r="J237" s="249"/>
      <c r="K237" s="249"/>
      <c r="L237" s="249"/>
      <c r="M237" s="249"/>
      <c r="N237" s="249"/>
      <c r="O237" s="249"/>
      <c r="P237" s="249"/>
      <c r="Q237" s="249"/>
      <c r="R237" s="249"/>
      <c r="S237" s="249"/>
      <c r="T237" s="249"/>
      <c r="U237" s="249"/>
      <c r="V237" s="249"/>
      <c r="W237" s="249"/>
      <c r="X237" s="249"/>
      <c r="Y237" s="249"/>
      <c r="Z237" s="249"/>
      <c r="AA237" s="249"/>
      <c r="AB237" s="249"/>
      <c r="AC237" s="249"/>
      <c r="AD237" s="249"/>
      <c r="AE237" s="249"/>
      <c r="AF237" s="249"/>
      <c r="AG237" s="249"/>
      <c r="AH237" s="23"/>
      <c r="AK237" s="67">
        <f>E238</f>
        <v>10</v>
      </c>
      <c r="AL237" s="67" t="s">
        <v>132</v>
      </c>
    </row>
    <row r="238" spans="1:54" ht="26.25" customHeight="1" thickBot="1">
      <c r="A238" s="68" t="s">
        <v>270</v>
      </c>
      <c r="B238" s="251">
        <f>B4</f>
        <v>2025</v>
      </c>
      <c r="C238" s="69" t="s">
        <v>129</v>
      </c>
      <c r="D238" s="69"/>
      <c r="E238" s="323">
        <v>10</v>
      </c>
      <c r="F238" s="323"/>
      <c r="G238" s="70" t="s">
        <v>130</v>
      </c>
      <c r="H238" s="71" t="s">
        <v>131</v>
      </c>
      <c r="I238" s="71"/>
      <c r="J238" s="72"/>
      <c r="K238" s="220" t="s">
        <v>240</v>
      </c>
      <c r="M238" s="72"/>
      <c r="N238" s="66"/>
      <c r="O238" s="66"/>
      <c r="P238" s="66"/>
      <c r="Q238" s="66"/>
      <c r="R238" s="72"/>
      <c r="S238" s="72"/>
      <c r="T238" s="66"/>
      <c r="U238" s="66"/>
      <c r="V238" s="66"/>
      <c r="W238" s="66"/>
      <c r="X238" s="66"/>
      <c r="Y238" s="220" t="s">
        <v>239</v>
      </c>
      <c r="Z238" s="66"/>
      <c r="AA238" s="66"/>
      <c r="AB238" s="72"/>
      <c r="AC238" s="72"/>
      <c r="AD238" s="72"/>
      <c r="AE238" s="72"/>
      <c r="AF238" s="72"/>
      <c r="AG238" s="72"/>
      <c r="AH238" s="67"/>
      <c r="AI238" s="67"/>
      <c r="AJ238" s="67"/>
      <c r="AK238" s="67"/>
      <c r="AL238" s="78" t="s">
        <v>135</v>
      </c>
      <c r="AM238" s="146" t="e">
        <f>ROUNDUP(AH243/AH242,1)</f>
        <v>#DIV/0!</v>
      </c>
      <c r="AN238" s="67"/>
      <c r="AO238" s="67"/>
    </row>
    <row r="239" spans="1:54" ht="20.100000000000001" customHeight="1" thickBot="1">
      <c r="B239" s="23"/>
      <c r="C239" s="249"/>
      <c r="D239" s="249"/>
      <c r="E239" s="249"/>
      <c r="F239" s="249"/>
      <c r="G239" s="249"/>
      <c r="H239" s="249"/>
      <c r="I239" s="249"/>
      <c r="J239" s="249"/>
      <c r="K239" s="249"/>
      <c r="L239" s="249"/>
      <c r="M239" s="249"/>
      <c r="N239" s="249"/>
      <c r="O239" s="249"/>
      <c r="P239" s="249"/>
      <c r="Q239" s="249"/>
      <c r="R239" s="249"/>
      <c r="S239" s="249"/>
      <c r="T239" s="249"/>
      <c r="U239" s="249"/>
      <c r="V239" s="249"/>
      <c r="W239" s="249"/>
      <c r="X239" s="249"/>
      <c r="Y239" s="249"/>
      <c r="Z239" s="249"/>
      <c r="AA239" s="249"/>
      <c r="AB239" s="249"/>
      <c r="AC239" s="249"/>
      <c r="AD239" s="249"/>
      <c r="AE239" s="249"/>
      <c r="AF239" s="249"/>
      <c r="AG239" s="249"/>
      <c r="AH239" s="23"/>
      <c r="AK239" s="67"/>
      <c r="AL239" s="366" t="s">
        <v>182</v>
      </c>
      <c r="AM239" s="362" t="e">
        <f>ROUND(SUM(AH247:AH249,AH253:AH255,AH259:AH261,AH265:AH267,AH268:AH270)/AH271*100,0) &amp;"％"</f>
        <v>#DIV/0!</v>
      </c>
    </row>
    <row r="240" spans="1:54" ht="24.95" customHeight="1" thickBot="1">
      <c r="B240" s="73" t="s">
        <v>133</v>
      </c>
      <c r="C240" s="74">
        <v>1</v>
      </c>
      <c r="D240" s="75">
        <v>2</v>
      </c>
      <c r="E240" s="75">
        <v>3</v>
      </c>
      <c r="F240" s="75">
        <v>4</v>
      </c>
      <c r="G240" s="75">
        <v>5</v>
      </c>
      <c r="H240" s="75">
        <v>6</v>
      </c>
      <c r="I240" s="75">
        <v>7</v>
      </c>
      <c r="J240" s="75">
        <v>8</v>
      </c>
      <c r="K240" s="75">
        <v>9</v>
      </c>
      <c r="L240" s="76">
        <v>10</v>
      </c>
      <c r="M240" s="74">
        <v>11</v>
      </c>
      <c r="N240" s="75">
        <v>12</v>
      </c>
      <c r="O240" s="75">
        <v>13</v>
      </c>
      <c r="P240" s="75">
        <v>14</v>
      </c>
      <c r="Q240" s="75">
        <v>15</v>
      </c>
      <c r="R240" s="75">
        <v>16</v>
      </c>
      <c r="S240" s="75">
        <v>17</v>
      </c>
      <c r="T240" s="75">
        <v>18</v>
      </c>
      <c r="U240" s="75">
        <v>19</v>
      </c>
      <c r="V240" s="76">
        <v>20</v>
      </c>
      <c r="W240" s="74">
        <v>21</v>
      </c>
      <c r="X240" s="75">
        <v>22</v>
      </c>
      <c r="Y240" s="75">
        <v>23</v>
      </c>
      <c r="Z240" s="75">
        <v>24</v>
      </c>
      <c r="AA240" s="75">
        <v>25</v>
      </c>
      <c r="AB240" s="75">
        <v>26</v>
      </c>
      <c r="AC240" s="75">
        <v>27</v>
      </c>
      <c r="AD240" s="75">
        <v>28</v>
      </c>
      <c r="AE240" s="75">
        <v>29</v>
      </c>
      <c r="AF240" s="75">
        <v>30</v>
      </c>
      <c r="AG240" s="76">
        <v>31</v>
      </c>
      <c r="AH240" s="346" t="s">
        <v>134</v>
      </c>
      <c r="AI240" s="77"/>
      <c r="AK240" s="67"/>
      <c r="AL240" s="367"/>
      <c r="AM240" s="363"/>
      <c r="AN240" s="67"/>
      <c r="AO240" s="67"/>
      <c r="AT240" s="249"/>
      <c r="AU240" s="249"/>
      <c r="BB240" s="249"/>
    </row>
    <row r="241" spans="1:41" ht="24.95" customHeight="1" thickBot="1">
      <c r="B241" s="79" t="s">
        <v>136</v>
      </c>
      <c r="C241" s="250">
        <f>DATE($B$238,$E$238,1)</f>
        <v>45931</v>
      </c>
      <c r="D241" s="250">
        <f>DATE($B$238,$E$238,2)</f>
        <v>45932</v>
      </c>
      <c r="E241" s="250">
        <f>DATE($B$238,$E$238,3)</f>
        <v>45933</v>
      </c>
      <c r="F241" s="250">
        <f>DATE($B$238,$E$238,4)</f>
        <v>45934</v>
      </c>
      <c r="G241" s="250">
        <f>DATE($B$238,$E$238,5)</f>
        <v>45935</v>
      </c>
      <c r="H241" s="250">
        <f>DATE($B$238,$E$238,6)</f>
        <v>45936</v>
      </c>
      <c r="I241" s="250">
        <f>DATE($B$238,$E$238,7)</f>
        <v>45937</v>
      </c>
      <c r="J241" s="250">
        <f>DATE($B$238,$E$238,8)</f>
        <v>45938</v>
      </c>
      <c r="K241" s="250">
        <f>DATE($B$238,$E$238,9)</f>
        <v>45939</v>
      </c>
      <c r="L241" s="250">
        <f>DATE($B$238,$E$238,10)</f>
        <v>45940</v>
      </c>
      <c r="M241" s="250">
        <f>DATE($B$238,$E$238,11)</f>
        <v>45941</v>
      </c>
      <c r="N241" s="250">
        <f>DATE($B$238,$E$238,12)</f>
        <v>45942</v>
      </c>
      <c r="O241" s="250">
        <f>DATE($B$238,$E$238,13)</f>
        <v>45943</v>
      </c>
      <c r="P241" s="250">
        <f>DATE($B$238,$E$238,14)</f>
        <v>45944</v>
      </c>
      <c r="Q241" s="250">
        <f>DATE($B$238,$E$238,15)</f>
        <v>45945</v>
      </c>
      <c r="R241" s="250">
        <f>DATE($B$238,$E$238,16)</f>
        <v>45946</v>
      </c>
      <c r="S241" s="250">
        <f>DATE($B$238,$E$238,17)</f>
        <v>45947</v>
      </c>
      <c r="T241" s="250">
        <f>DATE($B$238,$E$238,18)</f>
        <v>45948</v>
      </c>
      <c r="U241" s="250">
        <f>DATE($B$238,$E$238,19)</f>
        <v>45949</v>
      </c>
      <c r="V241" s="250">
        <f>DATE($B$238,$E$238,20)</f>
        <v>45950</v>
      </c>
      <c r="W241" s="250">
        <f>DATE($B$238,$E$238,21)</f>
        <v>45951</v>
      </c>
      <c r="X241" s="250">
        <f>DATE($B$238,$E$238,22)</f>
        <v>45952</v>
      </c>
      <c r="Y241" s="250">
        <f>DATE($B$238,$E$238,23)</f>
        <v>45953</v>
      </c>
      <c r="Z241" s="250">
        <f>DATE($B$238,$E$238,24)</f>
        <v>45954</v>
      </c>
      <c r="AA241" s="250">
        <f>DATE($B$238,$E$238,25)</f>
        <v>45955</v>
      </c>
      <c r="AB241" s="250">
        <f>DATE($B$238,$E$238,26)</f>
        <v>45956</v>
      </c>
      <c r="AC241" s="250">
        <f>DATE($B$238,$E$238,27)</f>
        <v>45957</v>
      </c>
      <c r="AD241" s="250">
        <f>DATE($B$238,$E$238,28)</f>
        <v>45958</v>
      </c>
      <c r="AE241" s="250">
        <f>IF(DAY(EOMONTH(C241,0))&lt;29,"",DATE($B$238,$E$238,29))</f>
        <v>45959</v>
      </c>
      <c r="AF241" s="250">
        <f>IF(DAY(EOMONTH(C241,0))&lt;30,"",DATE($B$238,$E$238,30))</f>
        <v>45960</v>
      </c>
      <c r="AG241" s="250">
        <f>IF(DAY(EOMONTH(C241,0))&lt;31,"",DATE($B$238,$E$238,31))</f>
        <v>45961</v>
      </c>
      <c r="AH241" s="347"/>
      <c r="AI241" s="77"/>
      <c r="AJ241" s="77"/>
      <c r="AK241" s="67"/>
      <c r="AL241" s="78" t="s">
        <v>188</v>
      </c>
      <c r="AM241" s="147" t="e">
        <f>ROUND(SUM(AJ247:AJ270)/AH271,1)</f>
        <v>#DIV/0!</v>
      </c>
      <c r="AN241" s="67"/>
      <c r="AO241" s="67"/>
    </row>
    <row r="242" spans="1:41" ht="24.95" customHeight="1" thickBot="1">
      <c r="B242" s="80" t="s">
        <v>137</v>
      </c>
      <c r="C242" s="119"/>
      <c r="D242" s="120"/>
      <c r="E242" s="120"/>
      <c r="F242" s="120"/>
      <c r="G242" s="120"/>
      <c r="H242" s="120"/>
      <c r="I242" s="120"/>
      <c r="J242" s="120"/>
      <c r="K242" s="120"/>
      <c r="L242" s="121"/>
      <c r="M242" s="119"/>
      <c r="N242" s="120"/>
      <c r="O242" s="120"/>
      <c r="P242" s="120"/>
      <c r="Q242" s="120"/>
      <c r="R242" s="120"/>
      <c r="S242" s="120"/>
      <c r="T242" s="120"/>
      <c r="U242" s="120"/>
      <c r="V242" s="121"/>
      <c r="W242" s="122"/>
      <c r="X242" s="120"/>
      <c r="Y242" s="120"/>
      <c r="Z242" s="120"/>
      <c r="AA242" s="120"/>
      <c r="AB242" s="120"/>
      <c r="AC242" s="120"/>
      <c r="AD242" s="120"/>
      <c r="AE242" s="120"/>
      <c r="AF242" s="120"/>
      <c r="AG242" s="123"/>
      <c r="AH242" s="109">
        <f>COUNTIF(C242:AG242,"○")</f>
        <v>0</v>
      </c>
      <c r="AI242" s="81"/>
      <c r="AK242" s="67"/>
      <c r="AL242" s="83" t="s">
        <v>122</v>
      </c>
      <c r="AM242" s="181"/>
      <c r="AN242" s="67"/>
      <c r="AO242" s="67"/>
    </row>
    <row r="243" spans="1:41" ht="24.95" customHeight="1" thickBot="1">
      <c r="B243" s="80" t="s">
        <v>138</v>
      </c>
      <c r="C243" s="104">
        <f>SUM($C$10,$C$13,$C$16,$C$19,$C$22,$C$25,$C$28,$C$31,$C$34)*1/2+SUM($C$11,$C$14,$C$17,$C$20,$C$23,$C$26,$C$29,$C$32,$C$35)*3/4+SUM($C$12,$C$15,$C$18,$C$21,$C$24,$C$27,$C$30,$C$33,$C$36)</f>
        <v>0</v>
      </c>
      <c r="D243" s="104">
        <f t="shared" ref="D243:AG243" si="198">SUM(D244,D247,D250,D253,D256,D259,D262,D265,D268)*1/2+SUM(D245,D248,D251,D254,D257,D260,D263,D266,D269)*3/4+SUM(D246,D249,D252,D255,D258,D261,D264,D267,D270)</f>
        <v>0</v>
      </c>
      <c r="E243" s="104">
        <f t="shared" si="198"/>
        <v>0</v>
      </c>
      <c r="F243" s="104">
        <f t="shared" si="198"/>
        <v>0</v>
      </c>
      <c r="G243" s="104">
        <f t="shared" si="198"/>
        <v>0</v>
      </c>
      <c r="H243" s="104">
        <f t="shared" si="198"/>
        <v>0</v>
      </c>
      <c r="I243" s="104">
        <f t="shared" si="198"/>
        <v>0</v>
      </c>
      <c r="J243" s="104">
        <f t="shared" si="198"/>
        <v>0</v>
      </c>
      <c r="K243" s="104">
        <f t="shared" si="198"/>
        <v>0</v>
      </c>
      <c r="L243" s="104">
        <f t="shared" si="198"/>
        <v>0</v>
      </c>
      <c r="M243" s="104">
        <f t="shared" si="198"/>
        <v>0</v>
      </c>
      <c r="N243" s="104">
        <f t="shared" si="198"/>
        <v>0</v>
      </c>
      <c r="O243" s="104">
        <f t="shared" si="198"/>
        <v>0</v>
      </c>
      <c r="P243" s="104">
        <f t="shared" si="198"/>
        <v>0</v>
      </c>
      <c r="Q243" s="104">
        <f t="shared" si="198"/>
        <v>0</v>
      </c>
      <c r="R243" s="104">
        <f t="shared" si="198"/>
        <v>0</v>
      </c>
      <c r="S243" s="104">
        <f t="shared" si="198"/>
        <v>0</v>
      </c>
      <c r="T243" s="104">
        <f t="shared" si="198"/>
        <v>0</v>
      </c>
      <c r="U243" s="104">
        <f t="shared" si="198"/>
        <v>0</v>
      </c>
      <c r="V243" s="104">
        <f t="shared" si="198"/>
        <v>0</v>
      </c>
      <c r="W243" s="104">
        <f t="shared" si="198"/>
        <v>0</v>
      </c>
      <c r="X243" s="104">
        <f t="shared" si="198"/>
        <v>0</v>
      </c>
      <c r="Y243" s="104">
        <f t="shared" si="198"/>
        <v>0</v>
      </c>
      <c r="Z243" s="104">
        <f t="shared" si="198"/>
        <v>0</v>
      </c>
      <c r="AA243" s="104">
        <f t="shared" si="198"/>
        <v>0</v>
      </c>
      <c r="AB243" s="104">
        <f t="shared" si="198"/>
        <v>0</v>
      </c>
      <c r="AC243" s="104">
        <f t="shared" si="198"/>
        <v>0</v>
      </c>
      <c r="AD243" s="104">
        <f t="shared" si="198"/>
        <v>0</v>
      </c>
      <c r="AE243" s="104">
        <f t="shared" si="198"/>
        <v>0</v>
      </c>
      <c r="AF243" s="104">
        <f t="shared" si="198"/>
        <v>0</v>
      </c>
      <c r="AG243" s="104">
        <f t="shared" si="198"/>
        <v>0</v>
      </c>
      <c r="AH243" s="108">
        <f>SUM(C243:AG243)</f>
        <v>0</v>
      </c>
      <c r="AI243" s="82"/>
      <c r="AK243" s="67"/>
      <c r="AL243" s="83" t="s">
        <v>123</v>
      </c>
      <c r="AM243" s="148" t="e">
        <f>AM238/AF236</f>
        <v>#DIV/0!</v>
      </c>
      <c r="AN243" s="67"/>
      <c r="AO243" s="67"/>
    </row>
    <row r="244" spans="1:41" ht="18" customHeight="1" thickBot="1">
      <c r="A244" s="372" t="s">
        <v>139</v>
      </c>
      <c r="B244" s="193" t="s">
        <v>218</v>
      </c>
      <c r="C244" s="199"/>
      <c r="D244" s="200"/>
      <c r="E244" s="200"/>
      <c r="F244" s="200"/>
      <c r="G244" s="200"/>
      <c r="H244" s="200"/>
      <c r="I244" s="200"/>
      <c r="J244" s="200"/>
      <c r="K244" s="200"/>
      <c r="L244" s="201"/>
      <c r="M244" s="199"/>
      <c r="N244" s="200"/>
      <c r="O244" s="200"/>
      <c r="P244" s="200"/>
      <c r="Q244" s="200"/>
      <c r="R244" s="200"/>
      <c r="S244" s="200"/>
      <c r="T244" s="200"/>
      <c r="U244" s="200"/>
      <c r="V244" s="201"/>
      <c r="W244" s="202"/>
      <c r="X244" s="200"/>
      <c r="Y244" s="200"/>
      <c r="Z244" s="200"/>
      <c r="AA244" s="200"/>
      <c r="AB244" s="200"/>
      <c r="AC244" s="200"/>
      <c r="AD244" s="200"/>
      <c r="AE244" s="200"/>
      <c r="AF244" s="200"/>
      <c r="AG244" s="201"/>
      <c r="AH244" s="113">
        <f>SUM(C244:AG244)*1/2</f>
        <v>0</v>
      </c>
      <c r="AL244" s="169" t="s">
        <v>168</v>
      </c>
      <c r="AM244" s="172" t="e">
        <f>ROUND((AH275)/AH243*100,0) &amp;"％"</f>
        <v>#DIV/0!</v>
      </c>
      <c r="AN244" s="67"/>
      <c r="AO244" s="67"/>
    </row>
    <row r="245" spans="1:41" ht="18" customHeight="1">
      <c r="A245" s="373"/>
      <c r="B245" s="194" t="s">
        <v>219</v>
      </c>
      <c r="C245" s="203"/>
      <c r="D245" s="204"/>
      <c r="E245" s="204"/>
      <c r="F245" s="204"/>
      <c r="G245" s="204"/>
      <c r="H245" s="204"/>
      <c r="I245" s="204"/>
      <c r="J245" s="204"/>
      <c r="K245" s="204"/>
      <c r="L245" s="205"/>
      <c r="M245" s="203"/>
      <c r="N245" s="204"/>
      <c r="O245" s="204"/>
      <c r="P245" s="204"/>
      <c r="Q245" s="204"/>
      <c r="R245" s="204"/>
      <c r="S245" s="204"/>
      <c r="T245" s="204"/>
      <c r="U245" s="204"/>
      <c r="V245" s="205"/>
      <c r="W245" s="206"/>
      <c r="X245" s="204"/>
      <c r="Y245" s="204"/>
      <c r="Z245" s="204"/>
      <c r="AA245" s="204"/>
      <c r="AB245" s="204"/>
      <c r="AC245" s="204"/>
      <c r="AD245" s="204"/>
      <c r="AE245" s="204"/>
      <c r="AF245" s="204"/>
      <c r="AG245" s="205"/>
      <c r="AH245" s="111">
        <f>SUM(C245:AG245)*3/4</f>
        <v>0</v>
      </c>
      <c r="AJ245" s="332" t="s">
        <v>187</v>
      </c>
      <c r="AL245" s="23"/>
      <c r="AM245" s="192"/>
      <c r="AN245" s="67"/>
      <c r="AO245" s="67"/>
    </row>
    <row r="246" spans="1:41" ht="18" customHeight="1" thickBot="1">
      <c r="A246" s="374"/>
      <c r="B246" s="197" t="s">
        <v>220</v>
      </c>
      <c r="C246" s="224"/>
      <c r="D246" s="214"/>
      <c r="E246" s="214"/>
      <c r="F246" s="214"/>
      <c r="G246" s="214"/>
      <c r="H246" s="214"/>
      <c r="I246" s="214"/>
      <c r="J246" s="214"/>
      <c r="K246" s="214"/>
      <c r="L246" s="213"/>
      <c r="M246" s="224"/>
      <c r="N246" s="214"/>
      <c r="O246" s="214"/>
      <c r="P246" s="214"/>
      <c r="Q246" s="214"/>
      <c r="R246" s="214"/>
      <c r="S246" s="214"/>
      <c r="T246" s="214"/>
      <c r="U246" s="214"/>
      <c r="V246" s="213"/>
      <c r="W246" s="225"/>
      <c r="X246" s="214"/>
      <c r="Y246" s="214"/>
      <c r="Z246" s="214"/>
      <c r="AA246" s="214"/>
      <c r="AB246" s="214"/>
      <c r="AC246" s="214"/>
      <c r="AD246" s="214"/>
      <c r="AE246" s="214"/>
      <c r="AF246" s="214"/>
      <c r="AG246" s="213"/>
      <c r="AH246" s="111">
        <f>SUM(C246:AG246)</f>
        <v>0</v>
      </c>
      <c r="AJ246" s="350"/>
      <c r="AL246" s="23"/>
      <c r="AM246" s="192"/>
      <c r="AN246" s="67"/>
      <c r="AO246" s="67"/>
    </row>
    <row r="247" spans="1:41" ht="18" customHeight="1" thickBot="1">
      <c r="A247" s="372" t="s">
        <v>183</v>
      </c>
      <c r="B247" s="193" t="s">
        <v>218</v>
      </c>
      <c r="C247" s="199"/>
      <c r="D247" s="200"/>
      <c r="E247" s="200"/>
      <c r="F247" s="200"/>
      <c r="G247" s="200"/>
      <c r="H247" s="200"/>
      <c r="I247" s="200"/>
      <c r="J247" s="200"/>
      <c r="K247" s="200"/>
      <c r="L247" s="201"/>
      <c r="M247" s="199"/>
      <c r="N247" s="200"/>
      <c r="O247" s="200"/>
      <c r="P247" s="200"/>
      <c r="Q247" s="200"/>
      <c r="R247" s="200"/>
      <c r="S247" s="200"/>
      <c r="T247" s="200"/>
      <c r="U247" s="200"/>
      <c r="V247" s="201"/>
      <c r="W247" s="202"/>
      <c r="X247" s="200"/>
      <c r="Y247" s="200"/>
      <c r="Z247" s="200"/>
      <c r="AA247" s="200"/>
      <c r="AB247" s="200"/>
      <c r="AC247" s="200"/>
      <c r="AD247" s="200"/>
      <c r="AE247" s="200"/>
      <c r="AF247" s="200"/>
      <c r="AG247" s="201"/>
      <c r="AH247" s="113">
        <f t="shared" ref="AH247" si="199">SUM(C247:AG247)*1/2</f>
        <v>0</v>
      </c>
      <c r="AI247" s="365" t="s">
        <v>140</v>
      </c>
      <c r="AJ247" s="149">
        <f>AH247*2</f>
        <v>0</v>
      </c>
      <c r="AN247" s="67"/>
      <c r="AO247" s="67"/>
    </row>
    <row r="248" spans="1:41" ht="18" customHeight="1" thickBot="1">
      <c r="A248" s="373"/>
      <c r="B248" s="194" t="s">
        <v>219</v>
      </c>
      <c r="C248" s="203"/>
      <c r="D248" s="204"/>
      <c r="E248" s="204"/>
      <c r="F248" s="204"/>
      <c r="G248" s="204"/>
      <c r="H248" s="204"/>
      <c r="I248" s="204"/>
      <c r="J248" s="204"/>
      <c r="K248" s="204"/>
      <c r="L248" s="205"/>
      <c r="M248" s="203"/>
      <c r="N248" s="204"/>
      <c r="O248" s="204"/>
      <c r="P248" s="204"/>
      <c r="Q248" s="204"/>
      <c r="R248" s="204"/>
      <c r="S248" s="204"/>
      <c r="T248" s="204"/>
      <c r="U248" s="204"/>
      <c r="V248" s="205"/>
      <c r="W248" s="206"/>
      <c r="X248" s="204"/>
      <c r="Y248" s="204"/>
      <c r="Z248" s="204"/>
      <c r="AA248" s="204"/>
      <c r="AB248" s="204"/>
      <c r="AC248" s="204"/>
      <c r="AD248" s="204"/>
      <c r="AE248" s="204"/>
      <c r="AF248" s="204"/>
      <c r="AG248" s="205"/>
      <c r="AH248" s="111">
        <f t="shared" ref="AH248" si="200">SUM(C248:AG248)*3/4</f>
        <v>0</v>
      </c>
      <c r="AI248" s="365"/>
      <c r="AJ248" s="149">
        <f t="shared" ref="AJ248:AJ249" si="201">AH248*2</f>
        <v>0</v>
      </c>
      <c r="AN248" s="67"/>
      <c r="AO248" s="67"/>
    </row>
    <row r="249" spans="1:41" ht="18" customHeight="1" thickBot="1">
      <c r="A249" s="374"/>
      <c r="B249" s="197" t="s">
        <v>220</v>
      </c>
      <c r="C249" s="224"/>
      <c r="D249" s="214"/>
      <c r="E249" s="214"/>
      <c r="F249" s="214"/>
      <c r="G249" s="214"/>
      <c r="H249" s="214"/>
      <c r="I249" s="214"/>
      <c r="J249" s="214"/>
      <c r="K249" s="214"/>
      <c r="L249" s="213"/>
      <c r="M249" s="224"/>
      <c r="N249" s="214"/>
      <c r="O249" s="214"/>
      <c r="P249" s="214"/>
      <c r="Q249" s="214"/>
      <c r="R249" s="214"/>
      <c r="S249" s="214"/>
      <c r="T249" s="214"/>
      <c r="U249" s="214"/>
      <c r="V249" s="213"/>
      <c r="W249" s="225"/>
      <c r="X249" s="214"/>
      <c r="Y249" s="214"/>
      <c r="Z249" s="214"/>
      <c r="AA249" s="214"/>
      <c r="AB249" s="214"/>
      <c r="AC249" s="214"/>
      <c r="AD249" s="214"/>
      <c r="AE249" s="214"/>
      <c r="AF249" s="214"/>
      <c r="AG249" s="213"/>
      <c r="AH249" s="111">
        <f t="shared" ref="AH249" si="202">SUM(C249:AG249)</f>
        <v>0</v>
      </c>
      <c r="AI249" s="365"/>
      <c r="AJ249" s="149">
        <f t="shared" si="201"/>
        <v>0</v>
      </c>
      <c r="AN249" s="67"/>
      <c r="AO249" s="67"/>
    </row>
    <row r="250" spans="1:41" ht="18" customHeight="1" thickBot="1">
      <c r="A250" s="372" t="s">
        <v>225</v>
      </c>
      <c r="B250" s="193" t="s">
        <v>218</v>
      </c>
      <c r="C250" s="199"/>
      <c r="D250" s="200"/>
      <c r="E250" s="200"/>
      <c r="F250" s="200"/>
      <c r="G250" s="200"/>
      <c r="H250" s="200"/>
      <c r="I250" s="200"/>
      <c r="J250" s="200"/>
      <c r="K250" s="200"/>
      <c r="L250" s="201"/>
      <c r="M250" s="199"/>
      <c r="N250" s="200"/>
      <c r="O250" s="200"/>
      <c r="P250" s="200"/>
      <c r="Q250" s="200"/>
      <c r="R250" s="200"/>
      <c r="S250" s="200"/>
      <c r="T250" s="200"/>
      <c r="U250" s="200"/>
      <c r="V250" s="201"/>
      <c r="W250" s="202"/>
      <c r="X250" s="200"/>
      <c r="Y250" s="200"/>
      <c r="Z250" s="200"/>
      <c r="AA250" s="200"/>
      <c r="AB250" s="200"/>
      <c r="AC250" s="200"/>
      <c r="AD250" s="200"/>
      <c r="AE250" s="200"/>
      <c r="AF250" s="200"/>
      <c r="AG250" s="201"/>
      <c r="AH250" s="113">
        <f t="shared" ref="AH250" si="203">SUM(C250:AG250)*1/2</f>
        <v>0</v>
      </c>
      <c r="AI250" s="365" t="s">
        <v>140</v>
      </c>
      <c r="AJ250" s="149">
        <f>AH250*2</f>
        <v>0</v>
      </c>
      <c r="AN250" s="67"/>
      <c r="AO250" s="67"/>
    </row>
    <row r="251" spans="1:41" ht="18" customHeight="1" thickBot="1">
      <c r="A251" s="373"/>
      <c r="B251" s="194" t="s">
        <v>219</v>
      </c>
      <c r="C251" s="203"/>
      <c r="D251" s="204"/>
      <c r="E251" s="204"/>
      <c r="F251" s="204"/>
      <c r="G251" s="204"/>
      <c r="H251" s="204"/>
      <c r="I251" s="204"/>
      <c r="J251" s="204"/>
      <c r="K251" s="204"/>
      <c r="L251" s="205"/>
      <c r="M251" s="203"/>
      <c r="N251" s="204"/>
      <c r="O251" s="204"/>
      <c r="P251" s="204"/>
      <c r="Q251" s="204"/>
      <c r="R251" s="204"/>
      <c r="S251" s="204"/>
      <c r="T251" s="204"/>
      <c r="U251" s="204"/>
      <c r="V251" s="205"/>
      <c r="W251" s="206"/>
      <c r="X251" s="204"/>
      <c r="Y251" s="204"/>
      <c r="Z251" s="204"/>
      <c r="AA251" s="204"/>
      <c r="AB251" s="204"/>
      <c r="AC251" s="204"/>
      <c r="AD251" s="204"/>
      <c r="AE251" s="204"/>
      <c r="AF251" s="204"/>
      <c r="AG251" s="205"/>
      <c r="AH251" s="111">
        <f t="shared" ref="AH251" si="204">SUM(C251:AG251)*3/4</f>
        <v>0</v>
      </c>
      <c r="AI251" s="365"/>
      <c r="AJ251" s="149">
        <f t="shared" ref="AJ251:AJ252" si="205">AH251*2</f>
        <v>0</v>
      </c>
      <c r="AN251" s="67"/>
      <c r="AO251" s="67"/>
    </row>
    <row r="252" spans="1:41" ht="18" customHeight="1" thickBot="1">
      <c r="A252" s="374"/>
      <c r="B252" s="197" t="s">
        <v>220</v>
      </c>
      <c r="C252" s="224"/>
      <c r="D252" s="214"/>
      <c r="E252" s="214"/>
      <c r="F252" s="214"/>
      <c r="G252" s="214"/>
      <c r="H252" s="214"/>
      <c r="I252" s="214"/>
      <c r="J252" s="214"/>
      <c r="K252" s="214"/>
      <c r="L252" s="213"/>
      <c r="M252" s="224"/>
      <c r="N252" s="214"/>
      <c r="O252" s="214"/>
      <c r="P252" s="214"/>
      <c r="Q252" s="214"/>
      <c r="R252" s="214"/>
      <c r="S252" s="214"/>
      <c r="T252" s="214"/>
      <c r="U252" s="214"/>
      <c r="V252" s="213"/>
      <c r="W252" s="225"/>
      <c r="X252" s="214"/>
      <c r="Y252" s="214"/>
      <c r="Z252" s="214"/>
      <c r="AA252" s="214"/>
      <c r="AB252" s="214"/>
      <c r="AC252" s="214"/>
      <c r="AD252" s="214"/>
      <c r="AE252" s="214"/>
      <c r="AF252" s="214"/>
      <c r="AG252" s="213"/>
      <c r="AH252" s="111">
        <f t="shared" ref="AH252" si="206">SUM(C252:AG252)</f>
        <v>0</v>
      </c>
      <c r="AI252" s="365"/>
      <c r="AJ252" s="149">
        <f t="shared" si="205"/>
        <v>0</v>
      </c>
      <c r="AN252" s="67"/>
      <c r="AO252" s="67"/>
    </row>
    <row r="253" spans="1:41" ht="18" customHeight="1" thickBot="1">
      <c r="A253" s="372" t="s">
        <v>184</v>
      </c>
      <c r="B253" s="193" t="s">
        <v>218</v>
      </c>
      <c r="C253" s="199"/>
      <c r="D253" s="200"/>
      <c r="E253" s="200"/>
      <c r="F253" s="200"/>
      <c r="G253" s="200"/>
      <c r="H253" s="200"/>
      <c r="I253" s="200"/>
      <c r="J253" s="200"/>
      <c r="K253" s="200"/>
      <c r="L253" s="201"/>
      <c r="M253" s="199"/>
      <c r="N253" s="200"/>
      <c r="O253" s="200"/>
      <c r="P253" s="200"/>
      <c r="Q253" s="200"/>
      <c r="R253" s="200"/>
      <c r="S253" s="200"/>
      <c r="T253" s="200"/>
      <c r="U253" s="200"/>
      <c r="V253" s="201"/>
      <c r="W253" s="202"/>
      <c r="X253" s="200"/>
      <c r="Y253" s="200"/>
      <c r="Z253" s="200"/>
      <c r="AA253" s="200"/>
      <c r="AB253" s="200"/>
      <c r="AC253" s="200"/>
      <c r="AD253" s="200"/>
      <c r="AE253" s="200"/>
      <c r="AF253" s="200"/>
      <c r="AG253" s="201"/>
      <c r="AH253" s="113">
        <f t="shared" ref="AH253" si="207">SUM(C253:AG253)*1/2</f>
        <v>0</v>
      </c>
      <c r="AI253" s="365" t="s">
        <v>143</v>
      </c>
      <c r="AJ253" s="149">
        <f>AH253*3</f>
        <v>0</v>
      </c>
      <c r="AN253" s="67"/>
      <c r="AO253" s="67"/>
    </row>
    <row r="254" spans="1:41" ht="18" customHeight="1" thickBot="1">
      <c r="A254" s="373"/>
      <c r="B254" s="194" t="s">
        <v>219</v>
      </c>
      <c r="C254" s="203"/>
      <c r="D254" s="204"/>
      <c r="E254" s="204"/>
      <c r="F254" s="204"/>
      <c r="G254" s="204"/>
      <c r="H254" s="204"/>
      <c r="I254" s="204"/>
      <c r="J254" s="204"/>
      <c r="K254" s="204"/>
      <c r="L254" s="205"/>
      <c r="M254" s="203"/>
      <c r="N254" s="204"/>
      <c r="O254" s="204"/>
      <c r="P254" s="204"/>
      <c r="Q254" s="204"/>
      <c r="R254" s="204"/>
      <c r="S254" s="204"/>
      <c r="T254" s="204"/>
      <c r="U254" s="204"/>
      <c r="V254" s="205"/>
      <c r="W254" s="206"/>
      <c r="X254" s="204"/>
      <c r="Y254" s="204"/>
      <c r="Z254" s="204"/>
      <c r="AA254" s="204"/>
      <c r="AB254" s="204"/>
      <c r="AC254" s="204"/>
      <c r="AD254" s="204"/>
      <c r="AE254" s="204"/>
      <c r="AF254" s="204"/>
      <c r="AG254" s="205"/>
      <c r="AH254" s="111">
        <f t="shared" ref="AH254" si="208">SUM(C254:AG254)*3/4</f>
        <v>0</v>
      </c>
      <c r="AI254" s="365"/>
      <c r="AJ254" s="149">
        <f t="shared" ref="AJ254:AJ258" si="209">AH254*3</f>
        <v>0</v>
      </c>
      <c r="AN254" s="67"/>
      <c r="AO254" s="67"/>
    </row>
    <row r="255" spans="1:41" ht="18" customHeight="1" thickBot="1">
      <c r="A255" s="374"/>
      <c r="B255" s="197" t="s">
        <v>220</v>
      </c>
      <c r="C255" s="224"/>
      <c r="D255" s="214"/>
      <c r="E255" s="214"/>
      <c r="F255" s="214"/>
      <c r="G255" s="214"/>
      <c r="H255" s="214"/>
      <c r="I255" s="214"/>
      <c r="J255" s="214"/>
      <c r="K255" s="214"/>
      <c r="L255" s="213"/>
      <c r="M255" s="224"/>
      <c r="N255" s="214"/>
      <c r="O255" s="214"/>
      <c r="P255" s="214"/>
      <c r="Q255" s="214"/>
      <c r="R255" s="214"/>
      <c r="S255" s="214"/>
      <c r="T255" s="214"/>
      <c r="U255" s="214"/>
      <c r="V255" s="213"/>
      <c r="W255" s="225"/>
      <c r="X255" s="214"/>
      <c r="Y255" s="214"/>
      <c r="Z255" s="214"/>
      <c r="AA255" s="214"/>
      <c r="AB255" s="214"/>
      <c r="AC255" s="214"/>
      <c r="AD255" s="214"/>
      <c r="AE255" s="214"/>
      <c r="AF255" s="214"/>
      <c r="AG255" s="213"/>
      <c r="AH255" s="111">
        <f t="shared" ref="AH255" si="210">SUM(C255:AG255)</f>
        <v>0</v>
      </c>
      <c r="AI255" s="365"/>
      <c r="AJ255" s="149">
        <f t="shared" si="209"/>
        <v>0</v>
      </c>
      <c r="AN255" s="67"/>
      <c r="AO255" s="67"/>
    </row>
    <row r="256" spans="1:41" ht="18" customHeight="1" thickBot="1">
      <c r="A256" s="372" t="s">
        <v>226</v>
      </c>
      <c r="B256" s="193" t="s">
        <v>218</v>
      </c>
      <c r="C256" s="199"/>
      <c r="D256" s="200"/>
      <c r="E256" s="200"/>
      <c r="F256" s="200"/>
      <c r="G256" s="200"/>
      <c r="H256" s="200"/>
      <c r="I256" s="200"/>
      <c r="J256" s="200"/>
      <c r="K256" s="200"/>
      <c r="L256" s="201"/>
      <c r="M256" s="199"/>
      <c r="N256" s="200"/>
      <c r="O256" s="200"/>
      <c r="P256" s="200"/>
      <c r="Q256" s="200"/>
      <c r="R256" s="200"/>
      <c r="S256" s="200"/>
      <c r="T256" s="200"/>
      <c r="U256" s="200"/>
      <c r="V256" s="201"/>
      <c r="W256" s="202"/>
      <c r="X256" s="200"/>
      <c r="Y256" s="200"/>
      <c r="Z256" s="200"/>
      <c r="AA256" s="200"/>
      <c r="AB256" s="200"/>
      <c r="AC256" s="200"/>
      <c r="AD256" s="200"/>
      <c r="AE256" s="200"/>
      <c r="AF256" s="200"/>
      <c r="AG256" s="201"/>
      <c r="AH256" s="113">
        <f t="shared" ref="AH256" si="211">SUM(C256:AG256)*1/2</f>
        <v>0</v>
      </c>
      <c r="AI256" s="365" t="s">
        <v>143</v>
      </c>
      <c r="AJ256" s="149">
        <f t="shared" si="209"/>
        <v>0</v>
      </c>
      <c r="AK256" s="67"/>
      <c r="AL256" s="87"/>
      <c r="AM256" s="88"/>
      <c r="AN256" s="67"/>
      <c r="AO256" s="67"/>
    </row>
    <row r="257" spans="1:41" ht="18" customHeight="1" thickBot="1">
      <c r="A257" s="373"/>
      <c r="B257" s="194" t="s">
        <v>219</v>
      </c>
      <c r="C257" s="203"/>
      <c r="D257" s="204"/>
      <c r="E257" s="204"/>
      <c r="F257" s="204"/>
      <c r="G257" s="204"/>
      <c r="H257" s="204"/>
      <c r="I257" s="204"/>
      <c r="J257" s="204"/>
      <c r="K257" s="204"/>
      <c r="L257" s="205"/>
      <c r="M257" s="203"/>
      <c r="N257" s="204"/>
      <c r="O257" s="204"/>
      <c r="P257" s="204"/>
      <c r="Q257" s="204"/>
      <c r="R257" s="204"/>
      <c r="S257" s="204"/>
      <c r="T257" s="204"/>
      <c r="U257" s="204"/>
      <c r="V257" s="205"/>
      <c r="W257" s="206"/>
      <c r="X257" s="204"/>
      <c r="Y257" s="204"/>
      <c r="Z257" s="204"/>
      <c r="AA257" s="204"/>
      <c r="AB257" s="204"/>
      <c r="AC257" s="204"/>
      <c r="AD257" s="204"/>
      <c r="AE257" s="204"/>
      <c r="AF257" s="204"/>
      <c r="AG257" s="205"/>
      <c r="AH257" s="111">
        <f t="shared" ref="AH257" si="212">SUM(C257:AG257)*3/4</f>
        <v>0</v>
      </c>
      <c r="AI257" s="365"/>
      <c r="AJ257" s="149">
        <f t="shared" si="209"/>
        <v>0</v>
      </c>
      <c r="AK257" s="67"/>
      <c r="AL257" s="87"/>
      <c r="AM257" s="88"/>
      <c r="AN257" s="67"/>
      <c r="AO257" s="67"/>
    </row>
    <row r="258" spans="1:41" ht="18" customHeight="1" thickBot="1">
      <c r="A258" s="374"/>
      <c r="B258" s="197" t="s">
        <v>220</v>
      </c>
      <c r="C258" s="224"/>
      <c r="D258" s="214"/>
      <c r="E258" s="214"/>
      <c r="F258" s="214"/>
      <c r="G258" s="214"/>
      <c r="H258" s="214"/>
      <c r="I258" s="214"/>
      <c r="J258" s="214"/>
      <c r="K258" s="214"/>
      <c r="L258" s="213"/>
      <c r="M258" s="224"/>
      <c r="N258" s="214"/>
      <c r="O258" s="214"/>
      <c r="P258" s="214"/>
      <c r="Q258" s="214"/>
      <c r="R258" s="214"/>
      <c r="S258" s="214"/>
      <c r="T258" s="214"/>
      <c r="U258" s="214"/>
      <c r="V258" s="213"/>
      <c r="W258" s="225"/>
      <c r="X258" s="214"/>
      <c r="Y258" s="214"/>
      <c r="Z258" s="214"/>
      <c r="AA258" s="214"/>
      <c r="AB258" s="214"/>
      <c r="AC258" s="214"/>
      <c r="AD258" s="214"/>
      <c r="AE258" s="214"/>
      <c r="AF258" s="214"/>
      <c r="AG258" s="213"/>
      <c r="AH258" s="111">
        <f t="shared" ref="AH258" si="213">SUM(C258:AG258)</f>
        <v>0</v>
      </c>
      <c r="AI258" s="365"/>
      <c r="AJ258" s="149">
        <f t="shared" si="209"/>
        <v>0</v>
      </c>
      <c r="AK258" s="67"/>
      <c r="AL258" s="87"/>
      <c r="AM258" s="88"/>
      <c r="AN258" s="67"/>
      <c r="AO258" s="67"/>
    </row>
    <row r="259" spans="1:41" ht="18" customHeight="1" thickBot="1">
      <c r="A259" s="372" t="s">
        <v>185</v>
      </c>
      <c r="B259" s="193" t="s">
        <v>218</v>
      </c>
      <c r="C259" s="199"/>
      <c r="D259" s="200"/>
      <c r="E259" s="200"/>
      <c r="F259" s="200"/>
      <c r="G259" s="200"/>
      <c r="H259" s="200"/>
      <c r="I259" s="200"/>
      <c r="J259" s="200"/>
      <c r="K259" s="200"/>
      <c r="L259" s="201"/>
      <c r="M259" s="199"/>
      <c r="N259" s="200"/>
      <c r="O259" s="200"/>
      <c r="P259" s="200"/>
      <c r="Q259" s="200"/>
      <c r="R259" s="200"/>
      <c r="S259" s="200"/>
      <c r="T259" s="200"/>
      <c r="U259" s="200"/>
      <c r="V259" s="201"/>
      <c r="W259" s="202"/>
      <c r="X259" s="200"/>
      <c r="Y259" s="200"/>
      <c r="Z259" s="200"/>
      <c r="AA259" s="200"/>
      <c r="AB259" s="200"/>
      <c r="AC259" s="200"/>
      <c r="AD259" s="200"/>
      <c r="AE259" s="200"/>
      <c r="AF259" s="200"/>
      <c r="AG259" s="201"/>
      <c r="AH259" s="113">
        <f t="shared" ref="AH259" si="214">SUM(C259:AG259)*1/2</f>
        <v>0</v>
      </c>
      <c r="AI259" s="365" t="s">
        <v>145</v>
      </c>
      <c r="AJ259" s="150">
        <f>AH259*4</f>
        <v>0</v>
      </c>
      <c r="AN259" s="67"/>
      <c r="AO259" s="67"/>
    </row>
    <row r="260" spans="1:41" ht="18" customHeight="1" thickBot="1">
      <c r="A260" s="373"/>
      <c r="B260" s="194" t="s">
        <v>219</v>
      </c>
      <c r="C260" s="203"/>
      <c r="D260" s="204"/>
      <c r="E260" s="204"/>
      <c r="F260" s="204"/>
      <c r="G260" s="204"/>
      <c r="H260" s="204"/>
      <c r="I260" s="204"/>
      <c r="J260" s="204"/>
      <c r="K260" s="204"/>
      <c r="L260" s="205"/>
      <c r="M260" s="203"/>
      <c r="N260" s="204"/>
      <c r="O260" s="204"/>
      <c r="P260" s="204"/>
      <c r="Q260" s="204"/>
      <c r="R260" s="204"/>
      <c r="S260" s="204"/>
      <c r="T260" s="204"/>
      <c r="U260" s="204"/>
      <c r="V260" s="205"/>
      <c r="W260" s="206"/>
      <c r="X260" s="204"/>
      <c r="Y260" s="204"/>
      <c r="Z260" s="204"/>
      <c r="AA260" s="204"/>
      <c r="AB260" s="204"/>
      <c r="AC260" s="204"/>
      <c r="AD260" s="204"/>
      <c r="AE260" s="204"/>
      <c r="AF260" s="204"/>
      <c r="AG260" s="205"/>
      <c r="AH260" s="111">
        <f t="shared" ref="AH260" si="215">SUM(C260:AG260)*3/4</f>
        <v>0</v>
      </c>
      <c r="AI260" s="365"/>
      <c r="AJ260" s="150">
        <f t="shared" ref="AJ260:AJ264" si="216">AH260*4</f>
        <v>0</v>
      </c>
      <c r="AN260" s="67"/>
      <c r="AO260" s="67"/>
    </row>
    <row r="261" spans="1:41" ht="18" customHeight="1" thickBot="1">
      <c r="A261" s="374"/>
      <c r="B261" s="197" t="s">
        <v>220</v>
      </c>
      <c r="C261" s="224"/>
      <c r="D261" s="214"/>
      <c r="E261" s="214"/>
      <c r="F261" s="214"/>
      <c r="G261" s="214"/>
      <c r="H261" s="214"/>
      <c r="I261" s="214"/>
      <c r="J261" s="214"/>
      <c r="K261" s="214"/>
      <c r="L261" s="213"/>
      <c r="M261" s="224"/>
      <c r="N261" s="214"/>
      <c r="O261" s="214"/>
      <c r="P261" s="214"/>
      <c r="Q261" s="214"/>
      <c r="R261" s="214"/>
      <c r="S261" s="214"/>
      <c r="T261" s="214"/>
      <c r="U261" s="214"/>
      <c r="V261" s="213"/>
      <c r="W261" s="225"/>
      <c r="X261" s="214"/>
      <c r="Y261" s="214"/>
      <c r="Z261" s="214"/>
      <c r="AA261" s="214"/>
      <c r="AB261" s="214"/>
      <c r="AC261" s="214"/>
      <c r="AD261" s="214"/>
      <c r="AE261" s="214"/>
      <c r="AF261" s="214"/>
      <c r="AG261" s="213"/>
      <c r="AH261" s="111">
        <f t="shared" ref="AH261" si="217">SUM(C261:AG261)</f>
        <v>0</v>
      </c>
      <c r="AI261" s="365"/>
      <c r="AJ261" s="150">
        <f t="shared" si="216"/>
        <v>0</v>
      </c>
      <c r="AN261" s="67"/>
      <c r="AO261" s="67"/>
    </row>
    <row r="262" spans="1:41" ht="18" customHeight="1" thickBot="1">
      <c r="A262" s="372" t="s">
        <v>227</v>
      </c>
      <c r="B262" s="193" t="s">
        <v>218</v>
      </c>
      <c r="C262" s="199"/>
      <c r="D262" s="200"/>
      <c r="E262" s="200"/>
      <c r="F262" s="200"/>
      <c r="G262" s="200"/>
      <c r="H262" s="200"/>
      <c r="I262" s="200"/>
      <c r="J262" s="200"/>
      <c r="K262" s="200"/>
      <c r="L262" s="201"/>
      <c r="M262" s="199"/>
      <c r="N262" s="200"/>
      <c r="O262" s="200"/>
      <c r="P262" s="200"/>
      <c r="Q262" s="200"/>
      <c r="R262" s="200"/>
      <c r="S262" s="200"/>
      <c r="T262" s="200"/>
      <c r="U262" s="200"/>
      <c r="V262" s="201"/>
      <c r="W262" s="202"/>
      <c r="X262" s="200"/>
      <c r="Y262" s="200"/>
      <c r="Z262" s="200"/>
      <c r="AA262" s="200"/>
      <c r="AB262" s="200"/>
      <c r="AC262" s="200"/>
      <c r="AD262" s="200"/>
      <c r="AE262" s="200"/>
      <c r="AF262" s="200"/>
      <c r="AG262" s="201"/>
      <c r="AH262" s="113">
        <f t="shared" ref="AH262" si="218">SUM(C262:AG262)*1/2</f>
        <v>0</v>
      </c>
      <c r="AI262" s="365" t="s">
        <v>145</v>
      </c>
      <c r="AJ262" s="150">
        <f t="shared" si="216"/>
        <v>0</v>
      </c>
      <c r="AN262" s="67"/>
      <c r="AO262" s="67"/>
    </row>
    <row r="263" spans="1:41" ht="18" customHeight="1" thickBot="1">
      <c r="A263" s="373"/>
      <c r="B263" s="194" t="s">
        <v>219</v>
      </c>
      <c r="C263" s="203"/>
      <c r="D263" s="204"/>
      <c r="E263" s="204"/>
      <c r="F263" s="204"/>
      <c r="G263" s="204"/>
      <c r="H263" s="204"/>
      <c r="I263" s="204"/>
      <c r="J263" s="204"/>
      <c r="K263" s="204"/>
      <c r="L263" s="205"/>
      <c r="M263" s="203"/>
      <c r="N263" s="204"/>
      <c r="O263" s="204"/>
      <c r="P263" s="204"/>
      <c r="Q263" s="204"/>
      <c r="R263" s="204"/>
      <c r="S263" s="204"/>
      <c r="T263" s="204"/>
      <c r="U263" s="204"/>
      <c r="V263" s="205"/>
      <c r="W263" s="206"/>
      <c r="X263" s="204"/>
      <c r="Y263" s="204"/>
      <c r="Z263" s="204"/>
      <c r="AA263" s="204"/>
      <c r="AB263" s="204"/>
      <c r="AC263" s="204"/>
      <c r="AD263" s="204"/>
      <c r="AE263" s="204"/>
      <c r="AF263" s="204"/>
      <c r="AG263" s="205"/>
      <c r="AH263" s="111">
        <f t="shared" ref="AH263" si="219">SUM(C263:AG263)*3/4</f>
        <v>0</v>
      </c>
      <c r="AI263" s="365"/>
      <c r="AJ263" s="150">
        <f t="shared" si="216"/>
        <v>0</v>
      </c>
      <c r="AN263" s="67"/>
      <c r="AO263" s="67"/>
    </row>
    <row r="264" spans="1:41" ht="18" customHeight="1" thickBot="1">
      <c r="A264" s="374"/>
      <c r="B264" s="197" t="s">
        <v>220</v>
      </c>
      <c r="C264" s="224"/>
      <c r="D264" s="214"/>
      <c r="E264" s="214"/>
      <c r="F264" s="214"/>
      <c r="G264" s="214"/>
      <c r="H264" s="214"/>
      <c r="I264" s="214"/>
      <c r="J264" s="214"/>
      <c r="K264" s="214"/>
      <c r="L264" s="213"/>
      <c r="M264" s="224"/>
      <c r="N264" s="214"/>
      <c r="O264" s="214"/>
      <c r="P264" s="214"/>
      <c r="Q264" s="214"/>
      <c r="R264" s="214"/>
      <c r="S264" s="214"/>
      <c r="T264" s="214"/>
      <c r="U264" s="214"/>
      <c r="V264" s="213"/>
      <c r="W264" s="225"/>
      <c r="X264" s="214"/>
      <c r="Y264" s="214"/>
      <c r="Z264" s="214"/>
      <c r="AA264" s="214"/>
      <c r="AB264" s="214"/>
      <c r="AC264" s="214"/>
      <c r="AD264" s="214"/>
      <c r="AE264" s="214"/>
      <c r="AF264" s="214"/>
      <c r="AG264" s="213"/>
      <c r="AH264" s="111">
        <f t="shared" ref="AH264" si="220">SUM(C264:AG264)</f>
        <v>0</v>
      </c>
      <c r="AI264" s="365"/>
      <c r="AJ264" s="150">
        <f t="shared" si="216"/>
        <v>0</v>
      </c>
      <c r="AN264" s="67"/>
      <c r="AO264" s="67"/>
    </row>
    <row r="265" spans="1:41" ht="18" customHeight="1" thickBot="1">
      <c r="A265" s="372" t="s">
        <v>147</v>
      </c>
      <c r="B265" s="193" t="s">
        <v>218</v>
      </c>
      <c r="C265" s="199"/>
      <c r="D265" s="200"/>
      <c r="E265" s="200"/>
      <c r="F265" s="200"/>
      <c r="G265" s="200"/>
      <c r="H265" s="200"/>
      <c r="I265" s="200"/>
      <c r="J265" s="200"/>
      <c r="K265" s="200"/>
      <c r="L265" s="201"/>
      <c r="M265" s="199"/>
      <c r="N265" s="200"/>
      <c r="O265" s="200"/>
      <c r="P265" s="200"/>
      <c r="Q265" s="200"/>
      <c r="R265" s="200"/>
      <c r="S265" s="200"/>
      <c r="T265" s="200"/>
      <c r="U265" s="200"/>
      <c r="V265" s="201"/>
      <c r="W265" s="202"/>
      <c r="X265" s="200"/>
      <c r="Y265" s="200"/>
      <c r="Z265" s="200"/>
      <c r="AA265" s="200"/>
      <c r="AB265" s="200"/>
      <c r="AC265" s="200"/>
      <c r="AD265" s="200"/>
      <c r="AE265" s="200"/>
      <c r="AF265" s="200"/>
      <c r="AG265" s="201"/>
      <c r="AH265" s="113">
        <f t="shared" ref="AH265" si="221">SUM(C265:AG265)*1/2</f>
        <v>0</v>
      </c>
      <c r="AI265" s="365" t="s">
        <v>148</v>
      </c>
      <c r="AJ265" s="151">
        <f>AH265*5</f>
        <v>0</v>
      </c>
      <c r="AN265" s="67"/>
      <c r="AO265" s="67"/>
    </row>
    <row r="266" spans="1:41" ht="18" customHeight="1" thickBot="1">
      <c r="A266" s="373"/>
      <c r="B266" s="194" t="s">
        <v>219</v>
      </c>
      <c r="C266" s="203"/>
      <c r="D266" s="204"/>
      <c r="E266" s="204"/>
      <c r="F266" s="204"/>
      <c r="G266" s="204"/>
      <c r="H266" s="204"/>
      <c r="I266" s="204"/>
      <c r="J266" s="204"/>
      <c r="K266" s="204"/>
      <c r="L266" s="205"/>
      <c r="M266" s="203"/>
      <c r="N266" s="204"/>
      <c r="O266" s="204"/>
      <c r="P266" s="204"/>
      <c r="Q266" s="204"/>
      <c r="R266" s="204"/>
      <c r="S266" s="204"/>
      <c r="T266" s="204"/>
      <c r="U266" s="204"/>
      <c r="V266" s="205"/>
      <c r="W266" s="206"/>
      <c r="X266" s="204"/>
      <c r="Y266" s="204"/>
      <c r="Z266" s="204"/>
      <c r="AA266" s="204"/>
      <c r="AB266" s="204"/>
      <c r="AC266" s="204"/>
      <c r="AD266" s="204"/>
      <c r="AE266" s="204"/>
      <c r="AF266" s="204"/>
      <c r="AG266" s="205"/>
      <c r="AH266" s="111">
        <f t="shared" ref="AH266" si="222">SUM(C266:AG266)*3/4</f>
        <v>0</v>
      </c>
      <c r="AI266" s="365"/>
      <c r="AJ266" s="151">
        <f t="shared" ref="AJ266:AJ267" si="223">AH266*5</f>
        <v>0</v>
      </c>
      <c r="AN266" s="67"/>
      <c r="AO266" s="67"/>
    </row>
    <row r="267" spans="1:41" ht="18" customHeight="1" thickBot="1">
      <c r="A267" s="374"/>
      <c r="B267" s="197" t="s">
        <v>220</v>
      </c>
      <c r="C267" s="224"/>
      <c r="D267" s="214"/>
      <c r="E267" s="214"/>
      <c r="F267" s="214"/>
      <c r="G267" s="214"/>
      <c r="H267" s="214"/>
      <c r="I267" s="214"/>
      <c r="J267" s="214"/>
      <c r="K267" s="214"/>
      <c r="L267" s="213"/>
      <c r="M267" s="224"/>
      <c r="N267" s="214"/>
      <c r="O267" s="214"/>
      <c r="P267" s="214"/>
      <c r="Q267" s="214"/>
      <c r="R267" s="214"/>
      <c r="S267" s="214"/>
      <c r="T267" s="214"/>
      <c r="U267" s="214"/>
      <c r="V267" s="213"/>
      <c r="W267" s="225"/>
      <c r="X267" s="214"/>
      <c r="Y267" s="214"/>
      <c r="Z267" s="214"/>
      <c r="AA267" s="214"/>
      <c r="AB267" s="214"/>
      <c r="AC267" s="214"/>
      <c r="AD267" s="214"/>
      <c r="AE267" s="214"/>
      <c r="AF267" s="214"/>
      <c r="AG267" s="213"/>
      <c r="AH267" s="111">
        <f t="shared" ref="AH267" si="224">SUM(C267:AG267)</f>
        <v>0</v>
      </c>
      <c r="AI267" s="365"/>
      <c r="AJ267" s="151">
        <f t="shared" si="223"/>
        <v>0</v>
      </c>
      <c r="AN267" s="67"/>
      <c r="AO267" s="67"/>
    </row>
    <row r="268" spans="1:41" ht="18" customHeight="1">
      <c r="A268" s="372" t="s">
        <v>149</v>
      </c>
      <c r="B268" s="193" t="s">
        <v>218</v>
      </c>
      <c r="C268" s="199"/>
      <c r="D268" s="200"/>
      <c r="E268" s="200"/>
      <c r="F268" s="200"/>
      <c r="G268" s="200"/>
      <c r="H268" s="200"/>
      <c r="I268" s="200"/>
      <c r="J268" s="200"/>
      <c r="K268" s="200"/>
      <c r="L268" s="201"/>
      <c r="M268" s="199"/>
      <c r="N268" s="200"/>
      <c r="O268" s="200"/>
      <c r="P268" s="200"/>
      <c r="Q268" s="200"/>
      <c r="R268" s="200"/>
      <c r="S268" s="200"/>
      <c r="T268" s="200"/>
      <c r="U268" s="200"/>
      <c r="V268" s="201"/>
      <c r="W268" s="202"/>
      <c r="X268" s="200"/>
      <c r="Y268" s="200"/>
      <c r="Z268" s="200"/>
      <c r="AA268" s="200"/>
      <c r="AB268" s="200"/>
      <c r="AC268" s="200"/>
      <c r="AD268" s="200"/>
      <c r="AE268" s="200"/>
      <c r="AF268" s="200"/>
      <c r="AG268" s="201"/>
      <c r="AH268" s="113">
        <f>SUM(C268:AG268)*1/2</f>
        <v>0</v>
      </c>
      <c r="AI268" s="365" t="s">
        <v>150</v>
      </c>
      <c r="AJ268" s="195">
        <f>AH268*6</f>
        <v>0</v>
      </c>
      <c r="AN268" s="67"/>
      <c r="AO268" s="67"/>
    </row>
    <row r="269" spans="1:41" ht="18" customHeight="1">
      <c r="A269" s="373"/>
      <c r="B269" s="194" t="s">
        <v>219</v>
      </c>
      <c r="C269" s="203"/>
      <c r="D269" s="204"/>
      <c r="E269" s="204"/>
      <c r="F269" s="204"/>
      <c r="G269" s="204"/>
      <c r="H269" s="204"/>
      <c r="I269" s="204"/>
      <c r="J269" s="204"/>
      <c r="K269" s="204"/>
      <c r="L269" s="205"/>
      <c r="M269" s="203"/>
      <c r="N269" s="204"/>
      <c r="O269" s="204"/>
      <c r="P269" s="204"/>
      <c r="Q269" s="204"/>
      <c r="R269" s="204"/>
      <c r="S269" s="204"/>
      <c r="T269" s="204"/>
      <c r="U269" s="204"/>
      <c r="V269" s="205"/>
      <c r="W269" s="206"/>
      <c r="X269" s="204"/>
      <c r="Y269" s="204"/>
      <c r="Z269" s="204"/>
      <c r="AA269" s="204"/>
      <c r="AB269" s="204"/>
      <c r="AC269" s="204"/>
      <c r="AD269" s="204"/>
      <c r="AE269" s="204"/>
      <c r="AF269" s="204"/>
      <c r="AG269" s="205"/>
      <c r="AH269" s="111">
        <f t="shared" ref="AH269" si="225">SUM(C269:AG269)*3/4</f>
        <v>0</v>
      </c>
      <c r="AI269" s="365"/>
      <c r="AJ269" s="195">
        <f t="shared" ref="AJ269:AJ270" si="226">AH269*6</f>
        <v>0</v>
      </c>
      <c r="AN269" s="67"/>
      <c r="AO269" s="67"/>
    </row>
    <row r="270" spans="1:41" ht="18" customHeight="1" thickBot="1">
      <c r="A270" s="374"/>
      <c r="B270" s="196" t="s">
        <v>220</v>
      </c>
      <c r="C270" s="224"/>
      <c r="D270" s="214"/>
      <c r="E270" s="214"/>
      <c r="F270" s="214"/>
      <c r="G270" s="214"/>
      <c r="H270" s="214"/>
      <c r="I270" s="214"/>
      <c r="J270" s="214"/>
      <c r="K270" s="214"/>
      <c r="L270" s="213"/>
      <c r="M270" s="224"/>
      <c r="N270" s="214"/>
      <c r="O270" s="214"/>
      <c r="P270" s="214"/>
      <c r="Q270" s="214"/>
      <c r="R270" s="214"/>
      <c r="S270" s="214"/>
      <c r="T270" s="214"/>
      <c r="U270" s="214"/>
      <c r="V270" s="213"/>
      <c r="W270" s="225"/>
      <c r="X270" s="214"/>
      <c r="Y270" s="214"/>
      <c r="Z270" s="214"/>
      <c r="AA270" s="214"/>
      <c r="AB270" s="214"/>
      <c r="AC270" s="214"/>
      <c r="AD270" s="214"/>
      <c r="AE270" s="214"/>
      <c r="AF270" s="214"/>
      <c r="AG270" s="213"/>
      <c r="AH270" s="111">
        <f t="shared" ref="AH270" si="227">SUM(C270:AG270)</f>
        <v>0</v>
      </c>
      <c r="AI270" s="365"/>
      <c r="AJ270" s="195">
        <f t="shared" si="226"/>
        <v>0</v>
      </c>
      <c r="AN270" s="67"/>
      <c r="AO270" s="67"/>
    </row>
    <row r="271" spans="1:41" ht="26.25" customHeight="1" thickBot="1">
      <c r="B271" s="96" t="s">
        <v>190</v>
      </c>
      <c r="C271" s="104">
        <f t="shared" ref="C271:AG271" si="228">SUM(C247,C250,C253,C256,C259,C262,C265,C268)*1/2+SUM(C248,C251,C254,C257,C260,C263,C266,C269)*3/4+SUM(C249,C252,C255,C258,C261,C264,C267,C270)</f>
        <v>0</v>
      </c>
      <c r="D271" s="104">
        <f t="shared" si="228"/>
        <v>0</v>
      </c>
      <c r="E271" s="104">
        <f t="shared" si="228"/>
        <v>0</v>
      </c>
      <c r="F271" s="104">
        <f t="shared" si="228"/>
        <v>0</v>
      </c>
      <c r="G271" s="104">
        <f t="shared" si="228"/>
        <v>0</v>
      </c>
      <c r="H271" s="104">
        <f t="shared" si="228"/>
        <v>0</v>
      </c>
      <c r="I271" s="104">
        <f t="shared" si="228"/>
        <v>0</v>
      </c>
      <c r="J271" s="104">
        <f t="shared" si="228"/>
        <v>0</v>
      </c>
      <c r="K271" s="104">
        <f t="shared" si="228"/>
        <v>0</v>
      </c>
      <c r="L271" s="104">
        <f t="shared" si="228"/>
        <v>0</v>
      </c>
      <c r="M271" s="104">
        <f t="shared" si="228"/>
        <v>0</v>
      </c>
      <c r="N271" s="104">
        <f t="shared" si="228"/>
        <v>0</v>
      </c>
      <c r="O271" s="104">
        <f t="shared" si="228"/>
        <v>0</v>
      </c>
      <c r="P271" s="104">
        <f t="shared" si="228"/>
        <v>0</v>
      </c>
      <c r="Q271" s="104">
        <f t="shared" si="228"/>
        <v>0</v>
      </c>
      <c r="R271" s="104">
        <f t="shared" si="228"/>
        <v>0</v>
      </c>
      <c r="S271" s="104">
        <f t="shared" si="228"/>
        <v>0</v>
      </c>
      <c r="T271" s="104">
        <f t="shared" si="228"/>
        <v>0</v>
      </c>
      <c r="U271" s="104">
        <f t="shared" si="228"/>
        <v>0</v>
      </c>
      <c r="V271" s="104">
        <f t="shared" si="228"/>
        <v>0</v>
      </c>
      <c r="W271" s="104">
        <f t="shared" si="228"/>
        <v>0</v>
      </c>
      <c r="X271" s="104">
        <f t="shared" si="228"/>
        <v>0</v>
      </c>
      <c r="Y271" s="104">
        <f t="shared" si="228"/>
        <v>0</v>
      </c>
      <c r="Z271" s="104">
        <f t="shared" si="228"/>
        <v>0</v>
      </c>
      <c r="AA271" s="104">
        <f t="shared" si="228"/>
        <v>0</v>
      </c>
      <c r="AB271" s="104">
        <f t="shared" si="228"/>
        <v>0</v>
      </c>
      <c r="AC271" s="104">
        <f t="shared" si="228"/>
        <v>0</v>
      </c>
      <c r="AD271" s="104">
        <f t="shared" si="228"/>
        <v>0</v>
      </c>
      <c r="AE271" s="104">
        <f t="shared" si="228"/>
        <v>0</v>
      </c>
      <c r="AF271" s="104">
        <f t="shared" si="228"/>
        <v>0</v>
      </c>
      <c r="AG271" s="104">
        <f t="shared" si="228"/>
        <v>0</v>
      </c>
      <c r="AH271" s="108">
        <f>SUM(AH247:AH270)</f>
        <v>0</v>
      </c>
      <c r="AI271" s="94" t="s">
        <v>134</v>
      </c>
      <c r="AJ271" s="150">
        <f>SUM(AJ247:AJ270)</f>
        <v>0</v>
      </c>
      <c r="AN271" s="67"/>
      <c r="AO271" s="67"/>
    </row>
    <row r="272" spans="1:41" ht="18" customHeight="1">
      <c r="A272" s="368" t="s">
        <v>191</v>
      </c>
      <c r="B272" s="193" t="s">
        <v>218</v>
      </c>
      <c r="C272" s="209"/>
      <c r="D272" s="210"/>
      <c r="E272" s="210"/>
      <c r="F272" s="210"/>
      <c r="G272" s="210"/>
      <c r="H272" s="210"/>
      <c r="I272" s="210"/>
      <c r="J272" s="210"/>
      <c r="K272" s="210"/>
      <c r="L272" s="201"/>
      <c r="M272" s="209"/>
      <c r="N272" s="210"/>
      <c r="O272" s="210"/>
      <c r="P272" s="210"/>
      <c r="Q272" s="210"/>
      <c r="R272" s="210"/>
      <c r="S272" s="210"/>
      <c r="T272" s="210"/>
      <c r="U272" s="210"/>
      <c r="V272" s="201"/>
      <c r="W272" s="209"/>
      <c r="X272" s="210"/>
      <c r="Y272" s="210"/>
      <c r="Z272" s="210"/>
      <c r="AA272" s="210"/>
      <c r="AB272" s="210"/>
      <c r="AC272" s="210"/>
      <c r="AD272" s="210"/>
      <c r="AE272" s="210"/>
      <c r="AF272" s="200"/>
      <c r="AG272" s="201"/>
      <c r="AH272" s="113">
        <f>SUM(C272:AG272)*1/2</f>
        <v>0</v>
      </c>
      <c r="AI272" s="94"/>
      <c r="AJ272" s="95"/>
      <c r="AN272" s="67"/>
      <c r="AO272" s="67"/>
    </row>
    <row r="273" spans="1:54" ht="18" customHeight="1">
      <c r="A273" s="369"/>
      <c r="B273" s="194" t="s">
        <v>219</v>
      </c>
      <c r="C273" s="207"/>
      <c r="D273" s="208"/>
      <c r="E273" s="208"/>
      <c r="F273" s="208"/>
      <c r="G273" s="208"/>
      <c r="H273" s="208"/>
      <c r="I273" s="208"/>
      <c r="J273" s="208"/>
      <c r="K273" s="208"/>
      <c r="L273" s="205"/>
      <c r="M273" s="207"/>
      <c r="N273" s="208"/>
      <c r="O273" s="208"/>
      <c r="P273" s="208"/>
      <c r="Q273" s="208"/>
      <c r="R273" s="208"/>
      <c r="S273" s="208"/>
      <c r="T273" s="208"/>
      <c r="U273" s="208"/>
      <c r="V273" s="205"/>
      <c r="W273" s="207"/>
      <c r="X273" s="208"/>
      <c r="Y273" s="208"/>
      <c r="Z273" s="208"/>
      <c r="AA273" s="208"/>
      <c r="AB273" s="208"/>
      <c r="AC273" s="208"/>
      <c r="AD273" s="208"/>
      <c r="AE273" s="208"/>
      <c r="AF273" s="204"/>
      <c r="AG273" s="205"/>
      <c r="AH273" s="111">
        <f t="shared" ref="AH273" si="229">SUM(C273:AG273)*3/4</f>
        <v>0</v>
      </c>
      <c r="AI273" s="94"/>
      <c r="AJ273" s="198"/>
      <c r="AN273" s="67"/>
      <c r="AO273" s="67"/>
    </row>
    <row r="274" spans="1:54" ht="18" customHeight="1" thickBot="1">
      <c r="A274" s="370"/>
      <c r="B274" s="196" t="s">
        <v>220</v>
      </c>
      <c r="C274" s="211"/>
      <c r="D274" s="212"/>
      <c r="E274" s="212"/>
      <c r="F274" s="212"/>
      <c r="G274" s="212"/>
      <c r="H274" s="212"/>
      <c r="I274" s="212"/>
      <c r="J274" s="212"/>
      <c r="K274" s="212"/>
      <c r="L274" s="213"/>
      <c r="M274" s="211"/>
      <c r="N274" s="212"/>
      <c r="O274" s="212"/>
      <c r="P274" s="212"/>
      <c r="Q274" s="212"/>
      <c r="R274" s="212"/>
      <c r="S274" s="212"/>
      <c r="T274" s="212"/>
      <c r="U274" s="212"/>
      <c r="V274" s="213"/>
      <c r="W274" s="211"/>
      <c r="X274" s="212"/>
      <c r="Y274" s="212"/>
      <c r="Z274" s="212"/>
      <c r="AA274" s="212"/>
      <c r="AB274" s="212"/>
      <c r="AC274" s="212"/>
      <c r="AD274" s="212"/>
      <c r="AE274" s="212"/>
      <c r="AF274" s="214"/>
      <c r="AG274" s="213"/>
      <c r="AH274" s="111">
        <f t="shared" ref="AH274" si="230">SUM(C274:AG274)</f>
        <v>0</v>
      </c>
      <c r="AI274" s="94"/>
      <c r="AJ274" s="198"/>
      <c r="AN274" s="67"/>
      <c r="AO274" s="67"/>
    </row>
    <row r="275" spans="1:54" s="64" customFormat="1" ht="24.75" thickBot="1">
      <c r="B275" s="170" t="s">
        <v>167</v>
      </c>
      <c r="C275" s="215"/>
      <c r="D275" s="216"/>
      <c r="E275" s="216"/>
      <c r="F275" s="216"/>
      <c r="G275" s="216"/>
      <c r="H275" s="216"/>
      <c r="I275" s="216"/>
      <c r="J275" s="216"/>
      <c r="K275" s="216"/>
      <c r="L275" s="217"/>
      <c r="M275" s="218"/>
      <c r="N275" s="216"/>
      <c r="O275" s="216"/>
      <c r="P275" s="216"/>
      <c r="Q275" s="216"/>
      <c r="R275" s="216"/>
      <c r="S275" s="216"/>
      <c r="T275" s="216"/>
      <c r="U275" s="216"/>
      <c r="V275" s="219"/>
      <c r="W275" s="215"/>
      <c r="X275" s="216"/>
      <c r="Y275" s="216"/>
      <c r="Z275" s="216"/>
      <c r="AA275" s="216"/>
      <c r="AB275" s="216"/>
      <c r="AC275" s="216"/>
      <c r="AD275" s="216"/>
      <c r="AE275" s="216"/>
      <c r="AF275" s="216"/>
      <c r="AG275" s="217"/>
      <c r="AH275" s="171">
        <f>SUM(C275:AG275)</f>
        <v>0</v>
      </c>
      <c r="AI275" s="61"/>
      <c r="AJ275" s="61"/>
      <c r="AN275" s="62"/>
      <c r="AO275" s="62"/>
      <c r="AP275" s="63"/>
      <c r="AQ275" s="63"/>
      <c r="AR275" s="63"/>
      <c r="AS275" s="63"/>
      <c r="AT275" s="63"/>
      <c r="AU275" s="63"/>
      <c r="AV275" s="63"/>
      <c r="AW275" s="63"/>
    </row>
    <row r="276" spans="1:54" ht="20.100000000000001" customHeight="1" thickBot="1">
      <c r="B276" s="23"/>
      <c r="C276" s="249"/>
      <c r="D276" s="249"/>
      <c r="E276" s="249"/>
      <c r="F276" s="249"/>
      <c r="G276" s="249"/>
      <c r="H276" s="249"/>
      <c r="I276" s="249"/>
      <c r="J276" s="249"/>
      <c r="K276" s="249"/>
      <c r="L276" s="249"/>
      <c r="M276" s="249"/>
      <c r="N276" s="249"/>
      <c r="O276" s="249"/>
      <c r="P276" s="249"/>
      <c r="Q276" s="249"/>
      <c r="R276" s="249"/>
      <c r="S276" s="249"/>
      <c r="T276" s="249"/>
      <c r="U276" s="249"/>
      <c r="V276" s="249"/>
      <c r="W276" s="249"/>
      <c r="X276" s="249"/>
      <c r="Y276" s="249"/>
      <c r="Z276" s="249"/>
      <c r="AA276" s="249"/>
      <c r="AB276" s="249"/>
      <c r="AC276" s="249"/>
      <c r="AD276" s="249"/>
      <c r="AE276" s="249"/>
      <c r="AF276" s="249"/>
      <c r="AG276" s="249"/>
      <c r="AH276" s="23"/>
      <c r="AK276" s="67">
        <f>E277</f>
        <v>11</v>
      </c>
      <c r="AL276" s="67" t="s">
        <v>132</v>
      </c>
    </row>
    <row r="277" spans="1:54" ht="26.25" customHeight="1" thickBot="1">
      <c r="A277" s="68" t="s">
        <v>270</v>
      </c>
      <c r="B277" s="251">
        <f>B4</f>
        <v>2025</v>
      </c>
      <c r="C277" s="69" t="s">
        <v>129</v>
      </c>
      <c r="D277" s="69"/>
      <c r="E277" s="323">
        <v>11</v>
      </c>
      <c r="F277" s="323"/>
      <c r="G277" s="70" t="s">
        <v>130</v>
      </c>
      <c r="H277" s="71" t="s">
        <v>131</v>
      </c>
      <c r="I277" s="71"/>
      <c r="J277" s="72"/>
      <c r="K277" s="220" t="s">
        <v>240</v>
      </c>
      <c r="M277" s="72"/>
      <c r="N277" s="66"/>
      <c r="O277" s="66"/>
      <c r="P277" s="66"/>
      <c r="Q277" s="66"/>
      <c r="R277" s="72"/>
      <c r="S277" s="72"/>
      <c r="T277" s="66"/>
      <c r="U277" s="66"/>
      <c r="V277" s="66"/>
      <c r="W277" s="66"/>
      <c r="X277" s="66"/>
      <c r="Y277" s="220" t="s">
        <v>239</v>
      </c>
      <c r="Z277" s="66"/>
      <c r="AA277" s="66"/>
      <c r="AB277" s="72"/>
      <c r="AC277" s="72"/>
      <c r="AD277" s="72"/>
      <c r="AE277" s="72"/>
      <c r="AF277" s="72"/>
      <c r="AG277" s="72"/>
      <c r="AH277" s="67"/>
      <c r="AI277" s="67"/>
      <c r="AJ277" s="67"/>
      <c r="AK277" s="67"/>
      <c r="AL277" s="78" t="s">
        <v>135</v>
      </c>
      <c r="AM277" s="146" t="e">
        <f>ROUNDUP(AH282/AH281,1)</f>
        <v>#DIV/0!</v>
      </c>
      <c r="AN277" s="67"/>
      <c r="AO277" s="67"/>
    </row>
    <row r="278" spans="1:54" ht="20.100000000000001" customHeight="1" thickBot="1">
      <c r="B278" s="23"/>
      <c r="C278" s="249"/>
      <c r="D278" s="249"/>
      <c r="E278" s="249"/>
      <c r="F278" s="249"/>
      <c r="G278" s="249"/>
      <c r="H278" s="249"/>
      <c r="I278" s="249"/>
      <c r="J278" s="249"/>
      <c r="K278" s="249"/>
      <c r="L278" s="249"/>
      <c r="M278" s="249"/>
      <c r="N278" s="249"/>
      <c r="O278" s="249"/>
      <c r="P278" s="249"/>
      <c r="Q278" s="249"/>
      <c r="R278" s="249"/>
      <c r="S278" s="249"/>
      <c r="T278" s="249"/>
      <c r="U278" s="249"/>
      <c r="V278" s="249"/>
      <c r="W278" s="249"/>
      <c r="X278" s="249"/>
      <c r="Y278" s="249"/>
      <c r="Z278" s="249"/>
      <c r="AA278" s="249"/>
      <c r="AB278" s="249"/>
      <c r="AC278" s="249"/>
      <c r="AD278" s="249"/>
      <c r="AE278" s="249"/>
      <c r="AF278" s="249"/>
      <c r="AG278" s="249"/>
      <c r="AH278" s="23"/>
      <c r="AK278" s="67"/>
      <c r="AL278" s="366" t="s">
        <v>182</v>
      </c>
      <c r="AM278" s="362" t="e">
        <f>ROUND(SUM(AH286:AH288,AH292:AH294,AH298:AH300,AH304:AH306,AH307:AH309)/AH310*100,0) &amp;"％"</f>
        <v>#DIV/0!</v>
      </c>
    </row>
    <row r="279" spans="1:54" ht="24.95" customHeight="1" thickBot="1">
      <c r="B279" s="73" t="s">
        <v>133</v>
      </c>
      <c r="C279" s="74">
        <v>1</v>
      </c>
      <c r="D279" s="75">
        <v>2</v>
      </c>
      <c r="E279" s="75">
        <v>3</v>
      </c>
      <c r="F279" s="75">
        <v>4</v>
      </c>
      <c r="G279" s="75">
        <v>5</v>
      </c>
      <c r="H279" s="75">
        <v>6</v>
      </c>
      <c r="I279" s="75">
        <v>7</v>
      </c>
      <c r="J279" s="75">
        <v>8</v>
      </c>
      <c r="K279" s="75">
        <v>9</v>
      </c>
      <c r="L279" s="76">
        <v>10</v>
      </c>
      <c r="M279" s="74">
        <v>11</v>
      </c>
      <c r="N279" s="75">
        <v>12</v>
      </c>
      <c r="O279" s="75">
        <v>13</v>
      </c>
      <c r="P279" s="75">
        <v>14</v>
      </c>
      <c r="Q279" s="75">
        <v>15</v>
      </c>
      <c r="R279" s="75">
        <v>16</v>
      </c>
      <c r="S279" s="75">
        <v>17</v>
      </c>
      <c r="T279" s="75">
        <v>18</v>
      </c>
      <c r="U279" s="75">
        <v>19</v>
      </c>
      <c r="V279" s="76">
        <v>20</v>
      </c>
      <c r="W279" s="74">
        <v>21</v>
      </c>
      <c r="X279" s="75">
        <v>22</v>
      </c>
      <c r="Y279" s="75">
        <v>23</v>
      </c>
      <c r="Z279" s="75">
        <v>24</v>
      </c>
      <c r="AA279" s="75">
        <v>25</v>
      </c>
      <c r="AB279" s="75">
        <v>26</v>
      </c>
      <c r="AC279" s="75">
        <v>27</v>
      </c>
      <c r="AD279" s="75">
        <v>28</v>
      </c>
      <c r="AE279" s="75">
        <v>29</v>
      </c>
      <c r="AF279" s="75">
        <v>30</v>
      </c>
      <c r="AG279" s="76"/>
      <c r="AH279" s="346" t="s">
        <v>134</v>
      </c>
      <c r="AI279" s="77"/>
      <c r="AK279" s="67"/>
      <c r="AL279" s="367"/>
      <c r="AM279" s="363"/>
      <c r="AN279" s="67"/>
      <c r="AO279" s="67"/>
      <c r="AT279" s="249"/>
      <c r="AU279" s="249"/>
      <c r="BB279" s="249"/>
    </row>
    <row r="280" spans="1:54" ht="24.95" customHeight="1" thickBot="1">
      <c r="B280" s="79" t="s">
        <v>136</v>
      </c>
      <c r="C280" s="250">
        <f>DATE($B$277,$E$277,1)</f>
        <v>45962</v>
      </c>
      <c r="D280" s="250">
        <f>DATE($B$277,$E$277,2)</f>
        <v>45963</v>
      </c>
      <c r="E280" s="250">
        <f>DATE($B$277,$E$277,3)</f>
        <v>45964</v>
      </c>
      <c r="F280" s="250">
        <f>DATE($B$277,$E$277,4)</f>
        <v>45965</v>
      </c>
      <c r="G280" s="250">
        <f>DATE($B$277,$E$277,5)</f>
        <v>45966</v>
      </c>
      <c r="H280" s="250">
        <f>DATE($B$277,$E$277,6)</f>
        <v>45967</v>
      </c>
      <c r="I280" s="250">
        <f>DATE($B$277,$E$277,7)</f>
        <v>45968</v>
      </c>
      <c r="J280" s="250">
        <f>DATE($B$277,$E$277,8)</f>
        <v>45969</v>
      </c>
      <c r="K280" s="250">
        <f>DATE($B$277,$E$277,9)</f>
        <v>45970</v>
      </c>
      <c r="L280" s="250">
        <f>DATE($B$277,$E$277,10)</f>
        <v>45971</v>
      </c>
      <c r="M280" s="250">
        <f>DATE($B$277,$E$277,11)</f>
        <v>45972</v>
      </c>
      <c r="N280" s="250">
        <f>DATE($B$277,$E$277,12)</f>
        <v>45973</v>
      </c>
      <c r="O280" s="250">
        <f>DATE($B$277,$E$277,13)</f>
        <v>45974</v>
      </c>
      <c r="P280" s="250">
        <f>DATE($B$277,$E$277,14)</f>
        <v>45975</v>
      </c>
      <c r="Q280" s="250">
        <f>DATE($B$277,$E$277,15)</f>
        <v>45976</v>
      </c>
      <c r="R280" s="250">
        <f>DATE($B$277,$E$277,16)</f>
        <v>45977</v>
      </c>
      <c r="S280" s="250">
        <f>DATE($B$277,$E$277,17)</f>
        <v>45978</v>
      </c>
      <c r="T280" s="250">
        <f>DATE($B$277,$E$277,18)</f>
        <v>45979</v>
      </c>
      <c r="U280" s="250">
        <f>DATE($B$277,$E$277,19)</f>
        <v>45980</v>
      </c>
      <c r="V280" s="250">
        <f>DATE($B$277,$E$277,20)</f>
        <v>45981</v>
      </c>
      <c r="W280" s="250">
        <f>DATE($B$277,$E$277,21)</f>
        <v>45982</v>
      </c>
      <c r="X280" s="250">
        <f>DATE($B$277,$E$277,22)</f>
        <v>45983</v>
      </c>
      <c r="Y280" s="250">
        <f>DATE($B$277,$E$277,23)</f>
        <v>45984</v>
      </c>
      <c r="Z280" s="250">
        <f>DATE($B$277,$E$277,24)</f>
        <v>45985</v>
      </c>
      <c r="AA280" s="250">
        <f>DATE($B$277,$E$277,25)</f>
        <v>45986</v>
      </c>
      <c r="AB280" s="250">
        <f>DATE($B$277,$E$277,26)</f>
        <v>45987</v>
      </c>
      <c r="AC280" s="250">
        <f>DATE($B$277,$E$277,27)</f>
        <v>45988</v>
      </c>
      <c r="AD280" s="250">
        <f>DATE($B$277,$E$277,28)</f>
        <v>45989</v>
      </c>
      <c r="AE280" s="250">
        <f>IF(DAY(EOMONTH(C280,0))&lt;29,"",DATE($B$277,$E$277,29))</f>
        <v>45990</v>
      </c>
      <c r="AF280" s="250">
        <f>IF(DAY(EOMONTH(C280,0))&lt;30,"",DATE($B$277,$E$277,30))</f>
        <v>45991</v>
      </c>
      <c r="AG280" s="250" t="str">
        <f>IF(DAY(EOMONTH(C280,0))&lt;31,"",DATE($B$277,$E$277,31))</f>
        <v/>
      </c>
      <c r="AH280" s="347"/>
      <c r="AI280" s="77"/>
      <c r="AJ280" s="77"/>
      <c r="AK280" s="67"/>
      <c r="AL280" s="78" t="s">
        <v>188</v>
      </c>
      <c r="AM280" s="147" t="e">
        <f>ROUND(SUM(AJ286:AJ309)/AH310,1)</f>
        <v>#DIV/0!</v>
      </c>
      <c r="AN280" s="67"/>
      <c r="AO280" s="67"/>
    </row>
    <row r="281" spans="1:54" ht="24.95" customHeight="1" thickBot="1">
      <c r="B281" s="80" t="s">
        <v>137</v>
      </c>
      <c r="C281" s="119"/>
      <c r="D281" s="120"/>
      <c r="E281" s="120"/>
      <c r="F281" s="120"/>
      <c r="G281" s="120"/>
      <c r="H281" s="120"/>
      <c r="I281" s="120"/>
      <c r="J281" s="120"/>
      <c r="K281" s="120"/>
      <c r="L281" s="121"/>
      <c r="M281" s="119"/>
      <c r="N281" s="120"/>
      <c r="O281" s="120"/>
      <c r="P281" s="120"/>
      <c r="Q281" s="120"/>
      <c r="R281" s="120"/>
      <c r="S281" s="120"/>
      <c r="T281" s="120"/>
      <c r="U281" s="120"/>
      <c r="V281" s="121"/>
      <c r="W281" s="122"/>
      <c r="X281" s="120"/>
      <c r="Y281" s="120"/>
      <c r="Z281" s="120"/>
      <c r="AA281" s="120"/>
      <c r="AB281" s="120"/>
      <c r="AC281" s="120"/>
      <c r="AD281" s="120"/>
      <c r="AE281" s="120"/>
      <c r="AF281" s="120"/>
      <c r="AG281" s="123"/>
      <c r="AH281" s="109">
        <f>COUNTIF(C281:AG281,"○")</f>
        <v>0</v>
      </c>
      <c r="AI281" s="81"/>
      <c r="AK281" s="67"/>
      <c r="AL281" s="83" t="s">
        <v>122</v>
      </c>
      <c r="AM281" s="181"/>
      <c r="AN281" s="67"/>
      <c r="AO281" s="67"/>
    </row>
    <row r="282" spans="1:54" ht="24.95" customHeight="1" thickBot="1">
      <c r="B282" s="80" t="s">
        <v>138</v>
      </c>
      <c r="C282" s="104">
        <f>SUM($C$10,$C$13,$C$16,$C$19,$C$22,$C$25,$C$28,$C$31,$C$34)*1/2+SUM($C$11,$C$14,$C$17,$C$20,$C$23,$C$26,$C$29,$C$32,$C$35)*3/4+SUM($C$12,$C$15,$C$18,$C$21,$C$24,$C$27,$C$30,$C$33,$C$36)</f>
        <v>0</v>
      </c>
      <c r="D282" s="104">
        <f t="shared" ref="D282:AG282" si="231">SUM(D283,D286,D289,D292,D295,D298,D301,D304,D307)*1/2+SUM(D284,D287,D290,D293,D296,D299,D302,D305,D308)*3/4+SUM(D285,D288,D291,D294,D297,D300,D303,D306,D309)</f>
        <v>0</v>
      </c>
      <c r="E282" s="104">
        <f t="shared" si="231"/>
        <v>0</v>
      </c>
      <c r="F282" s="104">
        <f t="shared" si="231"/>
        <v>0</v>
      </c>
      <c r="G282" s="104">
        <f t="shared" si="231"/>
        <v>0</v>
      </c>
      <c r="H282" s="104">
        <f t="shared" si="231"/>
        <v>0</v>
      </c>
      <c r="I282" s="104">
        <f t="shared" si="231"/>
        <v>0</v>
      </c>
      <c r="J282" s="104">
        <f t="shared" si="231"/>
        <v>0</v>
      </c>
      <c r="K282" s="104">
        <f t="shared" si="231"/>
        <v>0</v>
      </c>
      <c r="L282" s="104">
        <f t="shared" si="231"/>
        <v>0</v>
      </c>
      <c r="M282" s="104">
        <f t="shared" si="231"/>
        <v>0</v>
      </c>
      <c r="N282" s="104">
        <f t="shared" si="231"/>
        <v>0</v>
      </c>
      <c r="O282" s="104">
        <f t="shared" si="231"/>
        <v>0</v>
      </c>
      <c r="P282" s="104">
        <f t="shared" si="231"/>
        <v>0</v>
      </c>
      <c r="Q282" s="104">
        <f t="shared" si="231"/>
        <v>0</v>
      </c>
      <c r="R282" s="104">
        <f t="shared" si="231"/>
        <v>0</v>
      </c>
      <c r="S282" s="104">
        <f t="shared" si="231"/>
        <v>0</v>
      </c>
      <c r="T282" s="104">
        <f t="shared" si="231"/>
        <v>0</v>
      </c>
      <c r="U282" s="104">
        <f t="shared" si="231"/>
        <v>0</v>
      </c>
      <c r="V282" s="104">
        <f t="shared" si="231"/>
        <v>0</v>
      </c>
      <c r="W282" s="104">
        <f t="shared" si="231"/>
        <v>0</v>
      </c>
      <c r="X282" s="104">
        <f t="shared" si="231"/>
        <v>0</v>
      </c>
      <c r="Y282" s="104">
        <f t="shared" si="231"/>
        <v>0</v>
      </c>
      <c r="Z282" s="104">
        <f t="shared" si="231"/>
        <v>0</v>
      </c>
      <c r="AA282" s="104">
        <f t="shared" si="231"/>
        <v>0</v>
      </c>
      <c r="AB282" s="104">
        <f t="shared" si="231"/>
        <v>0</v>
      </c>
      <c r="AC282" s="104">
        <f t="shared" si="231"/>
        <v>0</v>
      </c>
      <c r="AD282" s="104">
        <f t="shared" si="231"/>
        <v>0</v>
      </c>
      <c r="AE282" s="104">
        <f t="shared" si="231"/>
        <v>0</v>
      </c>
      <c r="AF282" s="104">
        <f t="shared" si="231"/>
        <v>0</v>
      </c>
      <c r="AG282" s="104">
        <f t="shared" si="231"/>
        <v>0</v>
      </c>
      <c r="AH282" s="108">
        <f>SUM(C282:AG282)</f>
        <v>0</v>
      </c>
      <c r="AI282" s="82"/>
      <c r="AK282" s="67"/>
      <c r="AL282" s="83" t="s">
        <v>123</v>
      </c>
      <c r="AM282" s="148" t="e">
        <f>AM277/AF275</f>
        <v>#DIV/0!</v>
      </c>
      <c r="AN282" s="67"/>
      <c r="AO282" s="67"/>
    </row>
    <row r="283" spans="1:54" ht="18" customHeight="1" thickBot="1">
      <c r="A283" s="372" t="s">
        <v>139</v>
      </c>
      <c r="B283" s="193" t="s">
        <v>218</v>
      </c>
      <c r="C283" s="199"/>
      <c r="D283" s="200"/>
      <c r="E283" s="200"/>
      <c r="F283" s="200"/>
      <c r="G283" s="200"/>
      <c r="H283" s="200"/>
      <c r="I283" s="200"/>
      <c r="J283" s="200"/>
      <c r="K283" s="200"/>
      <c r="L283" s="201"/>
      <c r="M283" s="199"/>
      <c r="N283" s="200"/>
      <c r="O283" s="200"/>
      <c r="P283" s="200"/>
      <c r="Q283" s="200"/>
      <c r="R283" s="200"/>
      <c r="S283" s="200"/>
      <c r="T283" s="200"/>
      <c r="U283" s="200"/>
      <c r="V283" s="201"/>
      <c r="W283" s="202"/>
      <c r="X283" s="200"/>
      <c r="Y283" s="200"/>
      <c r="Z283" s="200"/>
      <c r="AA283" s="200"/>
      <c r="AB283" s="200"/>
      <c r="AC283" s="200"/>
      <c r="AD283" s="200"/>
      <c r="AE283" s="200"/>
      <c r="AF283" s="200"/>
      <c r="AG283" s="201"/>
      <c r="AH283" s="113">
        <f>SUM(C283:AG283)*1/2</f>
        <v>0</v>
      </c>
      <c r="AL283" s="169" t="s">
        <v>168</v>
      </c>
      <c r="AM283" s="172" t="e">
        <f>ROUND((AH314)/AH282*100,0) &amp;"％"</f>
        <v>#DIV/0!</v>
      </c>
      <c r="AN283" s="67"/>
      <c r="AO283" s="67"/>
    </row>
    <row r="284" spans="1:54" ht="18" customHeight="1">
      <c r="A284" s="373"/>
      <c r="B284" s="194" t="s">
        <v>219</v>
      </c>
      <c r="C284" s="203"/>
      <c r="D284" s="204"/>
      <c r="E284" s="204"/>
      <c r="F284" s="204"/>
      <c r="G284" s="204"/>
      <c r="H284" s="204"/>
      <c r="I284" s="204"/>
      <c r="J284" s="204"/>
      <c r="K284" s="204"/>
      <c r="L284" s="205"/>
      <c r="M284" s="203"/>
      <c r="N284" s="204"/>
      <c r="O284" s="204"/>
      <c r="P284" s="204"/>
      <c r="Q284" s="204"/>
      <c r="R284" s="204"/>
      <c r="S284" s="204"/>
      <c r="T284" s="204"/>
      <c r="U284" s="204"/>
      <c r="V284" s="205"/>
      <c r="W284" s="206"/>
      <c r="X284" s="204"/>
      <c r="Y284" s="204"/>
      <c r="Z284" s="204"/>
      <c r="AA284" s="204"/>
      <c r="AB284" s="204"/>
      <c r="AC284" s="204"/>
      <c r="AD284" s="204"/>
      <c r="AE284" s="204"/>
      <c r="AF284" s="204"/>
      <c r="AG284" s="205"/>
      <c r="AH284" s="111">
        <f>SUM(C284:AG284)*3/4</f>
        <v>0</v>
      </c>
      <c r="AJ284" s="332" t="s">
        <v>187</v>
      </c>
      <c r="AL284" s="23"/>
      <c r="AM284" s="192"/>
      <c r="AN284" s="67"/>
      <c r="AO284" s="67"/>
    </row>
    <row r="285" spans="1:54" ht="18" customHeight="1" thickBot="1">
      <c r="A285" s="374"/>
      <c r="B285" s="197" t="s">
        <v>220</v>
      </c>
      <c r="C285" s="224"/>
      <c r="D285" s="214"/>
      <c r="E285" s="214"/>
      <c r="F285" s="214"/>
      <c r="G285" s="214"/>
      <c r="H285" s="214"/>
      <c r="I285" s="214"/>
      <c r="J285" s="214"/>
      <c r="K285" s="214"/>
      <c r="L285" s="213"/>
      <c r="M285" s="224"/>
      <c r="N285" s="214"/>
      <c r="O285" s="214"/>
      <c r="P285" s="214"/>
      <c r="Q285" s="214"/>
      <c r="R285" s="214"/>
      <c r="S285" s="214"/>
      <c r="T285" s="214"/>
      <c r="U285" s="214"/>
      <c r="V285" s="213"/>
      <c r="W285" s="225"/>
      <c r="X285" s="214"/>
      <c r="Y285" s="214"/>
      <c r="Z285" s="214"/>
      <c r="AA285" s="214"/>
      <c r="AB285" s="214"/>
      <c r="AC285" s="214"/>
      <c r="AD285" s="214"/>
      <c r="AE285" s="214"/>
      <c r="AF285" s="214"/>
      <c r="AG285" s="213"/>
      <c r="AH285" s="111">
        <f>SUM(C285:AG285)</f>
        <v>0</v>
      </c>
      <c r="AJ285" s="350"/>
      <c r="AL285" s="23"/>
      <c r="AM285" s="192"/>
      <c r="AN285" s="67"/>
      <c r="AO285" s="67"/>
    </row>
    <row r="286" spans="1:54" ht="18" customHeight="1" thickBot="1">
      <c r="A286" s="372" t="s">
        <v>183</v>
      </c>
      <c r="B286" s="193" t="s">
        <v>218</v>
      </c>
      <c r="C286" s="199"/>
      <c r="D286" s="200"/>
      <c r="E286" s="200"/>
      <c r="F286" s="200"/>
      <c r="G286" s="200"/>
      <c r="H286" s="200"/>
      <c r="I286" s="200"/>
      <c r="J286" s="200"/>
      <c r="K286" s="200"/>
      <c r="L286" s="201"/>
      <c r="M286" s="199"/>
      <c r="N286" s="200"/>
      <c r="O286" s="200"/>
      <c r="P286" s="200"/>
      <c r="Q286" s="200"/>
      <c r="R286" s="200"/>
      <c r="S286" s="200"/>
      <c r="T286" s="200"/>
      <c r="U286" s="200"/>
      <c r="V286" s="201"/>
      <c r="W286" s="202"/>
      <c r="X286" s="200"/>
      <c r="Y286" s="200"/>
      <c r="Z286" s="200"/>
      <c r="AA286" s="200"/>
      <c r="AB286" s="200"/>
      <c r="AC286" s="200"/>
      <c r="AD286" s="200"/>
      <c r="AE286" s="200"/>
      <c r="AF286" s="200"/>
      <c r="AG286" s="201"/>
      <c r="AH286" s="113">
        <f t="shared" ref="AH286" si="232">SUM(C286:AG286)*1/2</f>
        <v>0</v>
      </c>
      <c r="AI286" s="365" t="s">
        <v>140</v>
      </c>
      <c r="AJ286" s="149">
        <f>AH286*2</f>
        <v>0</v>
      </c>
      <c r="AN286" s="67"/>
      <c r="AO286" s="67"/>
    </row>
    <row r="287" spans="1:54" ht="18" customHeight="1" thickBot="1">
      <c r="A287" s="373"/>
      <c r="B287" s="194" t="s">
        <v>219</v>
      </c>
      <c r="C287" s="203"/>
      <c r="D287" s="204"/>
      <c r="E287" s="204"/>
      <c r="F287" s="204"/>
      <c r="G287" s="204"/>
      <c r="H287" s="204"/>
      <c r="I287" s="204"/>
      <c r="J287" s="204"/>
      <c r="K287" s="204"/>
      <c r="L287" s="205"/>
      <c r="M287" s="203"/>
      <c r="N287" s="204"/>
      <c r="O287" s="204"/>
      <c r="P287" s="204"/>
      <c r="Q287" s="204"/>
      <c r="R287" s="204"/>
      <c r="S287" s="204"/>
      <c r="T287" s="204"/>
      <c r="U287" s="204"/>
      <c r="V287" s="205"/>
      <c r="W287" s="206"/>
      <c r="X287" s="204"/>
      <c r="Y287" s="204"/>
      <c r="Z287" s="204"/>
      <c r="AA287" s="204"/>
      <c r="AB287" s="204"/>
      <c r="AC287" s="204"/>
      <c r="AD287" s="204"/>
      <c r="AE287" s="204"/>
      <c r="AF287" s="204"/>
      <c r="AG287" s="205"/>
      <c r="AH287" s="111">
        <f t="shared" ref="AH287" si="233">SUM(C287:AG287)*3/4</f>
        <v>0</v>
      </c>
      <c r="AI287" s="365"/>
      <c r="AJ287" s="149">
        <f t="shared" ref="AJ287:AJ288" si="234">AH287*2</f>
        <v>0</v>
      </c>
      <c r="AN287" s="67"/>
      <c r="AO287" s="67"/>
    </row>
    <row r="288" spans="1:54" ht="18" customHeight="1" thickBot="1">
      <c r="A288" s="374"/>
      <c r="B288" s="197" t="s">
        <v>220</v>
      </c>
      <c r="C288" s="224"/>
      <c r="D288" s="214"/>
      <c r="E288" s="214"/>
      <c r="F288" s="214"/>
      <c r="G288" s="214"/>
      <c r="H288" s="214"/>
      <c r="I288" s="214"/>
      <c r="J288" s="214"/>
      <c r="K288" s="214"/>
      <c r="L288" s="213"/>
      <c r="M288" s="224"/>
      <c r="N288" s="214"/>
      <c r="O288" s="214"/>
      <c r="P288" s="214"/>
      <c r="Q288" s="214"/>
      <c r="R288" s="214"/>
      <c r="S288" s="214"/>
      <c r="T288" s="214"/>
      <c r="U288" s="214"/>
      <c r="V288" s="213"/>
      <c r="W288" s="225"/>
      <c r="X288" s="214"/>
      <c r="Y288" s="214"/>
      <c r="Z288" s="214"/>
      <c r="AA288" s="214"/>
      <c r="AB288" s="214"/>
      <c r="AC288" s="214"/>
      <c r="AD288" s="214"/>
      <c r="AE288" s="214"/>
      <c r="AF288" s="214"/>
      <c r="AG288" s="213"/>
      <c r="AH288" s="111">
        <f t="shared" ref="AH288" si="235">SUM(C288:AG288)</f>
        <v>0</v>
      </c>
      <c r="AI288" s="365"/>
      <c r="AJ288" s="149">
        <f t="shared" si="234"/>
        <v>0</v>
      </c>
      <c r="AN288" s="67"/>
      <c r="AO288" s="67"/>
    </row>
    <row r="289" spans="1:41" ht="18" customHeight="1" thickBot="1">
      <c r="A289" s="372" t="s">
        <v>225</v>
      </c>
      <c r="B289" s="193" t="s">
        <v>218</v>
      </c>
      <c r="C289" s="199"/>
      <c r="D289" s="200"/>
      <c r="E289" s="200"/>
      <c r="F289" s="200"/>
      <c r="G289" s="200"/>
      <c r="H289" s="200"/>
      <c r="I289" s="200"/>
      <c r="J289" s="200"/>
      <c r="K289" s="200"/>
      <c r="L289" s="201"/>
      <c r="M289" s="199"/>
      <c r="N289" s="200"/>
      <c r="O289" s="200"/>
      <c r="P289" s="200"/>
      <c r="Q289" s="200"/>
      <c r="R289" s="200"/>
      <c r="S289" s="200"/>
      <c r="T289" s="200"/>
      <c r="U289" s="200"/>
      <c r="V289" s="201"/>
      <c r="W289" s="202"/>
      <c r="X289" s="200"/>
      <c r="Y289" s="200"/>
      <c r="Z289" s="200"/>
      <c r="AA289" s="200"/>
      <c r="AB289" s="200"/>
      <c r="AC289" s="200"/>
      <c r="AD289" s="200"/>
      <c r="AE289" s="200"/>
      <c r="AF289" s="200"/>
      <c r="AG289" s="201"/>
      <c r="AH289" s="113">
        <f t="shared" ref="AH289" si="236">SUM(C289:AG289)*1/2</f>
        <v>0</v>
      </c>
      <c r="AI289" s="365" t="s">
        <v>140</v>
      </c>
      <c r="AJ289" s="149">
        <f>AH289*2</f>
        <v>0</v>
      </c>
      <c r="AN289" s="67"/>
      <c r="AO289" s="67"/>
    </row>
    <row r="290" spans="1:41" ht="18" customHeight="1" thickBot="1">
      <c r="A290" s="373"/>
      <c r="B290" s="194" t="s">
        <v>219</v>
      </c>
      <c r="C290" s="203"/>
      <c r="D290" s="204"/>
      <c r="E290" s="204"/>
      <c r="F290" s="204"/>
      <c r="G290" s="204"/>
      <c r="H290" s="204"/>
      <c r="I290" s="204"/>
      <c r="J290" s="204"/>
      <c r="K290" s="204"/>
      <c r="L290" s="205"/>
      <c r="M290" s="203"/>
      <c r="N290" s="204"/>
      <c r="O290" s="204"/>
      <c r="P290" s="204"/>
      <c r="Q290" s="204"/>
      <c r="R290" s="204"/>
      <c r="S290" s="204"/>
      <c r="T290" s="204"/>
      <c r="U290" s="204"/>
      <c r="V290" s="205"/>
      <c r="W290" s="206"/>
      <c r="X290" s="204"/>
      <c r="Y290" s="204"/>
      <c r="Z290" s="204"/>
      <c r="AA290" s="204"/>
      <c r="AB290" s="204"/>
      <c r="AC290" s="204"/>
      <c r="AD290" s="204"/>
      <c r="AE290" s="204"/>
      <c r="AF290" s="204"/>
      <c r="AG290" s="205"/>
      <c r="AH290" s="111">
        <f t="shared" ref="AH290" si="237">SUM(C290:AG290)*3/4</f>
        <v>0</v>
      </c>
      <c r="AI290" s="365"/>
      <c r="AJ290" s="149">
        <f t="shared" ref="AJ290:AJ291" si="238">AH290*2</f>
        <v>0</v>
      </c>
      <c r="AN290" s="67"/>
      <c r="AO290" s="67"/>
    </row>
    <row r="291" spans="1:41" ht="18" customHeight="1" thickBot="1">
      <c r="A291" s="374"/>
      <c r="B291" s="197" t="s">
        <v>220</v>
      </c>
      <c r="C291" s="224"/>
      <c r="D291" s="214"/>
      <c r="E291" s="214"/>
      <c r="F291" s="214"/>
      <c r="G291" s="214"/>
      <c r="H291" s="214"/>
      <c r="I291" s="214"/>
      <c r="J291" s="214"/>
      <c r="K291" s="214"/>
      <c r="L291" s="213"/>
      <c r="M291" s="224"/>
      <c r="N291" s="214"/>
      <c r="O291" s="214"/>
      <c r="P291" s="214"/>
      <c r="Q291" s="214"/>
      <c r="R291" s="214"/>
      <c r="S291" s="214"/>
      <c r="T291" s="214"/>
      <c r="U291" s="214"/>
      <c r="V291" s="213"/>
      <c r="W291" s="225"/>
      <c r="X291" s="214"/>
      <c r="Y291" s="214"/>
      <c r="Z291" s="214"/>
      <c r="AA291" s="214"/>
      <c r="AB291" s="214"/>
      <c r="AC291" s="214"/>
      <c r="AD291" s="214"/>
      <c r="AE291" s="214"/>
      <c r="AF291" s="214"/>
      <c r="AG291" s="213"/>
      <c r="AH291" s="111">
        <f t="shared" ref="AH291" si="239">SUM(C291:AG291)</f>
        <v>0</v>
      </c>
      <c r="AI291" s="365"/>
      <c r="AJ291" s="149">
        <f t="shared" si="238"/>
        <v>0</v>
      </c>
      <c r="AN291" s="67"/>
      <c r="AO291" s="67"/>
    </row>
    <row r="292" spans="1:41" ht="18" customHeight="1" thickBot="1">
      <c r="A292" s="372" t="s">
        <v>184</v>
      </c>
      <c r="B292" s="193" t="s">
        <v>218</v>
      </c>
      <c r="C292" s="199"/>
      <c r="D292" s="200"/>
      <c r="E292" s="200"/>
      <c r="F292" s="200"/>
      <c r="G292" s="200"/>
      <c r="H292" s="200"/>
      <c r="I292" s="200"/>
      <c r="J292" s="200"/>
      <c r="K292" s="200"/>
      <c r="L292" s="201"/>
      <c r="M292" s="199"/>
      <c r="N292" s="200"/>
      <c r="O292" s="200"/>
      <c r="P292" s="200"/>
      <c r="Q292" s="200"/>
      <c r="R292" s="200"/>
      <c r="S292" s="200"/>
      <c r="T292" s="200"/>
      <c r="U292" s="200"/>
      <c r="V292" s="201"/>
      <c r="W292" s="202"/>
      <c r="X292" s="200"/>
      <c r="Y292" s="200"/>
      <c r="Z292" s="200"/>
      <c r="AA292" s="200"/>
      <c r="AB292" s="200"/>
      <c r="AC292" s="200"/>
      <c r="AD292" s="200"/>
      <c r="AE292" s="200"/>
      <c r="AF292" s="200"/>
      <c r="AG292" s="201"/>
      <c r="AH292" s="113">
        <f t="shared" ref="AH292" si="240">SUM(C292:AG292)*1/2</f>
        <v>0</v>
      </c>
      <c r="AI292" s="365" t="s">
        <v>143</v>
      </c>
      <c r="AJ292" s="149">
        <f>AH292*3</f>
        <v>0</v>
      </c>
      <c r="AN292" s="67"/>
      <c r="AO292" s="67"/>
    </row>
    <row r="293" spans="1:41" ht="18" customHeight="1" thickBot="1">
      <c r="A293" s="373"/>
      <c r="B293" s="194" t="s">
        <v>219</v>
      </c>
      <c r="C293" s="203"/>
      <c r="D293" s="204"/>
      <c r="E293" s="204"/>
      <c r="F293" s="204"/>
      <c r="G293" s="204"/>
      <c r="H293" s="204"/>
      <c r="I293" s="204"/>
      <c r="J293" s="204"/>
      <c r="K293" s="204"/>
      <c r="L293" s="205"/>
      <c r="M293" s="203"/>
      <c r="N293" s="204"/>
      <c r="O293" s="204"/>
      <c r="P293" s="204"/>
      <c r="Q293" s="204"/>
      <c r="R293" s="204"/>
      <c r="S293" s="204"/>
      <c r="T293" s="204"/>
      <c r="U293" s="204"/>
      <c r="V293" s="205"/>
      <c r="W293" s="206"/>
      <c r="X293" s="204"/>
      <c r="Y293" s="204"/>
      <c r="Z293" s="204"/>
      <c r="AA293" s="204"/>
      <c r="AB293" s="204"/>
      <c r="AC293" s="204"/>
      <c r="AD293" s="204"/>
      <c r="AE293" s="204"/>
      <c r="AF293" s="204"/>
      <c r="AG293" s="205"/>
      <c r="AH293" s="111">
        <f t="shared" ref="AH293" si="241">SUM(C293:AG293)*3/4</f>
        <v>0</v>
      </c>
      <c r="AI293" s="365"/>
      <c r="AJ293" s="149">
        <f t="shared" ref="AJ293:AJ297" si="242">AH293*3</f>
        <v>0</v>
      </c>
      <c r="AN293" s="67"/>
      <c r="AO293" s="67"/>
    </row>
    <row r="294" spans="1:41" ht="18" customHeight="1" thickBot="1">
      <c r="A294" s="374"/>
      <c r="B294" s="197" t="s">
        <v>220</v>
      </c>
      <c r="C294" s="224"/>
      <c r="D294" s="214"/>
      <c r="E294" s="214"/>
      <c r="F294" s="214"/>
      <c r="G294" s="214"/>
      <c r="H294" s="214"/>
      <c r="I294" s="214"/>
      <c r="J294" s="214"/>
      <c r="K294" s="214"/>
      <c r="L294" s="213"/>
      <c r="M294" s="224"/>
      <c r="N294" s="214"/>
      <c r="O294" s="214"/>
      <c r="P294" s="214"/>
      <c r="Q294" s="214"/>
      <c r="R294" s="214"/>
      <c r="S294" s="214"/>
      <c r="T294" s="214"/>
      <c r="U294" s="214"/>
      <c r="V294" s="213"/>
      <c r="W294" s="225"/>
      <c r="X294" s="214"/>
      <c r="Y294" s="214"/>
      <c r="Z294" s="214"/>
      <c r="AA294" s="214"/>
      <c r="AB294" s="214"/>
      <c r="AC294" s="214"/>
      <c r="AD294" s="214"/>
      <c r="AE294" s="214"/>
      <c r="AF294" s="214"/>
      <c r="AG294" s="213"/>
      <c r="AH294" s="111">
        <f t="shared" ref="AH294" si="243">SUM(C294:AG294)</f>
        <v>0</v>
      </c>
      <c r="AI294" s="365"/>
      <c r="AJ294" s="149">
        <f t="shared" si="242"/>
        <v>0</v>
      </c>
      <c r="AN294" s="67"/>
      <c r="AO294" s="67"/>
    </row>
    <row r="295" spans="1:41" ht="18" customHeight="1" thickBot="1">
      <c r="A295" s="372" t="s">
        <v>226</v>
      </c>
      <c r="B295" s="193" t="s">
        <v>218</v>
      </c>
      <c r="C295" s="199"/>
      <c r="D295" s="200"/>
      <c r="E295" s="200"/>
      <c r="F295" s="200"/>
      <c r="G295" s="200"/>
      <c r="H295" s="200"/>
      <c r="I295" s="200"/>
      <c r="J295" s="200"/>
      <c r="K295" s="200"/>
      <c r="L295" s="201"/>
      <c r="M295" s="199"/>
      <c r="N295" s="200"/>
      <c r="O295" s="200"/>
      <c r="P295" s="200"/>
      <c r="Q295" s="200"/>
      <c r="R295" s="200"/>
      <c r="S295" s="200"/>
      <c r="T295" s="200"/>
      <c r="U295" s="200"/>
      <c r="V295" s="201"/>
      <c r="W295" s="202"/>
      <c r="X295" s="200"/>
      <c r="Y295" s="200"/>
      <c r="Z295" s="200"/>
      <c r="AA295" s="200"/>
      <c r="AB295" s="200"/>
      <c r="AC295" s="200"/>
      <c r="AD295" s="200"/>
      <c r="AE295" s="200"/>
      <c r="AF295" s="200"/>
      <c r="AG295" s="201"/>
      <c r="AH295" s="113">
        <f t="shared" ref="AH295" si="244">SUM(C295:AG295)*1/2</f>
        <v>0</v>
      </c>
      <c r="AI295" s="365" t="s">
        <v>143</v>
      </c>
      <c r="AJ295" s="149">
        <f t="shared" si="242"/>
        <v>0</v>
      </c>
      <c r="AK295" s="67"/>
      <c r="AL295" s="87"/>
      <c r="AM295" s="88"/>
      <c r="AN295" s="67"/>
      <c r="AO295" s="67"/>
    </row>
    <row r="296" spans="1:41" ht="18" customHeight="1" thickBot="1">
      <c r="A296" s="373"/>
      <c r="B296" s="194" t="s">
        <v>219</v>
      </c>
      <c r="C296" s="203"/>
      <c r="D296" s="204"/>
      <c r="E296" s="204"/>
      <c r="F296" s="204"/>
      <c r="G296" s="204"/>
      <c r="H296" s="204"/>
      <c r="I296" s="204"/>
      <c r="J296" s="204"/>
      <c r="K296" s="204"/>
      <c r="L296" s="205"/>
      <c r="M296" s="203"/>
      <c r="N296" s="204"/>
      <c r="O296" s="204"/>
      <c r="P296" s="204"/>
      <c r="Q296" s="204"/>
      <c r="R296" s="204"/>
      <c r="S296" s="204"/>
      <c r="T296" s="204"/>
      <c r="U296" s="204"/>
      <c r="V296" s="205"/>
      <c r="W296" s="206"/>
      <c r="X296" s="204"/>
      <c r="Y296" s="204"/>
      <c r="Z296" s="204"/>
      <c r="AA296" s="204"/>
      <c r="AB296" s="204"/>
      <c r="AC296" s="204"/>
      <c r="AD296" s="204"/>
      <c r="AE296" s="204"/>
      <c r="AF296" s="204"/>
      <c r="AG296" s="205"/>
      <c r="AH296" s="111">
        <f t="shared" ref="AH296" si="245">SUM(C296:AG296)*3/4</f>
        <v>0</v>
      </c>
      <c r="AI296" s="365"/>
      <c r="AJ296" s="149">
        <f t="shared" si="242"/>
        <v>0</v>
      </c>
      <c r="AK296" s="67"/>
      <c r="AL296" s="87"/>
      <c r="AM296" s="88"/>
      <c r="AN296" s="67"/>
      <c r="AO296" s="67"/>
    </row>
    <row r="297" spans="1:41" ht="18" customHeight="1" thickBot="1">
      <c r="A297" s="374"/>
      <c r="B297" s="197" t="s">
        <v>220</v>
      </c>
      <c r="C297" s="224"/>
      <c r="D297" s="214"/>
      <c r="E297" s="214"/>
      <c r="F297" s="214"/>
      <c r="G297" s="214"/>
      <c r="H297" s="214"/>
      <c r="I297" s="214"/>
      <c r="J297" s="214"/>
      <c r="K297" s="214"/>
      <c r="L297" s="213"/>
      <c r="M297" s="224"/>
      <c r="N297" s="214"/>
      <c r="O297" s="214"/>
      <c r="P297" s="214"/>
      <c r="Q297" s="214"/>
      <c r="R297" s="214"/>
      <c r="S297" s="214"/>
      <c r="T297" s="214"/>
      <c r="U297" s="214"/>
      <c r="V297" s="213"/>
      <c r="W297" s="225"/>
      <c r="X297" s="214"/>
      <c r="Y297" s="214"/>
      <c r="Z297" s="214"/>
      <c r="AA297" s="214"/>
      <c r="AB297" s="214"/>
      <c r="AC297" s="214"/>
      <c r="AD297" s="214"/>
      <c r="AE297" s="214"/>
      <c r="AF297" s="214"/>
      <c r="AG297" s="213"/>
      <c r="AH297" s="111">
        <f t="shared" ref="AH297" si="246">SUM(C297:AG297)</f>
        <v>0</v>
      </c>
      <c r="AI297" s="365"/>
      <c r="AJ297" s="149">
        <f t="shared" si="242"/>
        <v>0</v>
      </c>
      <c r="AK297" s="67"/>
      <c r="AL297" s="87"/>
      <c r="AM297" s="88"/>
      <c r="AN297" s="67"/>
      <c r="AO297" s="67"/>
    </row>
    <row r="298" spans="1:41" ht="18" customHeight="1" thickBot="1">
      <c r="A298" s="372" t="s">
        <v>185</v>
      </c>
      <c r="B298" s="193" t="s">
        <v>218</v>
      </c>
      <c r="C298" s="199"/>
      <c r="D298" s="200"/>
      <c r="E298" s="200"/>
      <c r="F298" s="200"/>
      <c r="G298" s="200"/>
      <c r="H298" s="200"/>
      <c r="I298" s="200"/>
      <c r="J298" s="200"/>
      <c r="K298" s="200"/>
      <c r="L298" s="201"/>
      <c r="M298" s="199"/>
      <c r="N298" s="200"/>
      <c r="O298" s="200"/>
      <c r="P298" s="200"/>
      <c r="Q298" s="200"/>
      <c r="R298" s="200"/>
      <c r="S298" s="200"/>
      <c r="T298" s="200"/>
      <c r="U298" s="200"/>
      <c r="V298" s="201"/>
      <c r="W298" s="202"/>
      <c r="X298" s="200"/>
      <c r="Y298" s="200"/>
      <c r="Z298" s="200"/>
      <c r="AA298" s="200"/>
      <c r="AB298" s="200"/>
      <c r="AC298" s="200"/>
      <c r="AD298" s="200"/>
      <c r="AE298" s="200"/>
      <c r="AF298" s="200"/>
      <c r="AG298" s="201"/>
      <c r="AH298" s="113">
        <f t="shared" ref="AH298" si="247">SUM(C298:AG298)*1/2</f>
        <v>0</v>
      </c>
      <c r="AI298" s="365" t="s">
        <v>145</v>
      </c>
      <c r="AJ298" s="150">
        <f>AH298*4</f>
        <v>0</v>
      </c>
      <c r="AN298" s="67"/>
      <c r="AO298" s="67"/>
    </row>
    <row r="299" spans="1:41" ht="18" customHeight="1" thickBot="1">
      <c r="A299" s="373"/>
      <c r="B299" s="194" t="s">
        <v>219</v>
      </c>
      <c r="C299" s="203"/>
      <c r="D299" s="204"/>
      <c r="E299" s="204"/>
      <c r="F299" s="204"/>
      <c r="G299" s="204"/>
      <c r="H299" s="204"/>
      <c r="I299" s="204"/>
      <c r="J299" s="204"/>
      <c r="K299" s="204"/>
      <c r="L299" s="205"/>
      <c r="M299" s="203"/>
      <c r="N299" s="204"/>
      <c r="O299" s="204"/>
      <c r="P299" s="204"/>
      <c r="Q299" s="204"/>
      <c r="R299" s="204"/>
      <c r="S299" s="204"/>
      <c r="T299" s="204"/>
      <c r="U299" s="204"/>
      <c r="V299" s="205"/>
      <c r="W299" s="206"/>
      <c r="X299" s="204"/>
      <c r="Y299" s="204"/>
      <c r="Z299" s="204"/>
      <c r="AA299" s="204"/>
      <c r="AB299" s="204"/>
      <c r="AC299" s="204"/>
      <c r="AD299" s="204"/>
      <c r="AE299" s="204"/>
      <c r="AF299" s="204"/>
      <c r="AG299" s="205"/>
      <c r="AH299" s="111">
        <f t="shared" ref="AH299" si="248">SUM(C299:AG299)*3/4</f>
        <v>0</v>
      </c>
      <c r="AI299" s="365"/>
      <c r="AJ299" s="150">
        <f t="shared" ref="AJ299:AJ303" si="249">AH299*4</f>
        <v>0</v>
      </c>
      <c r="AN299" s="67"/>
      <c r="AO299" s="67"/>
    </row>
    <row r="300" spans="1:41" ht="18" customHeight="1" thickBot="1">
      <c r="A300" s="374"/>
      <c r="B300" s="197" t="s">
        <v>220</v>
      </c>
      <c r="C300" s="224"/>
      <c r="D300" s="214"/>
      <c r="E300" s="214"/>
      <c r="F300" s="214"/>
      <c r="G300" s="214"/>
      <c r="H300" s="214"/>
      <c r="I300" s="214"/>
      <c r="J300" s="214"/>
      <c r="K300" s="214"/>
      <c r="L300" s="213"/>
      <c r="M300" s="224"/>
      <c r="N300" s="214"/>
      <c r="O300" s="214"/>
      <c r="P300" s="214"/>
      <c r="Q300" s="214"/>
      <c r="R300" s="214"/>
      <c r="S300" s="214"/>
      <c r="T300" s="214"/>
      <c r="U300" s="214"/>
      <c r="V300" s="213"/>
      <c r="W300" s="225"/>
      <c r="X300" s="214"/>
      <c r="Y300" s="214"/>
      <c r="Z300" s="214"/>
      <c r="AA300" s="214"/>
      <c r="AB300" s="214"/>
      <c r="AC300" s="214"/>
      <c r="AD300" s="214"/>
      <c r="AE300" s="214"/>
      <c r="AF300" s="214"/>
      <c r="AG300" s="213"/>
      <c r="AH300" s="111">
        <f t="shared" ref="AH300" si="250">SUM(C300:AG300)</f>
        <v>0</v>
      </c>
      <c r="AI300" s="365"/>
      <c r="AJ300" s="150">
        <f t="shared" si="249"/>
        <v>0</v>
      </c>
      <c r="AN300" s="67"/>
      <c r="AO300" s="67"/>
    </row>
    <row r="301" spans="1:41" ht="18" customHeight="1" thickBot="1">
      <c r="A301" s="372" t="s">
        <v>227</v>
      </c>
      <c r="B301" s="193" t="s">
        <v>218</v>
      </c>
      <c r="C301" s="199"/>
      <c r="D301" s="200"/>
      <c r="E301" s="200"/>
      <c r="F301" s="200"/>
      <c r="G301" s="200"/>
      <c r="H301" s="200"/>
      <c r="I301" s="200"/>
      <c r="J301" s="200"/>
      <c r="K301" s="200"/>
      <c r="L301" s="201"/>
      <c r="M301" s="199"/>
      <c r="N301" s="200"/>
      <c r="O301" s="200"/>
      <c r="P301" s="200"/>
      <c r="Q301" s="200"/>
      <c r="R301" s="200"/>
      <c r="S301" s="200"/>
      <c r="T301" s="200"/>
      <c r="U301" s="200"/>
      <c r="V301" s="201"/>
      <c r="W301" s="202"/>
      <c r="X301" s="200"/>
      <c r="Y301" s="200"/>
      <c r="Z301" s="200"/>
      <c r="AA301" s="200"/>
      <c r="AB301" s="200"/>
      <c r="AC301" s="200"/>
      <c r="AD301" s="200"/>
      <c r="AE301" s="200"/>
      <c r="AF301" s="200"/>
      <c r="AG301" s="201"/>
      <c r="AH301" s="113">
        <f t="shared" ref="AH301" si="251">SUM(C301:AG301)*1/2</f>
        <v>0</v>
      </c>
      <c r="AI301" s="365" t="s">
        <v>145</v>
      </c>
      <c r="AJ301" s="150">
        <f t="shared" si="249"/>
        <v>0</v>
      </c>
      <c r="AN301" s="67"/>
      <c r="AO301" s="67"/>
    </row>
    <row r="302" spans="1:41" ht="18" customHeight="1" thickBot="1">
      <c r="A302" s="373"/>
      <c r="B302" s="194" t="s">
        <v>219</v>
      </c>
      <c r="C302" s="203"/>
      <c r="D302" s="204"/>
      <c r="E302" s="204"/>
      <c r="F302" s="204"/>
      <c r="G302" s="204"/>
      <c r="H302" s="204"/>
      <c r="I302" s="204"/>
      <c r="J302" s="204"/>
      <c r="K302" s="204"/>
      <c r="L302" s="205"/>
      <c r="M302" s="203"/>
      <c r="N302" s="204"/>
      <c r="O302" s="204"/>
      <c r="P302" s="204"/>
      <c r="Q302" s="204"/>
      <c r="R302" s="204"/>
      <c r="S302" s="204"/>
      <c r="T302" s="204"/>
      <c r="U302" s="204"/>
      <c r="V302" s="205"/>
      <c r="W302" s="206"/>
      <c r="X302" s="204"/>
      <c r="Y302" s="204"/>
      <c r="Z302" s="204"/>
      <c r="AA302" s="204"/>
      <c r="AB302" s="204"/>
      <c r="AC302" s="204"/>
      <c r="AD302" s="204"/>
      <c r="AE302" s="204"/>
      <c r="AF302" s="204"/>
      <c r="AG302" s="205"/>
      <c r="AH302" s="111">
        <f t="shared" ref="AH302" si="252">SUM(C302:AG302)*3/4</f>
        <v>0</v>
      </c>
      <c r="AI302" s="365"/>
      <c r="AJ302" s="150">
        <f t="shared" si="249"/>
        <v>0</v>
      </c>
      <c r="AN302" s="67"/>
      <c r="AO302" s="67"/>
    </row>
    <row r="303" spans="1:41" ht="18" customHeight="1" thickBot="1">
      <c r="A303" s="374"/>
      <c r="B303" s="197" t="s">
        <v>220</v>
      </c>
      <c r="C303" s="224"/>
      <c r="D303" s="214"/>
      <c r="E303" s="214"/>
      <c r="F303" s="214"/>
      <c r="G303" s="214"/>
      <c r="H303" s="214"/>
      <c r="I303" s="214"/>
      <c r="J303" s="214"/>
      <c r="K303" s="214"/>
      <c r="L303" s="213"/>
      <c r="M303" s="224"/>
      <c r="N303" s="214"/>
      <c r="O303" s="214"/>
      <c r="P303" s="214"/>
      <c r="Q303" s="214"/>
      <c r="R303" s="214"/>
      <c r="S303" s="214"/>
      <c r="T303" s="214"/>
      <c r="U303" s="214"/>
      <c r="V303" s="213"/>
      <c r="W303" s="225"/>
      <c r="X303" s="214"/>
      <c r="Y303" s="214"/>
      <c r="Z303" s="214"/>
      <c r="AA303" s="214"/>
      <c r="AB303" s="214"/>
      <c r="AC303" s="214"/>
      <c r="AD303" s="214"/>
      <c r="AE303" s="214"/>
      <c r="AF303" s="214"/>
      <c r="AG303" s="213"/>
      <c r="AH303" s="111">
        <f t="shared" ref="AH303" si="253">SUM(C303:AG303)</f>
        <v>0</v>
      </c>
      <c r="AI303" s="365"/>
      <c r="AJ303" s="150">
        <f t="shared" si="249"/>
        <v>0</v>
      </c>
      <c r="AN303" s="67"/>
      <c r="AO303" s="67"/>
    </row>
    <row r="304" spans="1:41" ht="18" customHeight="1" thickBot="1">
      <c r="A304" s="372" t="s">
        <v>147</v>
      </c>
      <c r="B304" s="193" t="s">
        <v>218</v>
      </c>
      <c r="C304" s="199"/>
      <c r="D304" s="200"/>
      <c r="E304" s="200"/>
      <c r="F304" s="200"/>
      <c r="G304" s="200"/>
      <c r="H304" s="200"/>
      <c r="I304" s="200"/>
      <c r="J304" s="200"/>
      <c r="K304" s="200"/>
      <c r="L304" s="201"/>
      <c r="M304" s="199"/>
      <c r="N304" s="200"/>
      <c r="O304" s="200"/>
      <c r="P304" s="200"/>
      <c r="Q304" s="200"/>
      <c r="R304" s="200"/>
      <c r="S304" s="200"/>
      <c r="T304" s="200"/>
      <c r="U304" s="200"/>
      <c r="V304" s="201"/>
      <c r="W304" s="202"/>
      <c r="X304" s="200"/>
      <c r="Y304" s="200"/>
      <c r="Z304" s="200"/>
      <c r="AA304" s="200"/>
      <c r="AB304" s="200"/>
      <c r="AC304" s="200"/>
      <c r="AD304" s="200"/>
      <c r="AE304" s="200"/>
      <c r="AF304" s="200"/>
      <c r="AG304" s="201"/>
      <c r="AH304" s="113">
        <f t="shared" ref="AH304" si="254">SUM(C304:AG304)*1/2</f>
        <v>0</v>
      </c>
      <c r="AI304" s="365" t="s">
        <v>148</v>
      </c>
      <c r="AJ304" s="151">
        <f>AH304*5</f>
        <v>0</v>
      </c>
      <c r="AN304" s="67"/>
      <c r="AO304" s="67"/>
    </row>
    <row r="305" spans="1:54" ht="18" customHeight="1" thickBot="1">
      <c r="A305" s="373"/>
      <c r="B305" s="194" t="s">
        <v>219</v>
      </c>
      <c r="C305" s="203"/>
      <c r="D305" s="204"/>
      <c r="E305" s="204"/>
      <c r="F305" s="204"/>
      <c r="G305" s="204"/>
      <c r="H305" s="204"/>
      <c r="I305" s="204"/>
      <c r="J305" s="204"/>
      <c r="K305" s="204"/>
      <c r="L305" s="205"/>
      <c r="M305" s="203"/>
      <c r="N305" s="204"/>
      <c r="O305" s="204"/>
      <c r="P305" s="204"/>
      <c r="Q305" s="204"/>
      <c r="R305" s="204"/>
      <c r="S305" s="204"/>
      <c r="T305" s="204"/>
      <c r="U305" s="204"/>
      <c r="V305" s="205"/>
      <c r="W305" s="206"/>
      <c r="X305" s="204"/>
      <c r="Y305" s="204"/>
      <c r="Z305" s="204"/>
      <c r="AA305" s="204"/>
      <c r="AB305" s="204"/>
      <c r="AC305" s="204"/>
      <c r="AD305" s="204"/>
      <c r="AE305" s="204"/>
      <c r="AF305" s="204"/>
      <c r="AG305" s="205"/>
      <c r="AH305" s="111">
        <f t="shared" ref="AH305" si="255">SUM(C305:AG305)*3/4</f>
        <v>0</v>
      </c>
      <c r="AI305" s="365"/>
      <c r="AJ305" s="151">
        <f t="shared" ref="AJ305:AJ306" si="256">AH305*5</f>
        <v>0</v>
      </c>
      <c r="AN305" s="67"/>
      <c r="AO305" s="67"/>
    </row>
    <row r="306" spans="1:54" ht="18" customHeight="1" thickBot="1">
      <c r="A306" s="374"/>
      <c r="B306" s="197" t="s">
        <v>220</v>
      </c>
      <c r="C306" s="224"/>
      <c r="D306" s="214"/>
      <c r="E306" s="214"/>
      <c r="F306" s="214"/>
      <c r="G306" s="214"/>
      <c r="H306" s="214"/>
      <c r="I306" s="214"/>
      <c r="J306" s="214"/>
      <c r="K306" s="214"/>
      <c r="L306" s="213"/>
      <c r="M306" s="224"/>
      <c r="N306" s="214"/>
      <c r="O306" s="214"/>
      <c r="P306" s="214"/>
      <c r="Q306" s="214"/>
      <c r="R306" s="214"/>
      <c r="S306" s="214"/>
      <c r="T306" s="214"/>
      <c r="U306" s="214"/>
      <c r="V306" s="213"/>
      <c r="W306" s="225"/>
      <c r="X306" s="214"/>
      <c r="Y306" s="214"/>
      <c r="Z306" s="214"/>
      <c r="AA306" s="214"/>
      <c r="AB306" s="214"/>
      <c r="AC306" s="214"/>
      <c r="AD306" s="214"/>
      <c r="AE306" s="214"/>
      <c r="AF306" s="214"/>
      <c r="AG306" s="213"/>
      <c r="AH306" s="111">
        <f t="shared" ref="AH306" si="257">SUM(C306:AG306)</f>
        <v>0</v>
      </c>
      <c r="AI306" s="365"/>
      <c r="AJ306" s="151">
        <f t="shared" si="256"/>
        <v>0</v>
      </c>
      <c r="AN306" s="67"/>
      <c r="AO306" s="67"/>
    </row>
    <row r="307" spans="1:54" ht="18" customHeight="1">
      <c r="A307" s="372" t="s">
        <v>149</v>
      </c>
      <c r="B307" s="193" t="s">
        <v>218</v>
      </c>
      <c r="C307" s="199"/>
      <c r="D307" s="200"/>
      <c r="E307" s="200"/>
      <c r="F307" s="200"/>
      <c r="G307" s="200"/>
      <c r="H307" s="200"/>
      <c r="I307" s="200"/>
      <c r="J307" s="200"/>
      <c r="K307" s="200"/>
      <c r="L307" s="201"/>
      <c r="M307" s="199"/>
      <c r="N307" s="200"/>
      <c r="O307" s="200"/>
      <c r="P307" s="200"/>
      <c r="Q307" s="200"/>
      <c r="R307" s="200"/>
      <c r="S307" s="200"/>
      <c r="T307" s="200"/>
      <c r="U307" s="200"/>
      <c r="V307" s="201"/>
      <c r="W307" s="202"/>
      <c r="X307" s="200"/>
      <c r="Y307" s="200"/>
      <c r="Z307" s="200"/>
      <c r="AA307" s="200"/>
      <c r="AB307" s="200"/>
      <c r="AC307" s="200"/>
      <c r="AD307" s="200"/>
      <c r="AE307" s="200"/>
      <c r="AF307" s="200"/>
      <c r="AG307" s="201"/>
      <c r="AH307" s="113">
        <f>SUM(C307:AG307)*1/2</f>
        <v>0</v>
      </c>
      <c r="AI307" s="365" t="s">
        <v>150</v>
      </c>
      <c r="AJ307" s="195">
        <f>AH307*6</f>
        <v>0</v>
      </c>
      <c r="AN307" s="67"/>
      <c r="AO307" s="67"/>
    </row>
    <row r="308" spans="1:54" ht="18" customHeight="1">
      <c r="A308" s="373"/>
      <c r="B308" s="194" t="s">
        <v>219</v>
      </c>
      <c r="C308" s="203"/>
      <c r="D308" s="204"/>
      <c r="E308" s="204"/>
      <c r="F308" s="204"/>
      <c r="G308" s="204"/>
      <c r="H308" s="204"/>
      <c r="I308" s="204"/>
      <c r="J308" s="204"/>
      <c r="K308" s="204"/>
      <c r="L308" s="205"/>
      <c r="M308" s="203"/>
      <c r="N308" s="204"/>
      <c r="O308" s="204"/>
      <c r="P308" s="204"/>
      <c r="Q308" s="204"/>
      <c r="R308" s="204"/>
      <c r="S308" s="204"/>
      <c r="T308" s="204"/>
      <c r="U308" s="204"/>
      <c r="V308" s="205"/>
      <c r="W308" s="206"/>
      <c r="X308" s="204"/>
      <c r="Y308" s="204"/>
      <c r="Z308" s="204"/>
      <c r="AA308" s="204"/>
      <c r="AB308" s="204"/>
      <c r="AC308" s="204"/>
      <c r="AD308" s="204"/>
      <c r="AE308" s="204"/>
      <c r="AF308" s="204"/>
      <c r="AG308" s="205"/>
      <c r="AH308" s="111">
        <f t="shared" ref="AH308" si="258">SUM(C308:AG308)*3/4</f>
        <v>0</v>
      </c>
      <c r="AI308" s="365"/>
      <c r="AJ308" s="195">
        <f t="shared" ref="AJ308:AJ309" si="259">AH308*6</f>
        <v>0</v>
      </c>
      <c r="AN308" s="67"/>
      <c r="AO308" s="67"/>
    </row>
    <row r="309" spans="1:54" ht="18" customHeight="1" thickBot="1">
      <c r="A309" s="374"/>
      <c r="B309" s="196" t="s">
        <v>220</v>
      </c>
      <c r="C309" s="224"/>
      <c r="D309" s="214"/>
      <c r="E309" s="214"/>
      <c r="F309" s="214"/>
      <c r="G309" s="214"/>
      <c r="H309" s="214"/>
      <c r="I309" s="214"/>
      <c r="J309" s="214"/>
      <c r="K309" s="214"/>
      <c r="L309" s="213"/>
      <c r="M309" s="224"/>
      <c r="N309" s="214"/>
      <c r="O309" s="214"/>
      <c r="P309" s="214"/>
      <c r="Q309" s="214"/>
      <c r="R309" s="214"/>
      <c r="S309" s="214"/>
      <c r="T309" s="214"/>
      <c r="U309" s="214"/>
      <c r="V309" s="213"/>
      <c r="W309" s="225"/>
      <c r="X309" s="214"/>
      <c r="Y309" s="214"/>
      <c r="Z309" s="214"/>
      <c r="AA309" s="214"/>
      <c r="AB309" s="214"/>
      <c r="AC309" s="214"/>
      <c r="AD309" s="214"/>
      <c r="AE309" s="214"/>
      <c r="AF309" s="214"/>
      <c r="AG309" s="213"/>
      <c r="AH309" s="111">
        <f t="shared" ref="AH309" si="260">SUM(C309:AG309)</f>
        <v>0</v>
      </c>
      <c r="AI309" s="365"/>
      <c r="AJ309" s="195">
        <f t="shared" si="259"/>
        <v>0</v>
      </c>
      <c r="AN309" s="67"/>
      <c r="AO309" s="67"/>
    </row>
    <row r="310" spans="1:54" ht="26.25" customHeight="1" thickBot="1">
      <c r="B310" s="96" t="s">
        <v>190</v>
      </c>
      <c r="C310" s="104">
        <f t="shared" ref="C310:AG310" si="261">SUM(C286,C289,C292,C295,C298,C301,C304,C307)*1/2+SUM(C287,C290,C293,C296,C299,C302,C305,C308)*3/4+SUM(C288,C291,C294,C297,C300,C303,C306,C309)</f>
        <v>0</v>
      </c>
      <c r="D310" s="104">
        <f t="shared" si="261"/>
        <v>0</v>
      </c>
      <c r="E310" s="104">
        <f t="shared" si="261"/>
        <v>0</v>
      </c>
      <c r="F310" s="104">
        <f t="shared" si="261"/>
        <v>0</v>
      </c>
      <c r="G310" s="104">
        <f t="shared" si="261"/>
        <v>0</v>
      </c>
      <c r="H310" s="104">
        <f t="shared" si="261"/>
        <v>0</v>
      </c>
      <c r="I310" s="104">
        <f t="shared" si="261"/>
        <v>0</v>
      </c>
      <c r="J310" s="104">
        <f t="shared" si="261"/>
        <v>0</v>
      </c>
      <c r="K310" s="104">
        <f t="shared" si="261"/>
        <v>0</v>
      </c>
      <c r="L310" s="104">
        <f t="shared" si="261"/>
        <v>0</v>
      </c>
      <c r="M310" s="104">
        <f t="shared" si="261"/>
        <v>0</v>
      </c>
      <c r="N310" s="104">
        <f t="shared" si="261"/>
        <v>0</v>
      </c>
      <c r="O310" s="104">
        <f t="shared" si="261"/>
        <v>0</v>
      </c>
      <c r="P310" s="104">
        <f t="shared" si="261"/>
        <v>0</v>
      </c>
      <c r="Q310" s="104">
        <f t="shared" si="261"/>
        <v>0</v>
      </c>
      <c r="R310" s="104">
        <f t="shared" si="261"/>
        <v>0</v>
      </c>
      <c r="S310" s="104">
        <f t="shared" si="261"/>
        <v>0</v>
      </c>
      <c r="T310" s="104">
        <f t="shared" si="261"/>
        <v>0</v>
      </c>
      <c r="U310" s="104">
        <f t="shared" si="261"/>
        <v>0</v>
      </c>
      <c r="V310" s="104">
        <f t="shared" si="261"/>
        <v>0</v>
      </c>
      <c r="W310" s="104">
        <f t="shared" si="261"/>
        <v>0</v>
      </c>
      <c r="X310" s="104">
        <f t="shared" si="261"/>
        <v>0</v>
      </c>
      <c r="Y310" s="104">
        <f t="shared" si="261"/>
        <v>0</v>
      </c>
      <c r="Z310" s="104">
        <f t="shared" si="261"/>
        <v>0</v>
      </c>
      <c r="AA310" s="104">
        <f t="shared" si="261"/>
        <v>0</v>
      </c>
      <c r="AB310" s="104">
        <f t="shared" si="261"/>
        <v>0</v>
      </c>
      <c r="AC310" s="104">
        <f t="shared" si="261"/>
        <v>0</v>
      </c>
      <c r="AD310" s="104">
        <f t="shared" si="261"/>
        <v>0</v>
      </c>
      <c r="AE310" s="104">
        <f t="shared" si="261"/>
        <v>0</v>
      </c>
      <c r="AF310" s="104">
        <f t="shared" si="261"/>
        <v>0</v>
      </c>
      <c r="AG310" s="104">
        <f t="shared" si="261"/>
        <v>0</v>
      </c>
      <c r="AH310" s="108">
        <f>SUM(AH286:AH309)</f>
        <v>0</v>
      </c>
      <c r="AI310" s="94" t="s">
        <v>134</v>
      </c>
      <c r="AJ310" s="150">
        <f>SUM(AJ286:AJ309)</f>
        <v>0</v>
      </c>
      <c r="AN310" s="67"/>
      <c r="AO310" s="67"/>
    </row>
    <row r="311" spans="1:54" ht="18" customHeight="1">
      <c r="A311" s="368" t="s">
        <v>191</v>
      </c>
      <c r="B311" s="193" t="s">
        <v>218</v>
      </c>
      <c r="C311" s="209"/>
      <c r="D311" s="210"/>
      <c r="E311" s="210"/>
      <c r="F311" s="210"/>
      <c r="G311" s="210"/>
      <c r="H311" s="210"/>
      <c r="I311" s="210"/>
      <c r="J311" s="210"/>
      <c r="K311" s="210"/>
      <c r="L311" s="201"/>
      <c r="M311" s="209"/>
      <c r="N311" s="210"/>
      <c r="O311" s="210"/>
      <c r="P311" s="210"/>
      <c r="Q311" s="210"/>
      <c r="R311" s="210"/>
      <c r="S311" s="210"/>
      <c r="T311" s="210"/>
      <c r="U311" s="210"/>
      <c r="V311" s="201"/>
      <c r="W311" s="209"/>
      <c r="X311" s="210"/>
      <c r="Y311" s="210"/>
      <c r="Z311" s="210"/>
      <c r="AA311" s="210"/>
      <c r="AB311" s="210"/>
      <c r="AC311" s="210"/>
      <c r="AD311" s="210"/>
      <c r="AE311" s="210"/>
      <c r="AF311" s="200"/>
      <c r="AG311" s="201"/>
      <c r="AH311" s="113">
        <f>SUM(C311:AG311)*1/2</f>
        <v>0</v>
      </c>
      <c r="AI311" s="94"/>
      <c r="AJ311" s="95"/>
      <c r="AN311" s="67"/>
      <c r="AO311" s="67"/>
    </row>
    <row r="312" spans="1:54" ht="18" customHeight="1">
      <c r="A312" s="369"/>
      <c r="B312" s="194" t="s">
        <v>219</v>
      </c>
      <c r="C312" s="207"/>
      <c r="D312" s="208"/>
      <c r="E312" s="208"/>
      <c r="F312" s="208"/>
      <c r="G312" s="208"/>
      <c r="H312" s="208"/>
      <c r="I312" s="208"/>
      <c r="J312" s="208"/>
      <c r="K312" s="208"/>
      <c r="L312" s="205"/>
      <c r="M312" s="207"/>
      <c r="N312" s="208"/>
      <c r="O312" s="208"/>
      <c r="P312" s="208"/>
      <c r="Q312" s="208"/>
      <c r="R312" s="208"/>
      <c r="S312" s="208"/>
      <c r="T312" s="208"/>
      <c r="U312" s="208"/>
      <c r="V312" s="205"/>
      <c r="W312" s="207"/>
      <c r="X312" s="208"/>
      <c r="Y312" s="208"/>
      <c r="Z312" s="208"/>
      <c r="AA312" s="208"/>
      <c r="AB312" s="208"/>
      <c r="AC312" s="208"/>
      <c r="AD312" s="208"/>
      <c r="AE312" s="208"/>
      <c r="AF312" s="204"/>
      <c r="AG312" s="205"/>
      <c r="AH312" s="111">
        <f t="shared" ref="AH312" si="262">SUM(C312:AG312)*3/4</f>
        <v>0</v>
      </c>
      <c r="AI312" s="94"/>
      <c r="AJ312" s="198"/>
      <c r="AN312" s="67"/>
      <c r="AO312" s="67"/>
    </row>
    <row r="313" spans="1:54" ht="18" customHeight="1" thickBot="1">
      <c r="A313" s="370"/>
      <c r="B313" s="196" t="s">
        <v>220</v>
      </c>
      <c r="C313" s="211"/>
      <c r="D313" s="212"/>
      <c r="E313" s="212"/>
      <c r="F313" s="212"/>
      <c r="G313" s="212"/>
      <c r="H313" s="212"/>
      <c r="I313" s="212"/>
      <c r="J313" s="212"/>
      <c r="K313" s="212"/>
      <c r="L313" s="213"/>
      <c r="M313" s="211"/>
      <c r="N313" s="212"/>
      <c r="O313" s="212"/>
      <c r="P313" s="212"/>
      <c r="Q313" s="212"/>
      <c r="R313" s="212"/>
      <c r="S313" s="212"/>
      <c r="T313" s="212"/>
      <c r="U313" s="212"/>
      <c r="V313" s="213"/>
      <c r="W313" s="211"/>
      <c r="X313" s="212"/>
      <c r="Y313" s="212"/>
      <c r="Z313" s="212"/>
      <c r="AA313" s="212"/>
      <c r="AB313" s="212"/>
      <c r="AC313" s="212"/>
      <c r="AD313" s="212"/>
      <c r="AE313" s="212"/>
      <c r="AF313" s="214"/>
      <c r="AG313" s="213"/>
      <c r="AH313" s="111">
        <f t="shared" ref="AH313" si="263">SUM(C313:AG313)</f>
        <v>0</v>
      </c>
      <c r="AI313" s="94"/>
      <c r="AJ313" s="198"/>
      <c r="AN313" s="67"/>
      <c r="AO313" s="67"/>
    </row>
    <row r="314" spans="1:54" s="64" customFormat="1" ht="24.75" thickBot="1">
      <c r="B314" s="170" t="s">
        <v>167</v>
      </c>
      <c r="C314" s="215"/>
      <c r="D314" s="216"/>
      <c r="E314" s="216"/>
      <c r="F314" s="216"/>
      <c r="G314" s="216"/>
      <c r="H314" s="216"/>
      <c r="I314" s="216"/>
      <c r="J314" s="216"/>
      <c r="K314" s="216"/>
      <c r="L314" s="217"/>
      <c r="M314" s="218"/>
      <c r="N314" s="216"/>
      <c r="O314" s="216"/>
      <c r="P314" s="216"/>
      <c r="Q314" s="216"/>
      <c r="R314" s="216"/>
      <c r="S314" s="216"/>
      <c r="T314" s="216"/>
      <c r="U314" s="216"/>
      <c r="V314" s="219"/>
      <c r="W314" s="215"/>
      <c r="X314" s="216"/>
      <c r="Y314" s="216"/>
      <c r="Z314" s="216"/>
      <c r="AA314" s="216"/>
      <c r="AB314" s="216"/>
      <c r="AC314" s="216"/>
      <c r="AD314" s="216"/>
      <c r="AE314" s="216"/>
      <c r="AF314" s="216"/>
      <c r="AG314" s="217"/>
      <c r="AH314" s="171">
        <f>SUM(C314:AG314)</f>
        <v>0</v>
      </c>
      <c r="AI314" s="61"/>
      <c r="AJ314" s="61"/>
      <c r="AN314" s="62"/>
      <c r="AO314" s="62"/>
      <c r="AP314" s="63"/>
      <c r="AQ314" s="63"/>
      <c r="AR314" s="63"/>
      <c r="AS314" s="63"/>
      <c r="AT314" s="63"/>
      <c r="AU314" s="63"/>
      <c r="AV314" s="63"/>
      <c r="AW314" s="63"/>
    </row>
    <row r="315" spans="1:54" ht="20.100000000000001" customHeight="1" thickBot="1">
      <c r="B315" s="23"/>
      <c r="C315" s="249"/>
      <c r="D315" s="249"/>
      <c r="E315" s="249"/>
      <c r="F315" s="249"/>
      <c r="G315" s="249"/>
      <c r="H315" s="249"/>
      <c r="I315" s="249"/>
      <c r="J315" s="249"/>
      <c r="K315" s="249"/>
      <c r="L315" s="249"/>
      <c r="M315" s="249"/>
      <c r="N315" s="249"/>
      <c r="O315" s="249"/>
      <c r="P315" s="249"/>
      <c r="Q315" s="249"/>
      <c r="R315" s="249"/>
      <c r="S315" s="249"/>
      <c r="T315" s="249"/>
      <c r="U315" s="249"/>
      <c r="V315" s="249"/>
      <c r="W315" s="249"/>
      <c r="X315" s="249"/>
      <c r="Y315" s="249"/>
      <c r="Z315" s="249"/>
      <c r="AA315" s="249"/>
      <c r="AB315" s="249"/>
      <c r="AC315" s="249"/>
      <c r="AD315" s="249"/>
      <c r="AE315" s="249"/>
      <c r="AF315" s="249"/>
      <c r="AG315" s="249"/>
      <c r="AH315" s="23"/>
      <c r="AK315" s="67">
        <f>E316</f>
        <v>12</v>
      </c>
      <c r="AL315" s="67" t="s">
        <v>132</v>
      </c>
    </row>
    <row r="316" spans="1:54" ht="26.25" customHeight="1" thickBot="1">
      <c r="A316" s="68" t="s">
        <v>270</v>
      </c>
      <c r="B316" s="251">
        <f>B4</f>
        <v>2025</v>
      </c>
      <c r="C316" s="69" t="s">
        <v>129</v>
      </c>
      <c r="D316" s="69"/>
      <c r="E316" s="323">
        <v>12</v>
      </c>
      <c r="F316" s="323"/>
      <c r="G316" s="70" t="s">
        <v>130</v>
      </c>
      <c r="H316" s="71" t="s">
        <v>131</v>
      </c>
      <c r="I316" s="71"/>
      <c r="J316" s="72"/>
      <c r="K316" s="220" t="s">
        <v>240</v>
      </c>
      <c r="M316" s="72"/>
      <c r="N316" s="66"/>
      <c r="O316" s="66"/>
      <c r="P316" s="66"/>
      <c r="Q316" s="66"/>
      <c r="R316" s="72"/>
      <c r="S316" s="72"/>
      <c r="T316" s="66"/>
      <c r="U316" s="66"/>
      <c r="V316" s="66"/>
      <c r="W316" s="66"/>
      <c r="X316" s="66"/>
      <c r="Y316" s="220" t="s">
        <v>239</v>
      </c>
      <c r="Z316" s="66"/>
      <c r="AA316" s="66"/>
      <c r="AB316" s="72"/>
      <c r="AC316" s="72"/>
      <c r="AD316" s="72"/>
      <c r="AE316" s="72"/>
      <c r="AF316" s="72"/>
      <c r="AG316" s="72"/>
      <c r="AH316" s="67"/>
      <c r="AI316" s="67"/>
      <c r="AJ316" s="67"/>
      <c r="AK316" s="67"/>
      <c r="AL316" s="78" t="s">
        <v>135</v>
      </c>
      <c r="AM316" s="146" t="e">
        <f>ROUNDUP(AH321/AH320,1)</f>
        <v>#DIV/0!</v>
      </c>
      <c r="AN316" s="67"/>
      <c r="AO316" s="67"/>
    </row>
    <row r="317" spans="1:54" ht="20.100000000000001" customHeight="1" thickBot="1">
      <c r="B317" s="23"/>
      <c r="C317" s="249"/>
      <c r="D317" s="249"/>
      <c r="E317" s="249"/>
      <c r="F317" s="249"/>
      <c r="G317" s="249"/>
      <c r="H317" s="249"/>
      <c r="I317" s="249"/>
      <c r="J317" s="249"/>
      <c r="K317" s="249"/>
      <c r="L317" s="249"/>
      <c r="M317" s="249"/>
      <c r="N317" s="249"/>
      <c r="O317" s="249"/>
      <c r="P317" s="249"/>
      <c r="Q317" s="249"/>
      <c r="R317" s="249"/>
      <c r="S317" s="249"/>
      <c r="T317" s="249"/>
      <c r="U317" s="249"/>
      <c r="V317" s="249"/>
      <c r="W317" s="249"/>
      <c r="X317" s="249"/>
      <c r="Y317" s="249"/>
      <c r="Z317" s="249"/>
      <c r="AA317" s="249"/>
      <c r="AB317" s="249"/>
      <c r="AC317" s="249"/>
      <c r="AD317" s="249"/>
      <c r="AE317" s="249"/>
      <c r="AF317" s="249"/>
      <c r="AG317" s="249"/>
      <c r="AH317" s="23"/>
      <c r="AK317" s="67"/>
      <c r="AL317" s="366" t="s">
        <v>182</v>
      </c>
      <c r="AM317" s="362" t="e">
        <f>ROUND(SUM(AH325:AH327,AH331:AH333,AH337:AH339,AH343:AH345,AH346:AH348)/AH349*100,0) &amp;"％"</f>
        <v>#DIV/0!</v>
      </c>
    </row>
    <row r="318" spans="1:54" ht="24.95" customHeight="1" thickBot="1">
      <c r="B318" s="73" t="s">
        <v>133</v>
      </c>
      <c r="C318" s="74">
        <v>1</v>
      </c>
      <c r="D318" s="75">
        <v>2</v>
      </c>
      <c r="E318" s="75">
        <v>3</v>
      </c>
      <c r="F318" s="75">
        <v>4</v>
      </c>
      <c r="G318" s="75">
        <v>5</v>
      </c>
      <c r="H318" s="75">
        <v>6</v>
      </c>
      <c r="I318" s="75">
        <v>7</v>
      </c>
      <c r="J318" s="75">
        <v>8</v>
      </c>
      <c r="K318" s="75">
        <v>9</v>
      </c>
      <c r="L318" s="76">
        <v>10</v>
      </c>
      <c r="M318" s="74">
        <v>11</v>
      </c>
      <c r="N318" s="75">
        <v>12</v>
      </c>
      <c r="O318" s="75">
        <v>13</v>
      </c>
      <c r="P318" s="75">
        <v>14</v>
      </c>
      <c r="Q318" s="75">
        <v>15</v>
      </c>
      <c r="R318" s="75">
        <v>16</v>
      </c>
      <c r="S318" s="75">
        <v>17</v>
      </c>
      <c r="T318" s="75">
        <v>18</v>
      </c>
      <c r="U318" s="75">
        <v>19</v>
      </c>
      <c r="V318" s="76">
        <v>20</v>
      </c>
      <c r="W318" s="74">
        <v>21</v>
      </c>
      <c r="X318" s="75">
        <v>22</v>
      </c>
      <c r="Y318" s="75">
        <v>23</v>
      </c>
      <c r="Z318" s="75">
        <v>24</v>
      </c>
      <c r="AA318" s="75">
        <v>25</v>
      </c>
      <c r="AB318" s="75">
        <v>26</v>
      </c>
      <c r="AC318" s="75">
        <v>27</v>
      </c>
      <c r="AD318" s="75">
        <v>28</v>
      </c>
      <c r="AE318" s="75">
        <v>29</v>
      </c>
      <c r="AF318" s="75">
        <v>30</v>
      </c>
      <c r="AG318" s="76">
        <v>31</v>
      </c>
      <c r="AH318" s="346" t="s">
        <v>134</v>
      </c>
      <c r="AI318" s="77"/>
      <c r="AK318" s="67"/>
      <c r="AL318" s="367"/>
      <c r="AM318" s="363"/>
      <c r="AN318" s="67"/>
      <c r="AO318" s="67"/>
      <c r="AT318" s="249"/>
      <c r="AU318" s="249"/>
      <c r="BB318" s="249"/>
    </row>
    <row r="319" spans="1:54" ht="24.95" customHeight="1" thickBot="1">
      <c r="B319" s="79" t="s">
        <v>136</v>
      </c>
      <c r="C319" s="250">
        <f>DATE($B$316,$E$316,1)</f>
        <v>45992</v>
      </c>
      <c r="D319" s="250">
        <f>DATE($B$316,$E$316,2)</f>
        <v>45993</v>
      </c>
      <c r="E319" s="250">
        <f>DATE($B$316,$E$316,3)</f>
        <v>45994</v>
      </c>
      <c r="F319" s="250">
        <f>DATE($B$316,$E$316,4)</f>
        <v>45995</v>
      </c>
      <c r="G319" s="250">
        <f>DATE($B$316,$E$316,5)</f>
        <v>45996</v>
      </c>
      <c r="H319" s="250">
        <f>DATE($B$316,$E$316,6)</f>
        <v>45997</v>
      </c>
      <c r="I319" s="250">
        <f>DATE($B$316,$E$316,7)</f>
        <v>45998</v>
      </c>
      <c r="J319" s="250">
        <f>DATE($B$316,$E$316,8)</f>
        <v>45999</v>
      </c>
      <c r="K319" s="250">
        <f>DATE($B$316,$E$316,9)</f>
        <v>46000</v>
      </c>
      <c r="L319" s="250">
        <f>DATE($B$316,$E$316,10)</f>
        <v>46001</v>
      </c>
      <c r="M319" s="250">
        <f>DATE($B$316,$E$316,11)</f>
        <v>46002</v>
      </c>
      <c r="N319" s="250">
        <f>DATE($B$316,$E$316,12)</f>
        <v>46003</v>
      </c>
      <c r="O319" s="250">
        <f>DATE($B$316,$E$316,13)</f>
        <v>46004</v>
      </c>
      <c r="P319" s="250">
        <f>DATE($B$316,$E$316,14)</f>
        <v>46005</v>
      </c>
      <c r="Q319" s="250">
        <f>DATE($B$316,$E$316,15)</f>
        <v>46006</v>
      </c>
      <c r="R319" s="250">
        <f>DATE($B$316,$E$316,16)</f>
        <v>46007</v>
      </c>
      <c r="S319" s="250">
        <f>DATE($B$316,$E$316,17)</f>
        <v>46008</v>
      </c>
      <c r="T319" s="250">
        <f>DATE($B$316,$E$316,18)</f>
        <v>46009</v>
      </c>
      <c r="U319" s="250">
        <f>DATE($B$316,$E$316,19)</f>
        <v>46010</v>
      </c>
      <c r="V319" s="250">
        <f>DATE($B$316,$E$316,20)</f>
        <v>46011</v>
      </c>
      <c r="W319" s="250">
        <f>DATE($B$316,$E$316,21)</f>
        <v>46012</v>
      </c>
      <c r="X319" s="250">
        <f>DATE($B$316,$E$316,22)</f>
        <v>46013</v>
      </c>
      <c r="Y319" s="250">
        <f>DATE($B$316,$E$316,23)</f>
        <v>46014</v>
      </c>
      <c r="Z319" s="250">
        <f>DATE($B$316,$E$316,24)</f>
        <v>46015</v>
      </c>
      <c r="AA319" s="250">
        <f>DATE($B$316,$E$316,25)</f>
        <v>46016</v>
      </c>
      <c r="AB319" s="250">
        <f>DATE($B$316,$E$316,26)</f>
        <v>46017</v>
      </c>
      <c r="AC319" s="250">
        <f>DATE($B$316,$E$316,27)</f>
        <v>46018</v>
      </c>
      <c r="AD319" s="250">
        <f>DATE($B$316,$E$316,28)</f>
        <v>46019</v>
      </c>
      <c r="AE319" s="250">
        <f>IF(DAY(EOMONTH(C319,0))&lt;29,"",DATE($B$316,$E$316,29))</f>
        <v>46020</v>
      </c>
      <c r="AF319" s="250">
        <f>IF(DAY(EOMONTH(C319,0))&lt;30,"",DATE($B$316,$E$316,30))</f>
        <v>46021</v>
      </c>
      <c r="AG319" s="250">
        <f>IF(DAY(EOMONTH(C319,0))&lt;31,"",DATE($B$316,$E$316,31))</f>
        <v>46022</v>
      </c>
      <c r="AH319" s="347"/>
      <c r="AI319" s="77"/>
      <c r="AJ319" s="77"/>
      <c r="AK319" s="67"/>
      <c r="AL319" s="78" t="s">
        <v>188</v>
      </c>
      <c r="AM319" s="147" t="e">
        <f>ROUND(SUM(AJ325:AJ348)/AH349,1)</f>
        <v>#DIV/0!</v>
      </c>
      <c r="AN319" s="67"/>
      <c r="AO319" s="67"/>
    </row>
    <row r="320" spans="1:54" ht="24.95" customHeight="1" thickBot="1">
      <c r="B320" s="80" t="s">
        <v>137</v>
      </c>
      <c r="C320" s="119"/>
      <c r="D320" s="120"/>
      <c r="E320" s="120"/>
      <c r="F320" s="120"/>
      <c r="G320" s="120"/>
      <c r="H320" s="120"/>
      <c r="I320" s="120"/>
      <c r="J320" s="120"/>
      <c r="K320" s="120"/>
      <c r="L320" s="121"/>
      <c r="M320" s="119"/>
      <c r="N320" s="120"/>
      <c r="O320" s="120"/>
      <c r="P320" s="120"/>
      <c r="Q320" s="120"/>
      <c r="R320" s="120"/>
      <c r="S320" s="120"/>
      <c r="T320" s="120"/>
      <c r="U320" s="120"/>
      <c r="V320" s="121"/>
      <c r="W320" s="122"/>
      <c r="X320" s="120"/>
      <c r="Y320" s="120"/>
      <c r="Z320" s="120"/>
      <c r="AA320" s="120"/>
      <c r="AB320" s="120"/>
      <c r="AC320" s="120"/>
      <c r="AD320" s="120"/>
      <c r="AE320" s="120"/>
      <c r="AF320" s="120"/>
      <c r="AG320" s="123"/>
      <c r="AH320" s="109">
        <f>COUNTIF(C320:AG320,"○")</f>
        <v>0</v>
      </c>
      <c r="AI320" s="81"/>
      <c r="AK320" s="67"/>
      <c r="AL320" s="83" t="s">
        <v>122</v>
      </c>
      <c r="AM320" s="181"/>
      <c r="AN320" s="67"/>
      <c r="AO320" s="67"/>
    </row>
    <row r="321" spans="1:41" ht="24.95" customHeight="1" thickBot="1">
      <c r="B321" s="80" t="s">
        <v>138</v>
      </c>
      <c r="C321" s="104">
        <f>SUM($C$10,$C$13,$C$16,$C$19,$C$22,$C$25,$C$28,$C$31,$C$34)*1/2+SUM($C$11,$C$14,$C$17,$C$20,$C$23,$C$26,$C$29,$C$32,$C$35)*3/4+SUM($C$12,$C$15,$C$18,$C$21,$C$24,$C$27,$C$30,$C$33,$C$36)</f>
        <v>0</v>
      </c>
      <c r="D321" s="104">
        <f t="shared" ref="D321:AG321" si="264">SUM(D322,D325,D328,D331,D334,D337,D340,D343,D346)*1/2+SUM(D323,D326,D329,D332,D335,D338,D341,D344,D347)*3/4+SUM(D324,D327,D330,D333,D336,D339,D342,D345,D348)</f>
        <v>0</v>
      </c>
      <c r="E321" s="104">
        <f t="shared" si="264"/>
        <v>0</v>
      </c>
      <c r="F321" s="104">
        <f t="shared" si="264"/>
        <v>0</v>
      </c>
      <c r="G321" s="104">
        <f t="shared" si="264"/>
        <v>0</v>
      </c>
      <c r="H321" s="104">
        <f t="shared" si="264"/>
        <v>0</v>
      </c>
      <c r="I321" s="104">
        <f t="shared" si="264"/>
        <v>0</v>
      </c>
      <c r="J321" s="104">
        <f t="shared" si="264"/>
        <v>0</v>
      </c>
      <c r="K321" s="104">
        <f t="shared" si="264"/>
        <v>0</v>
      </c>
      <c r="L321" s="104">
        <f t="shared" si="264"/>
        <v>0</v>
      </c>
      <c r="M321" s="104">
        <f t="shared" si="264"/>
        <v>0</v>
      </c>
      <c r="N321" s="104">
        <f t="shared" si="264"/>
        <v>0</v>
      </c>
      <c r="O321" s="104">
        <f t="shared" si="264"/>
        <v>0</v>
      </c>
      <c r="P321" s="104">
        <f t="shared" si="264"/>
        <v>0</v>
      </c>
      <c r="Q321" s="104">
        <f t="shared" si="264"/>
        <v>0</v>
      </c>
      <c r="R321" s="104">
        <f t="shared" si="264"/>
        <v>0</v>
      </c>
      <c r="S321" s="104">
        <f t="shared" si="264"/>
        <v>0</v>
      </c>
      <c r="T321" s="104">
        <f t="shared" si="264"/>
        <v>0</v>
      </c>
      <c r="U321" s="104">
        <f t="shared" si="264"/>
        <v>0</v>
      </c>
      <c r="V321" s="104">
        <f t="shared" si="264"/>
        <v>0</v>
      </c>
      <c r="W321" s="104">
        <f t="shared" si="264"/>
        <v>0</v>
      </c>
      <c r="X321" s="104">
        <f t="shared" si="264"/>
        <v>0</v>
      </c>
      <c r="Y321" s="104">
        <f t="shared" si="264"/>
        <v>0</v>
      </c>
      <c r="Z321" s="104">
        <f t="shared" si="264"/>
        <v>0</v>
      </c>
      <c r="AA321" s="104">
        <f t="shared" si="264"/>
        <v>0</v>
      </c>
      <c r="AB321" s="104">
        <f t="shared" si="264"/>
        <v>0</v>
      </c>
      <c r="AC321" s="104">
        <f t="shared" si="264"/>
        <v>0</v>
      </c>
      <c r="AD321" s="104">
        <f t="shared" si="264"/>
        <v>0</v>
      </c>
      <c r="AE321" s="104">
        <f t="shared" si="264"/>
        <v>0</v>
      </c>
      <c r="AF321" s="104">
        <f t="shared" si="264"/>
        <v>0</v>
      </c>
      <c r="AG321" s="104">
        <f t="shared" si="264"/>
        <v>0</v>
      </c>
      <c r="AH321" s="108">
        <f>SUM(C321:AG321)</f>
        <v>0</v>
      </c>
      <c r="AI321" s="82"/>
      <c r="AK321" s="67"/>
      <c r="AL321" s="83" t="s">
        <v>123</v>
      </c>
      <c r="AM321" s="148" t="e">
        <f>AM316/AF314</f>
        <v>#DIV/0!</v>
      </c>
      <c r="AN321" s="67"/>
      <c r="AO321" s="67"/>
    </row>
    <row r="322" spans="1:41" ht="18" customHeight="1" thickBot="1">
      <c r="A322" s="372" t="s">
        <v>139</v>
      </c>
      <c r="B322" s="193" t="s">
        <v>218</v>
      </c>
      <c r="C322" s="199"/>
      <c r="D322" s="200"/>
      <c r="E322" s="200"/>
      <c r="F322" s="200"/>
      <c r="G322" s="200"/>
      <c r="H322" s="200"/>
      <c r="I322" s="200"/>
      <c r="J322" s="200"/>
      <c r="K322" s="200"/>
      <c r="L322" s="201"/>
      <c r="M322" s="199"/>
      <c r="N322" s="200"/>
      <c r="O322" s="200"/>
      <c r="P322" s="200"/>
      <c r="Q322" s="200"/>
      <c r="R322" s="200"/>
      <c r="S322" s="200"/>
      <c r="T322" s="200"/>
      <c r="U322" s="200"/>
      <c r="V322" s="201"/>
      <c r="W322" s="202"/>
      <c r="X322" s="200"/>
      <c r="Y322" s="200"/>
      <c r="Z322" s="200"/>
      <c r="AA322" s="200"/>
      <c r="AB322" s="200"/>
      <c r="AC322" s="200"/>
      <c r="AD322" s="200"/>
      <c r="AE322" s="200"/>
      <c r="AF322" s="200"/>
      <c r="AG322" s="201"/>
      <c r="AH322" s="113">
        <f>SUM(C322:AG322)*1/2</f>
        <v>0</v>
      </c>
      <c r="AL322" s="169" t="s">
        <v>168</v>
      </c>
      <c r="AM322" s="172" t="e">
        <f>ROUND((AH353)/AH321*100,0) &amp;"％"</f>
        <v>#DIV/0!</v>
      </c>
      <c r="AN322" s="67"/>
      <c r="AO322" s="67"/>
    </row>
    <row r="323" spans="1:41" ht="18" customHeight="1">
      <c r="A323" s="373"/>
      <c r="B323" s="194" t="s">
        <v>219</v>
      </c>
      <c r="C323" s="203"/>
      <c r="D323" s="204"/>
      <c r="E323" s="204"/>
      <c r="F323" s="204"/>
      <c r="G323" s="204"/>
      <c r="H323" s="204"/>
      <c r="I323" s="204"/>
      <c r="J323" s="204"/>
      <c r="K323" s="204"/>
      <c r="L323" s="205"/>
      <c r="M323" s="203"/>
      <c r="N323" s="204"/>
      <c r="O323" s="204"/>
      <c r="P323" s="204"/>
      <c r="Q323" s="204"/>
      <c r="R323" s="204"/>
      <c r="S323" s="204"/>
      <c r="T323" s="204"/>
      <c r="U323" s="204"/>
      <c r="V323" s="205"/>
      <c r="W323" s="206"/>
      <c r="X323" s="204"/>
      <c r="Y323" s="204"/>
      <c r="Z323" s="204"/>
      <c r="AA323" s="204"/>
      <c r="AB323" s="204"/>
      <c r="AC323" s="204"/>
      <c r="AD323" s="204"/>
      <c r="AE323" s="204"/>
      <c r="AF323" s="204"/>
      <c r="AG323" s="205"/>
      <c r="AH323" s="111">
        <f>SUM(C323:AG323)*3/4</f>
        <v>0</v>
      </c>
      <c r="AJ323" s="332" t="s">
        <v>187</v>
      </c>
      <c r="AL323" s="23"/>
      <c r="AM323" s="192"/>
      <c r="AN323" s="67"/>
      <c r="AO323" s="67"/>
    </row>
    <row r="324" spans="1:41" ht="18" customHeight="1" thickBot="1">
      <c r="A324" s="374"/>
      <c r="B324" s="197" t="s">
        <v>220</v>
      </c>
      <c r="C324" s="224"/>
      <c r="D324" s="214"/>
      <c r="E324" s="214"/>
      <c r="F324" s="214"/>
      <c r="G324" s="214"/>
      <c r="H324" s="214"/>
      <c r="I324" s="214"/>
      <c r="J324" s="214"/>
      <c r="K324" s="214"/>
      <c r="L324" s="213"/>
      <c r="M324" s="224"/>
      <c r="N324" s="214"/>
      <c r="O324" s="214"/>
      <c r="P324" s="214"/>
      <c r="Q324" s="214"/>
      <c r="R324" s="214"/>
      <c r="S324" s="214"/>
      <c r="T324" s="214"/>
      <c r="U324" s="214"/>
      <c r="V324" s="213"/>
      <c r="W324" s="225"/>
      <c r="X324" s="214"/>
      <c r="Y324" s="214"/>
      <c r="Z324" s="214"/>
      <c r="AA324" s="214"/>
      <c r="AB324" s="214"/>
      <c r="AC324" s="214"/>
      <c r="AD324" s="214"/>
      <c r="AE324" s="214"/>
      <c r="AF324" s="214"/>
      <c r="AG324" s="213"/>
      <c r="AH324" s="111">
        <f>SUM(C324:AG324)</f>
        <v>0</v>
      </c>
      <c r="AJ324" s="350"/>
      <c r="AL324" s="23"/>
      <c r="AM324" s="192"/>
      <c r="AN324" s="67"/>
      <c r="AO324" s="67"/>
    </row>
    <row r="325" spans="1:41" ht="18" customHeight="1" thickBot="1">
      <c r="A325" s="372" t="s">
        <v>183</v>
      </c>
      <c r="B325" s="193" t="s">
        <v>218</v>
      </c>
      <c r="C325" s="199"/>
      <c r="D325" s="200"/>
      <c r="E325" s="200"/>
      <c r="F325" s="200"/>
      <c r="G325" s="200"/>
      <c r="H325" s="200"/>
      <c r="I325" s="200"/>
      <c r="J325" s="200"/>
      <c r="K325" s="200"/>
      <c r="L325" s="201"/>
      <c r="M325" s="199"/>
      <c r="N325" s="200"/>
      <c r="O325" s="200"/>
      <c r="P325" s="200"/>
      <c r="Q325" s="200"/>
      <c r="R325" s="200"/>
      <c r="S325" s="200"/>
      <c r="T325" s="200"/>
      <c r="U325" s="200"/>
      <c r="V325" s="201"/>
      <c r="W325" s="202"/>
      <c r="X325" s="200"/>
      <c r="Y325" s="200"/>
      <c r="Z325" s="200"/>
      <c r="AA325" s="200"/>
      <c r="AB325" s="200"/>
      <c r="AC325" s="200"/>
      <c r="AD325" s="200"/>
      <c r="AE325" s="200"/>
      <c r="AF325" s="200"/>
      <c r="AG325" s="201"/>
      <c r="AH325" s="113">
        <f t="shared" ref="AH325" si="265">SUM(C325:AG325)*1/2</f>
        <v>0</v>
      </c>
      <c r="AI325" s="365" t="s">
        <v>140</v>
      </c>
      <c r="AJ325" s="149">
        <f>AH325*2</f>
        <v>0</v>
      </c>
      <c r="AN325" s="67"/>
      <c r="AO325" s="67"/>
    </row>
    <row r="326" spans="1:41" ht="18" customHeight="1" thickBot="1">
      <c r="A326" s="373"/>
      <c r="B326" s="194" t="s">
        <v>219</v>
      </c>
      <c r="C326" s="203"/>
      <c r="D326" s="204"/>
      <c r="E326" s="204"/>
      <c r="F326" s="204"/>
      <c r="G326" s="204"/>
      <c r="H326" s="204"/>
      <c r="I326" s="204"/>
      <c r="J326" s="204"/>
      <c r="K326" s="204"/>
      <c r="L326" s="205"/>
      <c r="M326" s="203"/>
      <c r="N326" s="204"/>
      <c r="O326" s="204"/>
      <c r="P326" s="204"/>
      <c r="Q326" s="204"/>
      <c r="R326" s="204"/>
      <c r="S326" s="204"/>
      <c r="T326" s="204"/>
      <c r="U326" s="204"/>
      <c r="V326" s="205"/>
      <c r="W326" s="206"/>
      <c r="X326" s="204"/>
      <c r="Y326" s="204"/>
      <c r="Z326" s="204"/>
      <c r="AA326" s="204"/>
      <c r="AB326" s="204"/>
      <c r="AC326" s="204"/>
      <c r="AD326" s="204"/>
      <c r="AE326" s="204"/>
      <c r="AF326" s="204"/>
      <c r="AG326" s="205"/>
      <c r="AH326" s="111">
        <f t="shared" ref="AH326" si="266">SUM(C326:AG326)*3/4</f>
        <v>0</v>
      </c>
      <c r="AI326" s="365"/>
      <c r="AJ326" s="149">
        <f t="shared" ref="AJ326:AJ327" si="267">AH326*2</f>
        <v>0</v>
      </c>
      <c r="AN326" s="67"/>
      <c r="AO326" s="67"/>
    </row>
    <row r="327" spans="1:41" ht="18" customHeight="1" thickBot="1">
      <c r="A327" s="374"/>
      <c r="B327" s="197" t="s">
        <v>220</v>
      </c>
      <c r="C327" s="224"/>
      <c r="D327" s="214"/>
      <c r="E327" s="214"/>
      <c r="F327" s="214"/>
      <c r="G327" s="214"/>
      <c r="H327" s="214"/>
      <c r="I327" s="214"/>
      <c r="J327" s="214"/>
      <c r="K327" s="214"/>
      <c r="L327" s="213"/>
      <c r="M327" s="224"/>
      <c r="N327" s="214"/>
      <c r="O327" s="214"/>
      <c r="P327" s="214"/>
      <c r="Q327" s="214"/>
      <c r="R327" s="214"/>
      <c r="S327" s="214"/>
      <c r="T327" s="214"/>
      <c r="U327" s="214"/>
      <c r="V327" s="213"/>
      <c r="W327" s="225"/>
      <c r="X327" s="214"/>
      <c r="Y327" s="214"/>
      <c r="Z327" s="214"/>
      <c r="AA327" s="214"/>
      <c r="AB327" s="214"/>
      <c r="AC327" s="214"/>
      <c r="AD327" s="214"/>
      <c r="AE327" s="214"/>
      <c r="AF327" s="214"/>
      <c r="AG327" s="213"/>
      <c r="AH327" s="111">
        <f t="shared" ref="AH327" si="268">SUM(C327:AG327)</f>
        <v>0</v>
      </c>
      <c r="AI327" s="365"/>
      <c r="AJ327" s="149">
        <f t="shared" si="267"/>
        <v>0</v>
      </c>
      <c r="AN327" s="67"/>
      <c r="AO327" s="67"/>
    </row>
    <row r="328" spans="1:41" ht="18" customHeight="1" thickBot="1">
      <c r="A328" s="372" t="s">
        <v>225</v>
      </c>
      <c r="B328" s="193" t="s">
        <v>218</v>
      </c>
      <c r="C328" s="199"/>
      <c r="D328" s="200"/>
      <c r="E328" s="200"/>
      <c r="F328" s="200"/>
      <c r="G328" s="200"/>
      <c r="H328" s="200"/>
      <c r="I328" s="200"/>
      <c r="J328" s="200"/>
      <c r="K328" s="200"/>
      <c r="L328" s="201"/>
      <c r="M328" s="199"/>
      <c r="N328" s="200"/>
      <c r="O328" s="200"/>
      <c r="P328" s="200"/>
      <c r="Q328" s="200"/>
      <c r="R328" s="200"/>
      <c r="S328" s="200"/>
      <c r="T328" s="200"/>
      <c r="U328" s="200"/>
      <c r="V328" s="201"/>
      <c r="W328" s="202"/>
      <c r="X328" s="200"/>
      <c r="Y328" s="200"/>
      <c r="Z328" s="200"/>
      <c r="AA328" s="200"/>
      <c r="AB328" s="200"/>
      <c r="AC328" s="200"/>
      <c r="AD328" s="200"/>
      <c r="AE328" s="200"/>
      <c r="AF328" s="200"/>
      <c r="AG328" s="201"/>
      <c r="AH328" s="113">
        <f t="shared" ref="AH328" si="269">SUM(C328:AG328)*1/2</f>
        <v>0</v>
      </c>
      <c r="AI328" s="365" t="s">
        <v>140</v>
      </c>
      <c r="AJ328" s="149">
        <f>AH328*2</f>
        <v>0</v>
      </c>
      <c r="AN328" s="67"/>
      <c r="AO328" s="67"/>
    </row>
    <row r="329" spans="1:41" ht="18" customHeight="1" thickBot="1">
      <c r="A329" s="373"/>
      <c r="B329" s="194" t="s">
        <v>219</v>
      </c>
      <c r="C329" s="203"/>
      <c r="D329" s="204"/>
      <c r="E329" s="204"/>
      <c r="F329" s="204"/>
      <c r="G329" s="204"/>
      <c r="H329" s="204"/>
      <c r="I329" s="204"/>
      <c r="J329" s="204"/>
      <c r="K329" s="204"/>
      <c r="L329" s="205"/>
      <c r="M329" s="203"/>
      <c r="N329" s="204"/>
      <c r="O329" s="204"/>
      <c r="P329" s="204"/>
      <c r="Q329" s="204"/>
      <c r="R329" s="204"/>
      <c r="S329" s="204"/>
      <c r="T329" s="204"/>
      <c r="U329" s="204"/>
      <c r="V329" s="205"/>
      <c r="W329" s="206"/>
      <c r="X329" s="204"/>
      <c r="Y329" s="204"/>
      <c r="Z329" s="204"/>
      <c r="AA329" s="204"/>
      <c r="AB329" s="204"/>
      <c r="AC329" s="204"/>
      <c r="AD329" s="204"/>
      <c r="AE329" s="204"/>
      <c r="AF329" s="204"/>
      <c r="AG329" s="205"/>
      <c r="AH329" s="111">
        <f t="shared" ref="AH329" si="270">SUM(C329:AG329)*3/4</f>
        <v>0</v>
      </c>
      <c r="AI329" s="365"/>
      <c r="AJ329" s="149">
        <f t="shared" ref="AJ329:AJ330" si="271">AH329*2</f>
        <v>0</v>
      </c>
      <c r="AN329" s="67"/>
      <c r="AO329" s="67"/>
    </row>
    <row r="330" spans="1:41" ht="18" customHeight="1" thickBot="1">
      <c r="A330" s="374"/>
      <c r="B330" s="197" t="s">
        <v>220</v>
      </c>
      <c r="C330" s="224"/>
      <c r="D330" s="214"/>
      <c r="E330" s="214"/>
      <c r="F330" s="214"/>
      <c r="G330" s="214"/>
      <c r="H330" s="214"/>
      <c r="I330" s="214"/>
      <c r="J330" s="214"/>
      <c r="K330" s="214"/>
      <c r="L330" s="213"/>
      <c r="M330" s="224"/>
      <c r="N330" s="214"/>
      <c r="O330" s="214"/>
      <c r="P330" s="214"/>
      <c r="Q330" s="214"/>
      <c r="R330" s="214"/>
      <c r="S330" s="214"/>
      <c r="T330" s="214"/>
      <c r="U330" s="214"/>
      <c r="V330" s="213"/>
      <c r="W330" s="225"/>
      <c r="X330" s="214"/>
      <c r="Y330" s="214"/>
      <c r="Z330" s="214"/>
      <c r="AA330" s="214"/>
      <c r="AB330" s="214"/>
      <c r="AC330" s="214"/>
      <c r="AD330" s="214"/>
      <c r="AE330" s="214"/>
      <c r="AF330" s="214"/>
      <c r="AG330" s="213"/>
      <c r="AH330" s="111">
        <f t="shared" ref="AH330" si="272">SUM(C330:AG330)</f>
        <v>0</v>
      </c>
      <c r="AI330" s="365"/>
      <c r="AJ330" s="149">
        <f t="shared" si="271"/>
        <v>0</v>
      </c>
      <c r="AN330" s="67"/>
      <c r="AO330" s="67"/>
    </row>
    <row r="331" spans="1:41" ht="18" customHeight="1" thickBot="1">
      <c r="A331" s="372" t="s">
        <v>184</v>
      </c>
      <c r="B331" s="193" t="s">
        <v>218</v>
      </c>
      <c r="C331" s="199"/>
      <c r="D331" s="200"/>
      <c r="E331" s="200"/>
      <c r="F331" s="200"/>
      <c r="G331" s="200"/>
      <c r="H331" s="200"/>
      <c r="I331" s="200"/>
      <c r="J331" s="200"/>
      <c r="K331" s="200"/>
      <c r="L331" s="201"/>
      <c r="M331" s="199"/>
      <c r="N331" s="200"/>
      <c r="O331" s="200"/>
      <c r="P331" s="200"/>
      <c r="Q331" s="200"/>
      <c r="R331" s="200"/>
      <c r="S331" s="200"/>
      <c r="T331" s="200"/>
      <c r="U331" s="200"/>
      <c r="V331" s="201"/>
      <c r="W331" s="202"/>
      <c r="X331" s="200"/>
      <c r="Y331" s="200"/>
      <c r="Z331" s="200"/>
      <c r="AA331" s="200"/>
      <c r="AB331" s="200"/>
      <c r="AC331" s="200"/>
      <c r="AD331" s="200"/>
      <c r="AE331" s="200"/>
      <c r="AF331" s="200"/>
      <c r="AG331" s="201"/>
      <c r="AH331" s="113">
        <f t="shared" ref="AH331" si="273">SUM(C331:AG331)*1/2</f>
        <v>0</v>
      </c>
      <c r="AI331" s="365" t="s">
        <v>143</v>
      </c>
      <c r="AJ331" s="149">
        <f>AH331*3</f>
        <v>0</v>
      </c>
      <c r="AN331" s="67"/>
      <c r="AO331" s="67"/>
    </row>
    <row r="332" spans="1:41" ht="18" customHeight="1" thickBot="1">
      <c r="A332" s="373"/>
      <c r="B332" s="194" t="s">
        <v>219</v>
      </c>
      <c r="C332" s="203"/>
      <c r="D332" s="204"/>
      <c r="E332" s="204"/>
      <c r="F332" s="204"/>
      <c r="G332" s="204"/>
      <c r="H332" s="204"/>
      <c r="I332" s="204"/>
      <c r="J332" s="204"/>
      <c r="K332" s="204"/>
      <c r="L332" s="205"/>
      <c r="M332" s="203"/>
      <c r="N332" s="204"/>
      <c r="O332" s="204"/>
      <c r="P332" s="204"/>
      <c r="Q332" s="204"/>
      <c r="R332" s="204"/>
      <c r="S332" s="204"/>
      <c r="T332" s="204"/>
      <c r="U332" s="204"/>
      <c r="V332" s="205"/>
      <c r="W332" s="206"/>
      <c r="X332" s="204"/>
      <c r="Y332" s="204"/>
      <c r="Z332" s="204"/>
      <c r="AA332" s="204"/>
      <c r="AB332" s="204"/>
      <c r="AC332" s="204"/>
      <c r="AD332" s="204"/>
      <c r="AE332" s="204"/>
      <c r="AF332" s="204"/>
      <c r="AG332" s="205"/>
      <c r="AH332" s="111">
        <f t="shared" ref="AH332" si="274">SUM(C332:AG332)*3/4</f>
        <v>0</v>
      </c>
      <c r="AI332" s="365"/>
      <c r="AJ332" s="149">
        <f t="shared" ref="AJ332:AJ336" si="275">AH332*3</f>
        <v>0</v>
      </c>
      <c r="AN332" s="67"/>
      <c r="AO332" s="67"/>
    </row>
    <row r="333" spans="1:41" ht="18" customHeight="1" thickBot="1">
      <c r="A333" s="374"/>
      <c r="B333" s="197" t="s">
        <v>220</v>
      </c>
      <c r="C333" s="224"/>
      <c r="D333" s="214"/>
      <c r="E333" s="214"/>
      <c r="F333" s="214"/>
      <c r="G333" s="214"/>
      <c r="H333" s="214"/>
      <c r="I333" s="214"/>
      <c r="J333" s="214"/>
      <c r="K333" s="214"/>
      <c r="L333" s="213"/>
      <c r="M333" s="224"/>
      <c r="N333" s="214"/>
      <c r="O333" s="214"/>
      <c r="P333" s="214"/>
      <c r="Q333" s="214"/>
      <c r="R333" s="214"/>
      <c r="S333" s="214"/>
      <c r="T333" s="214"/>
      <c r="U333" s="214"/>
      <c r="V333" s="213"/>
      <c r="W333" s="225"/>
      <c r="X333" s="214"/>
      <c r="Y333" s="214"/>
      <c r="Z333" s="214"/>
      <c r="AA333" s="214"/>
      <c r="AB333" s="214"/>
      <c r="AC333" s="214"/>
      <c r="AD333" s="214"/>
      <c r="AE333" s="214"/>
      <c r="AF333" s="214"/>
      <c r="AG333" s="213"/>
      <c r="AH333" s="111">
        <f t="shared" ref="AH333" si="276">SUM(C333:AG333)</f>
        <v>0</v>
      </c>
      <c r="AI333" s="365"/>
      <c r="AJ333" s="149">
        <f t="shared" si="275"/>
        <v>0</v>
      </c>
      <c r="AN333" s="67"/>
      <c r="AO333" s="67"/>
    </row>
    <row r="334" spans="1:41" ht="18" customHeight="1" thickBot="1">
      <c r="A334" s="372" t="s">
        <v>226</v>
      </c>
      <c r="B334" s="193" t="s">
        <v>218</v>
      </c>
      <c r="C334" s="199"/>
      <c r="D334" s="200"/>
      <c r="E334" s="200"/>
      <c r="F334" s="200"/>
      <c r="G334" s="200"/>
      <c r="H334" s="200"/>
      <c r="I334" s="200"/>
      <c r="J334" s="200"/>
      <c r="K334" s="200"/>
      <c r="L334" s="201"/>
      <c r="M334" s="199"/>
      <c r="N334" s="200"/>
      <c r="O334" s="200"/>
      <c r="P334" s="200"/>
      <c r="Q334" s="200"/>
      <c r="R334" s="200"/>
      <c r="S334" s="200"/>
      <c r="T334" s="200"/>
      <c r="U334" s="200"/>
      <c r="V334" s="201"/>
      <c r="W334" s="202"/>
      <c r="X334" s="200"/>
      <c r="Y334" s="200"/>
      <c r="Z334" s="200"/>
      <c r="AA334" s="200"/>
      <c r="AB334" s="200"/>
      <c r="AC334" s="200"/>
      <c r="AD334" s="200"/>
      <c r="AE334" s="200"/>
      <c r="AF334" s="200"/>
      <c r="AG334" s="201"/>
      <c r="AH334" s="113">
        <f t="shared" ref="AH334" si="277">SUM(C334:AG334)*1/2</f>
        <v>0</v>
      </c>
      <c r="AI334" s="365" t="s">
        <v>143</v>
      </c>
      <c r="AJ334" s="149">
        <f t="shared" si="275"/>
        <v>0</v>
      </c>
      <c r="AK334" s="67"/>
      <c r="AL334" s="87"/>
      <c r="AM334" s="88"/>
      <c r="AN334" s="67"/>
      <c r="AO334" s="67"/>
    </row>
    <row r="335" spans="1:41" ht="18" customHeight="1" thickBot="1">
      <c r="A335" s="373"/>
      <c r="B335" s="194" t="s">
        <v>219</v>
      </c>
      <c r="C335" s="203"/>
      <c r="D335" s="204"/>
      <c r="E335" s="204"/>
      <c r="F335" s="204"/>
      <c r="G335" s="204"/>
      <c r="H335" s="204"/>
      <c r="I335" s="204"/>
      <c r="J335" s="204"/>
      <c r="K335" s="204"/>
      <c r="L335" s="205"/>
      <c r="M335" s="203"/>
      <c r="N335" s="204"/>
      <c r="O335" s="204"/>
      <c r="P335" s="204"/>
      <c r="Q335" s="204"/>
      <c r="R335" s="204"/>
      <c r="S335" s="204"/>
      <c r="T335" s="204"/>
      <c r="U335" s="204"/>
      <c r="V335" s="205"/>
      <c r="W335" s="206"/>
      <c r="X335" s="204"/>
      <c r="Y335" s="204"/>
      <c r="Z335" s="204"/>
      <c r="AA335" s="204"/>
      <c r="AB335" s="204"/>
      <c r="AC335" s="204"/>
      <c r="AD335" s="204"/>
      <c r="AE335" s="204"/>
      <c r="AF335" s="204"/>
      <c r="AG335" s="205"/>
      <c r="AH335" s="111">
        <f t="shared" ref="AH335" si="278">SUM(C335:AG335)*3/4</f>
        <v>0</v>
      </c>
      <c r="AI335" s="365"/>
      <c r="AJ335" s="149">
        <f t="shared" si="275"/>
        <v>0</v>
      </c>
      <c r="AK335" s="67"/>
      <c r="AL335" s="87"/>
      <c r="AM335" s="88"/>
      <c r="AN335" s="67"/>
      <c r="AO335" s="67"/>
    </row>
    <row r="336" spans="1:41" ht="18" customHeight="1" thickBot="1">
      <c r="A336" s="374"/>
      <c r="B336" s="197" t="s">
        <v>220</v>
      </c>
      <c r="C336" s="224"/>
      <c r="D336" s="214"/>
      <c r="E336" s="214"/>
      <c r="F336" s="214"/>
      <c r="G336" s="214"/>
      <c r="H336" s="214"/>
      <c r="I336" s="214"/>
      <c r="J336" s="214"/>
      <c r="K336" s="214"/>
      <c r="L336" s="213"/>
      <c r="M336" s="224"/>
      <c r="N336" s="214"/>
      <c r="O336" s="214"/>
      <c r="P336" s="214"/>
      <c r="Q336" s="214"/>
      <c r="R336" s="214"/>
      <c r="S336" s="214"/>
      <c r="T336" s="214"/>
      <c r="U336" s="214"/>
      <c r="V336" s="213"/>
      <c r="W336" s="225"/>
      <c r="X336" s="214"/>
      <c r="Y336" s="214"/>
      <c r="Z336" s="214"/>
      <c r="AA336" s="214"/>
      <c r="AB336" s="214"/>
      <c r="AC336" s="214"/>
      <c r="AD336" s="214"/>
      <c r="AE336" s="214"/>
      <c r="AF336" s="214"/>
      <c r="AG336" s="213"/>
      <c r="AH336" s="111">
        <f t="shared" ref="AH336" si="279">SUM(C336:AG336)</f>
        <v>0</v>
      </c>
      <c r="AI336" s="365"/>
      <c r="AJ336" s="149">
        <f t="shared" si="275"/>
        <v>0</v>
      </c>
      <c r="AK336" s="67"/>
      <c r="AL336" s="87"/>
      <c r="AM336" s="88"/>
      <c r="AN336" s="67"/>
      <c r="AO336" s="67"/>
    </row>
    <row r="337" spans="1:41" ht="18" customHeight="1" thickBot="1">
      <c r="A337" s="372" t="s">
        <v>185</v>
      </c>
      <c r="B337" s="193" t="s">
        <v>218</v>
      </c>
      <c r="C337" s="199"/>
      <c r="D337" s="200"/>
      <c r="E337" s="200"/>
      <c r="F337" s="200"/>
      <c r="G337" s="200"/>
      <c r="H337" s="200"/>
      <c r="I337" s="200"/>
      <c r="J337" s="200"/>
      <c r="K337" s="200"/>
      <c r="L337" s="201"/>
      <c r="M337" s="199"/>
      <c r="N337" s="200"/>
      <c r="O337" s="200"/>
      <c r="P337" s="200"/>
      <c r="Q337" s="200"/>
      <c r="R337" s="200"/>
      <c r="S337" s="200"/>
      <c r="T337" s="200"/>
      <c r="U337" s="200"/>
      <c r="V337" s="201"/>
      <c r="W337" s="202"/>
      <c r="X337" s="200"/>
      <c r="Y337" s="200"/>
      <c r="Z337" s="200"/>
      <c r="AA337" s="200"/>
      <c r="AB337" s="200"/>
      <c r="AC337" s="200"/>
      <c r="AD337" s="200"/>
      <c r="AE337" s="200"/>
      <c r="AF337" s="200"/>
      <c r="AG337" s="201"/>
      <c r="AH337" s="113">
        <f t="shared" ref="AH337" si="280">SUM(C337:AG337)*1/2</f>
        <v>0</v>
      </c>
      <c r="AI337" s="365" t="s">
        <v>145</v>
      </c>
      <c r="AJ337" s="150">
        <f>AH337*4</f>
        <v>0</v>
      </c>
      <c r="AN337" s="67"/>
      <c r="AO337" s="67"/>
    </row>
    <row r="338" spans="1:41" ht="18" customHeight="1" thickBot="1">
      <c r="A338" s="373"/>
      <c r="B338" s="194" t="s">
        <v>219</v>
      </c>
      <c r="C338" s="203"/>
      <c r="D338" s="204"/>
      <c r="E338" s="204"/>
      <c r="F338" s="204"/>
      <c r="G338" s="204"/>
      <c r="H338" s="204"/>
      <c r="I338" s="204"/>
      <c r="J338" s="204"/>
      <c r="K338" s="204"/>
      <c r="L338" s="205"/>
      <c r="M338" s="203"/>
      <c r="N338" s="204"/>
      <c r="O338" s="204"/>
      <c r="P338" s="204"/>
      <c r="Q338" s="204"/>
      <c r="R338" s="204"/>
      <c r="S338" s="204"/>
      <c r="T338" s="204"/>
      <c r="U338" s="204"/>
      <c r="V338" s="205"/>
      <c r="W338" s="206"/>
      <c r="X338" s="204"/>
      <c r="Y338" s="204"/>
      <c r="Z338" s="204"/>
      <c r="AA338" s="204"/>
      <c r="AB338" s="204"/>
      <c r="AC338" s="204"/>
      <c r="AD338" s="204"/>
      <c r="AE338" s="204"/>
      <c r="AF338" s="204"/>
      <c r="AG338" s="205"/>
      <c r="AH338" s="111">
        <f t="shared" ref="AH338" si="281">SUM(C338:AG338)*3/4</f>
        <v>0</v>
      </c>
      <c r="AI338" s="365"/>
      <c r="AJ338" s="150">
        <f t="shared" ref="AJ338:AJ342" si="282">AH338*4</f>
        <v>0</v>
      </c>
      <c r="AN338" s="67"/>
      <c r="AO338" s="67"/>
    </row>
    <row r="339" spans="1:41" ht="18" customHeight="1" thickBot="1">
      <c r="A339" s="374"/>
      <c r="B339" s="197" t="s">
        <v>220</v>
      </c>
      <c r="C339" s="224"/>
      <c r="D339" s="214"/>
      <c r="E339" s="214"/>
      <c r="F339" s="214"/>
      <c r="G339" s="214"/>
      <c r="H339" s="214"/>
      <c r="I339" s="214"/>
      <c r="J339" s="214"/>
      <c r="K339" s="214"/>
      <c r="L339" s="213"/>
      <c r="M339" s="224"/>
      <c r="N339" s="214"/>
      <c r="O339" s="214"/>
      <c r="P339" s="214"/>
      <c r="Q339" s="214"/>
      <c r="R339" s="214"/>
      <c r="S339" s="214"/>
      <c r="T339" s="214"/>
      <c r="U339" s="214"/>
      <c r="V339" s="213"/>
      <c r="W339" s="225"/>
      <c r="X339" s="214"/>
      <c r="Y339" s="214"/>
      <c r="Z339" s="214"/>
      <c r="AA339" s="214"/>
      <c r="AB339" s="214"/>
      <c r="AC339" s="214"/>
      <c r="AD339" s="214"/>
      <c r="AE339" s="214"/>
      <c r="AF339" s="214"/>
      <c r="AG339" s="213"/>
      <c r="AH339" s="111">
        <f t="shared" ref="AH339" si="283">SUM(C339:AG339)</f>
        <v>0</v>
      </c>
      <c r="AI339" s="365"/>
      <c r="AJ339" s="150">
        <f t="shared" si="282"/>
        <v>0</v>
      </c>
      <c r="AN339" s="67"/>
      <c r="AO339" s="67"/>
    </row>
    <row r="340" spans="1:41" ht="18" customHeight="1" thickBot="1">
      <c r="A340" s="372" t="s">
        <v>227</v>
      </c>
      <c r="B340" s="193" t="s">
        <v>218</v>
      </c>
      <c r="C340" s="199"/>
      <c r="D340" s="200"/>
      <c r="E340" s="200"/>
      <c r="F340" s="200"/>
      <c r="G340" s="200"/>
      <c r="H340" s="200"/>
      <c r="I340" s="200"/>
      <c r="J340" s="200"/>
      <c r="K340" s="200"/>
      <c r="L340" s="201"/>
      <c r="M340" s="199"/>
      <c r="N340" s="200"/>
      <c r="O340" s="200"/>
      <c r="P340" s="200"/>
      <c r="Q340" s="200"/>
      <c r="R340" s="200"/>
      <c r="S340" s="200"/>
      <c r="T340" s="200"/>
      <c r="U340" s="200"/>
      <c r="V340" s="201"/>
      <c r="W340" s="202"/>
      <c r="X340" s="200"/>
      <c r="Y340" s="200"/>
      <c r="Z340" s="200"/>
      <c r="AA340" s="200"/>
      <c r="AB340" s="200"/>
      <c r="AC340" s="200"/>
      <c r="AD340" s="200"/>
      <c r="AE340" s="200"/>
      <c r="AF340" s="200"/>
      <c r="AG340" s="201"/>
      <c r="AH340" s="113">
        <f t="shared" ref="AH340" si="284">SUM(C340:AG340)*1/2</f>
        <v>0</v>
      </c>
      <c r="AI340" s="365" t="s">
        <v>145</v>
      </c>
      <c r="AJ340" s="150">
        <f t="shared" si="282"/>
        <v>0</v>
      </c>
      <c r="AN340" s="67"/>
      <c r="AO340" s="67"/>
    </row>
    <row r="341" spans="1:41" ht="18" customHeight="1" thickBot="1">
      <c r="A341" s="373"/>
      <c r="B341" s="194" t="s">
        <v>219</v>
      </c>
      <c r="C341" s="203"/>
      <c r="D341" s="204"/>
      <c r="E341" s="204"/>
      <c r="F341" s="204"/>
      <c r="G341" s="204"/>
      <c r="H341" s="204"/>
      <c r="I341" s="204"/>
      <c r="J341" s="204"/>
      <c r="K341" s="204"/>
      <c r="L341" s="205"/>
      <c r="M341" s="203"/>
      <c r="N341" s="204"/>
      <c r="O341" s="204"/>
      <c r="P341" s="204"/>
      <c r="Q341" s="204"/>
      <c r="R341" s="204"/>
      <c r="S341" s="204"/>
      <c r="T341" s="204"/>
      <c r="U341" s="204"/>
      <c r="V341" s="205"/>
      <c r="W341" s="206"/>
      <c r="X341" s="204"/>
      <c r="Y341" s="204"/>
      <c r="Z341" s="204"/>
      <c r="AA341" s="204"/>
      <c r="AB341" s="204"/>
      <c r="AC341" s="204"/>
      <c r="AD341" s="204"/>
      <c r="AE341" s="204"/>
      <c r="AF341" s="204"/>
      <c r="AG341" s="205"/>
      <c r="AH341" s="111">
        <f t="shared" ref="AH341" si="285">SUM(C341:AG341)*3/4</f>
        <v>0</v>
      </c>
      <c r="AI341" s="365"/>
      <c r="AJ341" s="150">
        <f t="shared" si="282"/>
        <v>0</v>
      </c>
      <c r="AN341" s="67"/>
      <c r="AO341" s="67"/>
    </row>
    <row r="342" spans="1:41" ht="18" customHeight="1" thickBot="1">
      <c r="A342" s="374"/>
      <c r="B342" s="197" t="s">
        <v>220</v>
      </c>
      <c r="C342" s="224"/>
      <c r="D342" s="214"/>
      <c r="E342" s="214"/>
      <c r="F342" s="214"/>
      <c r="G342" s="214"/>
      <c r="H342" s="214"/>
      <c r="I342" s="214"/>
      <c r="J342" s="214"/>
      <c r="K342" s="214"/>
      <c r="L342" s="213"/>
      <c r="M342" s="224"/>
      <c r="N342" s="214"/>
      <c r="O342" s="214"/>
      <c r="P342" s="214"/>
      <c r="Q342" s="214"/>
      <c r="R342" s="214"/>
      <c r="S342" s="214"/>
      <c r="T342" s="214"/>
      <c r="U342" s="214"/>
      <c r="V342" s="213"/>
      <c r="W342" s="225"/>
      <c r="X342" s="214"/>
      <c r="Y342" s="214"/>
      <c r="Z342" s="214"/>
      <c r="AA342" s="214"/>
      <c r="AB342" s="214"/>
      <c r="AC342" s="214"/>
      <c r="AD342" s="214"/>
      <c r="AE342" s="214"/>
      <c r="AF342" s="214"/>
      <c r="AG342" s="213"/>
      <c r="AH342" s="111">
        <f t="shared" ref="AH342" si="286">SUM(C342:AG342)</f>
        <v>0</v>
      </c>
      <c r="AI342" s="365"/>
      <c r="AJ342" s="150">
        <f t="shared" si="282"/>
        <v>0</v>
      </c>
      <c r="AN342" s="67"/>
      <c r="AO342" s="67"/>
    </row>
    <row r="343" spans="1:41" ht="18" customHeight="1" thickBot="1">
      <c r="A343" s="372" t="s">
        <v>147</v>
      </c>
      <c r="B343" s="193" t="s">
        <v>218</v>
      </c>
      <c r="C343" s="199"/>
      <c r="D343" s="200"/>
      <c r="E343" s="200"/>
      <c r="F343" s="200"/>
      <c r="G343" s="200"/>
      <c r="H343" s="200"/>
      <c r="I343" s="200"/>
      <c r="J343" s="200"/>
      <c r="K343" s="200"/>
      <c r="L343" s="201"/>
      <c r="M343" s="199"/>
      <c r="N343" s="200"/>
      <c r="O343" s="200"/>
      <c r="P343" s="200"/>
      <c r="Q343" s="200"/>
      <c r="R343" s="200"/>
      <c r="S343" s="200"/>
      <c r="T343" s="200"/>
      <c r="U343" s="200"/>
      <c r="V343" s="201"/>
      <c r="W343" s="202"/>
      <c r="X343" s="200"/>
      <c r="Y343" s="200"/>
      <c r="Z343" s="200"/>
      <c r="AA343" s="200"/>
      <c r="AB343" s="200"/>
      <c r="AC343" s="200"/>
      <c r="AD343" s="200"/>
      <c r="AE343" s="200"/>
      <c r="AF343" s="200"/>
      <c r="AG343" s="201"/>
      <c r="AH343" s="113">
        <f t="shared" ref="AH343" si="287">SUM(C343:AG343)*1/2</f>
        <v>0</v>
      </c>
      <c r="AI343" s="365" t="s">
        <v>148</v>
      </c>
      <c r="AJ343" s="151">
        <f>AH343*5</f>
        <v>0</v>
      </c>
      <c r="AN343" s="67"/>
      <c r="AO343" s="67"/>
    </row>
    <row r="344" spans="1:41" ht="18" customHeight="1" thickBot="1">
      <c r="A344" s="373"/>
      <c r="B344" s="194" t="s">
        <v>219</v>
      </c>
      <c r="C344" s="203"/>
      <c r="D344" s="204"/>
      <c r="E344" s="204"/>
      <c r="F344" s="204"/>
      <c r="G344" s="204"/>
      <c r="H344" s="204"/>
      <c r="I344" s="204"/>
      <c r="J344" s="204"/>
      <c r="K344" s="204"/>
      <c r="L344" s="205"/>
      <c r="M344" s="203"/>
      <c r="N344" s="204"/>
      <c r="O344" s="204"/>
      <c r="P344" s="204"/>
      <c r="Q344" s="204"/>
      <c r="R344" s="204"/>
      <c r="S344" s="204"/>
      <c r="T344" s="204"/>
      <c r="U344" s="204"/>
      <c r="V344" s="205"/>
      <c r="W344" s="206"/>
      <c r="X344" s="204"/>
      <c r="Y344" s="204"/>
      <c r="Z344" s="204"/>
      <c r="AA344" s="204"/>
      <c r="AB344" s="204"/>
      <c r="AC344" s="204"/>
      <c r="AD344" s="204"/>
      <c r="AE344" s="204"/>
      <c r="AF344" s="204"/>
      <c r="AG344" s="205"/>
      <c r="AH344" s="111">
        <f t="shared" ref="AH344" si="288">SUM(C344:AG344)*3/4</f>
        <v>0</v>
      </c>
      <c r="AI344" s="365"/>
      <c r="AJ344" s="151">
        <f t="shared" ref="AJ344:AJ345" si="289">AH344*5</f>
        <v>0</v>
      </c>
      <c r="AN344" s="67"/>
      <c r="AO344" s="67"/>
    </row>
    <row r="345" spans="1:41" ht="18" customHeight="1" thickBot="1">
      <c r="A345" s="374"/>
      <c r="B345" s="197" t="s">
        <v>220</v>
      </c>
      <c r="C345" s="224"/>
      <c r="D345" s="214"/>
      <c r="E345" s="214"/>
      <c r="F345" s="214"/>
      <c r="G345" s="214"/>
      <c r="H345" s="214"/>
      <c r="I345" s="214"/>
      <c r="J345" s="214"/>
      <c r="K345" s="214"/>
      <c r="L345" s="213"/>
      <c r="M345" s="224"/>
      <c r="N345" s="214"/>
      <c r="O345" s="214"/>
      <c r="P345" s="214"/>
      <c r="Q345" s="214"/>
      <c r="R345" s="214"/>
      <c r="S345" s="214"/>
      <c r="T345" s="214"/>
      <c r="U345" s="214"/>
      <c r="V345" s="213"/>
      <c r="W345" s="225"/>
      <c r="X345" s="214"/>
      <c r="Y345" s="214"/>
      <c r="Z345" s="214"/>
      <c r="AA345" s="214"/>
      <c r="AB345" s="214"/>
      <c r="AC345" s="214"/>
      <c r="AD345" s="214"/>
      <c r="AE345" s="214"/>
      <c r="AF345" s="214"/>
      <c r="AG345" s="213"/>
      <c r="AH345" s="111">
        <f t="shared" ref="AH345" si="290">SUM(C345:AG345)</f>
        <v>0</v>
      </c>
      <c r="AI345" s="365"/>
      <c r="AJ345" s="151">
        <f t="shared" si="289"/>
        <v>0</v>
      </c>
      <c r="AN345" s="67"/>
      <c r="AO345" s="67"/>
    </row>
    <row r="346" spans="1:41" ht="18" customHeight="1">
      <c r="A346" s="372" t="s">
        <v>149</v>
      </c>
      <c r="B346" s="193" t="s">
        <v>218</v>
      </c>
      <c r="C346" s="199"/>
      <c r="D346" s="200"/>
      <c r="E346" s="200"/>
      <c r="F346" s="200"/>
      <c r="G346" s="200"/>
      <c r="H346" s="200"/>
      <c r="I346" s="200"/>
      <c r="J346" s="200"/>
      <c r="K346" s="200"/>
      <c r="L346" s="201"/>
      <c r="M346" s="199"/>
      <c r="N346" s="200"/>
      <c r="O346" s="200"/>
      <c r="P346" s="200"/>
      <c r="Q346" s="200"/>
      <c r="R346" s="200"/>
      <c r="S346" s="200"/>
      <c r="T346" s="200"/>
      <c r="U346" s="200"/>
      <c r="V346" s="201"/>
      <c r="W346" s="202"/>
      <c r="X346" s="200"/>
      <c r="Y346" s="200"/>
      <c r="Z346" s="200"/>
      <c r="AA346" s="200"/>
      <c r="AB346" s="200"/>
      <c r="AC346" s="200"/>
      <c r="AD346" s="200"/>
      <c r="AE346" s="200"/>
      <c r="AF346" s="200"/>
      <c r="AG346" s="201"/>
      <c r="AH346" s="113">
        <f>SUM(C346:AG346)*1/2</f>
        <v>0</v>
      </c>
      <c r="AI346" s="365" t="s">
        <v>150</v>
      </c>
      <c r="AJ346" s="195">
        <f>AH346*6</f>
        <v>0</v>
      </c>
      <c r="AN346" s="67"/>
      <c r="AO346" s="67"/>
    </row>
    <row r="347" spans="1:41" ht="18" customHeight="1">
      <c r="A347" s="373"/>
      <c r="B347" s="194" t="s">
        <v>219</v>
      </c>
      <c r="C347" s="203"/>
      <c r="D347" s="204"/>
      <c r="E347" s="204"/>
      <c r="F347" s="204"/>
      <c r="G347" s="204"/>
      <c r="H347" s="204"/>
      <c r="I347" s="204"/>
      <c r="J347" s="204"/>
      <c r="K347" s="204"/>
      <c r="L347" s="205"/>
      <c r="M347" s="203"/>
      <c r="N347" s="204"/>
      <c r="O347" s="204"/>
      <c r="P347" s="204"/>
      <c r="Q347" s="204"/>
      <c r="R347" s="204"/>
      <c r="S347" s="204"/>
      <c r="T347" s="204"/>
      <c r="U347" s="204"/>
      <c r="V347" s="205"/>
      <c r="W347" s="206"/>
      <c r="X347" s="204"/>
      <c r="Y347" s="204"/>
      <c r="Z347" s="204"/>
      <c r="AA347" s="204"/>
      <c r="AB347" s="204"/>
      <c r="AC347" s="204"/>
      <c r="AD347" s="204"/>
      <c r="AE347" s="204"/>
      <c r="AF347" s="204"/>
      <c r="AG347" s="205"/>
      <c r="AH347" s="111">
        <f t="shared" ref="AH347" si="291">SUM(C347:AG347)*3/4</f>
        <v>0</v>
      </c>
      <c r="AI347" s="365"/>
      <c r="AJ347" s="195">
        <f t="shared" ref="AJ347:AJ348" si="292">AH347*6</f>
        <v>0</v>
      </c>
      <c r="AN347" s="67"/>
      <c r="AO347" s="67"/>
    </row>
    <row r="348" spans="1:41" ht="18" customHeight="1" thickBot="1">
      <c r="A348" s="374"/>
      <c r="B348" s="196" t="s">
        <v>220</v>
      </c>
      <c r="C348" s="224"/>
      <c r="D348" s="214"/>
      <c r="E348" s="214"/>
      <c r="F348" s="214"/>
      <c r="G348" s="214"/>
      <c r="H348" s="214"/>
      <c r="I348" s="214"/>
      <c r="J348" s="214"/>
      <c r="K348" s="214"/>
      <c r="L348" s="213"/>
      <c r="M348" s="224"/>
      <c r="N348" s="214"/>
      <c r="O348" s="214"/>
      <c r="P348" s="214"/>
      <c r="Q348" s="214"/>
      <c r="R348" s="214"/>
      <c r="S348" s="214"/>
      <c r="T348" s="214"/>
      <c r="U348" s="214"/>
      <c r="V348" s="213"/>
      <c r="W348" s="225"/>
      <c r="X348" s="214"/>
      <c r="Y348" s="214"/>
      <c r="Z348" s="214"/>
      <c r="AA348" s="214"/>
      <c r="AB348" s="214"/>
      <c r="AC348" s="214"/>
      <c r="AD348" s="214"/>
      <c r="AE348" s="214"/>
      <c r="AF348" s="214"/>
      <c r="AG348" s="213"/>
      <c r="AH348" s="111">
        <f t="shared" ref="AH348" si="293">SUM(C348:AG348)</f>
        <v>0</v>
      </c>
      <c r="AI348" s="365"/>
      <c r="AJ348" s="195">
        <f t="shared" si="292"/>
        <v>0</v>
      </c>
      <c r="AN348" s="67"/>
      <c r="AO348" s="67"/>
    </row>
    <row r="349" spans="1:41" ht="26.25" customHeight="1" thickBot="1">
      <c r="B349" s="96" t="s">
        <v>190</v>
      </c>
      <c r="C349" s="104">
        <f t="shared" ref="C349:AG349" si="294">SUM(C325,C328,C331,C334,C337,C340,C343,C346)*1/2+SUM(C326,C329,C332,C335,C338,C341,C344,C347)*3/4+SUM(C327,C330,C333,C336,C339,C342,C345,C348)</f>
        <v>0</v>
      </c>
      <c r="D349" s="104">
        <f t="shared" si="294"/>
        <v>0</v>
      </c>
      <c r="E349" s="104">
        <f t="shared" si="294"/>
        <v>0</v>
      </c>
      <c r="F349" s="104">
        <f t="shared" si="294"/>
        <v>0</v>
      </c>
      <c r="G349" s="104">
        <f t="shared" si="294"/>
        <v>0</v>
      </c>
      <c r="H349" s="104">
        <f t="shared" si="294"/>
        <v>0</v>
      </c>
      <c r="I349" s="104">
        <f t="shared" si="294"/>
        <v>0</v>
      </c>
      <c r="J349" s="104">
        <f t="shared" si="294"/>
        <v>0</v>
      </c>
      <c r="K349" s="104">
        <f t="shared" si="294"/>
        <v>0</v>
      </c>
      <c r="L349" s="104">
        <f t="shared" si="294"/>
        <v>0</v>
      </c>
      <c r="M349" s="104">
        <f t="shared" si="294"/>
        <v>0</v>
      </c>
      <c r="N349" s="104">
        <f t="shared" si="294"/>
        <v>0</v>
      </c>
      <c r="O349" s="104">
        <f t="shared" si="294"/>
        <v>0</v>
      </c>
      <c r="P349" s="104">
        <f t="shared" si="294"/>
        <v>0</v>
      </c>
      <c r="Q349" s="104">
        <f t="shared" si="294"/>
        <v>0</v>
      </c>
      <c r="R349" s="104">
        <f t="shared" si="294"/>
        <v>0</v>
      </c>
      <c r="S349" s="104">
        <f t="shared" si="294"/>
        <v>0</v>
      </c>
      <c r="T349" s="104">
        <f t="shared" si="294"/>
        <v>0</v>
      </c>
      <c r="U349" s="104">
        <f t="shared" si="294"/>
        <v>0</v>
      </c>
      <c r="V349" s="104">
        <f t="shared" si="294"/>
        <v>0</v>
      </c>
      <c r="W349" s="104">
        <f t="shared" si="294"/>
        <v>0</v>
      </c>
      <c r="X349" s="104">
        <f t="shared" si="294"/>
        <v>0</v>
      </c>
      <c r="Y349" s="104">
        <f t="shared" si="294"/>
        <v>0</v>
      </c>
      <c r="Z349" s="104">
        <f t="shared" si="294"/>
        <v>0</v>
      </c>
      <c r="AA349" s="104">
        <f t="shared" si="294"/>
        <v>0</v>
      </c>
      <c r="AB349" s="104">
        <f t="shared" si="294"/>
        <v>0</v>
      </c>
      <c r="AC349" s="104">
        <f t="shared" si="294"/>
        <v>0</v>
      </c>
      <c r="AD349" s="104">
        <f t="shared" si="294"/>
        <v>0</v>
      </c>
      <c r="AE349" s="104">
        <f t="shared" si="294"/>
        <v>0</v>
      </c>
      <c r="AF349" s="104">
        <f t="shared" si="294"/>
        <v>0</v>
      </c>
      <c r="AG349" s="104">
        <f t="shared" si="294"/>
        <v>0</v>
      </c>
      <c r="AH349" s="108">
        <f>SUM(AH325:AH348)</f>
        <v>0</v>
      </c>
      <c r="AI349" s="94" t="s">
        <v>134</v>
      </c>
      <c r="AJ349" s="150">
        <f>SUM(AJ325:AJ348)</f>
        <v>0</v>
      </c>
      <c r="AN349" s="67"/>
      <c r="AO349" s="67"/>
    </row>
    <row r="350" spans="1:41" ht="18" customHeight="1">
      <c r="A350" s="368" t="s">
        <v>191</v>
      </c>
      <c r="B350" s="193" t="s">
        <v>218</v>
      </c>
      <c r="C350" s="209"/>
      <c r="D350" s="210"/>
      <c r="E350" s="210"/>
      <c r="F350" s="210"/>
      <c r="G350" s="210"/>
      <c r="H350" s="210"/>
      <c r="I350" s="210"/>
      <c r="J350" s="210"/>
      <c r="K350" s="210"/>
      <c r="L350" s="201"/>
      <c r="M350" s="209"/>
      <c r="N350" s="210"/>
      <c r="O350" s="210"/>
      <c r="P350" s="210"/>
      <c r="Q350" s="210"/>
      <c r="R350" s="210"/>
      <c r="S350" s="210"/>
      <c r="T350" s="210"/>
      <c r="U350" s="210"/>
      <c r="V350" s="201"/>
      <c r="W350" s="209"/>
      <c r="X350" s="210"/>
      <c r="Y350" s="210"/>
      <c r="Z350" s="210"/>
      <c r="AA350" s="210"/>
      <c r="AB350" s="210"/>
      <c r="AC350" s="210"/>
      <c r="AD350" s="210"/>
      <c r="AE350" s="210"/>
      <c r="AF350" s="200"/>
      <c r="AG350" s="201"/>
      <c r="AH350" s="113">
        <f>SUM(C350:AG350)*1/2</f>
        <v>0</v>
      </c>
      <c r="AI350" s="94"/>
      <c r="AJ350" s="95"/>
      <c r="AN350" s="67"/>
      <c r="AO350" s="67"/>
    </row>
    <row r="351" spans="1:41" ht="18" customHeight="1">
      <c r="A351" s="369"/>
      <c r="B351" s="194" t="s">
        <v>219</v>
      </c>
      <c r="C351" s="207"/>
      <c r="D351" s="208"/>
      <c r="E351" s="208"/>
      <c r="F351" s="208"/>
      <c r="G351" s="208"/>
      <c r="H351" s="208"/>
      <c r="I351" s="208"/>
      <c r="J351" s="208"/>
      <c r="K351" s="208"/>
      <c r="L351" s="205"/>
      <c r="M351" s="207"/>
      <c r="N351" s="208"/>
      <c r="O351" s="208"/>
      <c r="P351" s="208"/>
      <c r="Q351" s="208"/>
      <c r="R351" s="208"/>
      <c r="S351" s="208"/>
      <c r="T351" s="208"/>
      <c r="U351" s="208"/>
      <c r="V351" s="205"/>
      <c r="W351" s="207"/>
      <c r="X351" s="208"/>
      <c r="Y351" s="208"/>
      <c r="Z351" s="208"/>
      <c r="AA351" s="208"/>
      <c r="AB351" s="208"/>
      <c r="AC351" s="208"/>
      <c r="AD351" s="208"/>
      <c r="AE351" s="208"/>
      <c r="AF351" s="204"/>
      <c r="AG351" s="205"/>
      <c r="AH351" s="111">
        <f t="shared" ref="AH351" si="295">SUM(C351:AG351)*3/4</f>
        <v>0</v>
      </c>
      <c r="AI351" s="94"/>
      <c r="AJ351" s="198"/>
      <c r="AN351" s="67"/>
      <c r="AO351" s="67"/>
    </row>
    <row r="352" spans="1:41" ht="18" customHeight="1" thickBot="1">
      <c r="A352" s="370"/>
      <c r="B352" s="196" t="s">
        <v>220</v>
      </c>
      <c r="C352" s="211"/>
      <c r="D352" s="212"/>
      <c r="E352" s="212"/>
      <c r="F352" s="212"/>
      <c r="G352" s="212"/>
      <c r="H352" s="212"/>
      <c r="I352" s="212"/>
      <c r="J352" s="212"/>
      <c r="K352" s="212"/>
      <c r="L352" s="213"/>
      <c r="M352" s="211"/>
      <c r="N352" s="212"/>
      <c r="O352" s="212"/>
      <c r="P352" s="212"/>
      <c r="Q352" s="212"/>
      <c r="R352" s="212"/>
      <c r="S352" s="212"/>
      <c r="T352" s="212"/>
      <c r="U352" s="212"/>
      <c r="V352" s="213"/>
      <c r="W352" s="211"/>
      <c r="X352" s="212"/>
      <c r="Y352" s="212"/>
      <c r="Z352" s="212"/>
      <c r="AA352" s="212"/>
      <c r="AB352" s="212"/>
      <c r="AC352" s="212"/>
      <c r="AD352" s="212"/>
      <c r="AE352" s="212"/>
      <c r="AF352" s="214"/>
      <c r="AG352" s="213"/>
      <c r="AH352" s="111">
        <f t="shared" ref="AH352" si="296">SUM(C352:AG352)</f>
        <v>0</v>
      </c>
      <c r="AI352" s="94"/>
      <c r="AJ352" s="198"/>
      <c r="AN352" s="67"/>
      <c r="AO352" s="67"/>
    </row>
    <row r="353" spans="1:54" s="64" customFormat="1" ht="24.75" thickBot="1">
      <c r="B353" s="170" t="s">
        <v>167</v>
      </c>
      <c r="C353" s="215"/>
      <c r="D353" s="216"/>
      <c r="E353" s="216"/>
      <c r="F353" s="216"/>
      <c r="G353" s="216"/>
      <c r="H353" s="216"/>
      <c r="I353" s="216"/>
      <c r="J353" s="216"/>
      <c r="K353" s="216"/>
      <c r="L353" s="217"/>
      <c r="M353" s="218"/>
      <c r="N353" s="216"/>
      <c r="O353" s="216"/>
      <c r="P353" s="216"/>
      <c r="Q353" s="216"/>
      <c r="R353" s="216"/>
      <c r="S353" s="216"/>
      <c r="T353" s="216"/>
      <c r="U353" s="216"/>
      <c r="V353" s="219"/>
      <c r="W353" s="215"/>
      <c r="X353" s="216"/>
      <c r="Y353" s="216"/>
      <c r="Z353" s="216"/>
      <c r="AA353" s="216"/>
      <c r="AB353" s="216"/>
      <c r="AC353" s="216"/>
      <c r="AD353" s="216"/>
      <c r="AE353" s="216"/>
      <c r="AF353" s="216"/>
      <c r="AG353" s="217"/>
      <c r="AH353" s="171">
        <f>SUM(C353:AG353)</f>
        <v>0</v>
      </c>
      <c r="AI353" s="61"/>
      <c r="AJ353" s="61"/>
      <c r="AN353" s="62"/>
      <c r="AO353" s="62"/>
      <c r="AP353" s="63"/>
      <c r="AQ353" s="63"/>
      <c r="AR353" s="63"/>
      <c r="AS353" s="63"/>
      <c r="AT353" s="63"/>
      <c r="AU353" s="63"/>
      <c r="AV353" s="63"/>
      <c r="AW353" s="63"/>
    </row>
    <row r="354" spans="1:54" ht="20.100000000000001" customHeight="1" thickBot="1">
      <c r="B354" s="23"/>
      <c r="C354" s="249"/>
      <c r="D354" s="249"/>
      <c r="E354" s="249"/>
      <c r="F354" s="249"/>
      <c r="G354" s="249"/>
      <c r="H354" s="249"/>
      <c r="I354" s="249"/>
      <c r="J354" s="249"/>
      <c r="K354" s="249"/>
      <c r="L354" s="249"/>
      <c r="M354" s="249"/>
      <c r="N354" s="249"/>
      <c r="O354" s="249"/>
      <c r="P354" s="249"/>
      <c r="Q354" s="249"/>
      <c r="R354" s="249"/>
      <c r="S354" s="249"/>
      <c r="T354" s="249"/>
      <c r="U354" s="249"/>
      <c r="V354" s="249"/>
      <c r="W354" s="249"/>
      <c r="X354" s="249"/>
      <c r="Y354" s="249"/>
      <c r="Z354" s="249"/>
      <c r="AA354" s="249"/>
      <c r="AB354" s="249"/>
      <c r="AC354" s="249"/>
      <c r="AD354" s="249"/>
      <c r="AE354" s="249"/>
      <c r="AF354" s="249"/>
      <c r="AG354" s="249"/>
      <c r="AH354" s="23"/>
      <c r="AK354" s="67">
        <f>E355</f>
        <v>1</v>
      </c>
      <c r="AL354" s="67" t="s">
        <v>132</v>
      </c>
    </row>
    <row r="355" spans="1:54" ht="26.25" customHeight="1" thickBot="1">
      <c r="A355" s="68" t="s">
        <v>270</v>
      </c>
      <c r="B355" s="251">
        <f>B4+1</f>
        <v>2026</v>
      </c>
      <c r="C355" s="69" t="s">
        <v>129</v>
      </c>
      <c r="D355" s="69"/>
      <c r="E355" s="323">
        <v>1</v>
      </c>
      <c r="F355" s="323"/>
      <c r="G355" s="70" t="s">
        <v>130</v>
      </c>
      <c r="H355" s="71" t="s">
        <v>131</v>
      </c>
      <c r="I355" s="71"/>
      <c r="J355" s="72"/>
      <c r="K355" s="220" t="s">
        <v>240</v>
      </c>
      <c r="M355" s="72"/>
      <c r="N355" s="66"/>
      <c r="O355" s="66"/>
      <c r="P355" s="66"/>
      <c r="Q355" s="66"/>
      <c r="R355" s="72"/>
      <c r="S355" s="72"/>
      <c r="T355" s="66"/>
      <c r="U355" s="66"/>
      <c r="V355" s="66"/>
      <c r="W355" s="66"/>
      <c r="X355" s="66"/>
      <c r="Y355" s="220" t="s">
        <v>239</v>
      </c>
      <c r="Z355" s="66"/>
      <c r="AA355" s="66"/>
      <c r="AB355" s="72"/>
      <c r="AC355" s="72"/>
      <c r="AD355" s="72"/>
      <c r="AE355" s="72"/>
      <c r="AF355" s="72"/>
      <c r="AG355" s="72"/>
      <c r="AH355" s="67"/>
      <c r="AI355" s="67"/>
      <c r="AJ355" s="67"/>
      <c r="AK355" s="67"/>
      <c r="AL355" s="78" t="s">
        <v>135</v>
      </c>
      <c r="AM355" s="146" t="e">
        <f>ROUNDUP(AH360/AH359,1)</f>
        <v>#DIV/0!</v>
      </c>
      <c r="AN355" s="67"/>
      <c r="AO355" s="67"/>
    </row>
    <row r="356" spans="1:54" ht="20.100000000000001" customHeight="1" thickBot="1">
      <c r="B356" s="23"/>
      <c r="C356" s="249"/>
      <c r="D356" s="249"/>
      <c r="E356" s="249"/>
      <c r="F356" s="249"/>
      <c r="G356" s="249"/>
      <c r="H356" s="249"/>
      <c r="I356" s="249"/>
      <c r="J356" s="249"/>
      <c r="K356" s="249"/>
      <c r="L356" s="249"/>
      <c r="M356" s="249"/>
      <c r="N356" s="249"/>
      <c r="O356" s="249"/>
      <c r="P356" s="249"/>
      <c r="Q356" s="249"/>
      <c r="R356" s="249"/>
      <c r="S356" s="249"/>
      <c r="T356" s="249"/>
      <c r="U356" s="249"/>
      <c r="V356" s="249"/>
      <c r="W356" s="249"/>
      <c r="X356" s="249"/>
      <c r="Y356" s="249"/>
      <c r="Z356" s="249"/>
      <c r="AA356" s="249"/>
      <c r="AB356" s="249"/>
      <c r="AC356" s="249"/>
      <c r="AD356" s="249"/>
      <c r="AE356" s="249"/>
      <c r="AF356" s="249"/>
      <c r="AG356" s="249"/>
      <c r="AH356" s="23"/>
      <c r="AK356" s="67"/>
      <c r="AL356" s="366" t="s">
        <v>182</v>
      </c>
      <c r="AM356" s="362" t="e">
        <f>ROUND(SUM(AH364:AH366,AH370:AH372,AH376:AH378,AH382:AH384,AH385:AH387)/AH388*100,0) &amp;"％"</f>
        <v>#DIV/0!</v>
      </c>
    </row>
    <row r="357" spans="1:54" ht="24.95" customHeight="1" thickBot="1">
      <c r="B357" s="73" t="s">
        <v>133</v>
      </c>
      <c r="C357" s="74">
        <v>1</v>
      </c>
      <c r="D357" s="75">
        <v>2</v>
      </c>
      <c r="E357" s="75">
        <v>3</v>
      </c>
      <c r="F357" s="75">
        <v>4</v>
      </c>
      <c r="G357" s="75">
        <v>5</v>
      </c>
      <c r="H357" s="75">
        <v>6</v>
      </c>
      <c r="I357" s="75">
        <v>7</v>
      </c>
      <c r="J357" s="75">
        <v>8</v>
      </c>
      <c r="K357" s="75">
        <v>9</v>
      </c>
      <c r="L357" s="76">
        <v>10</v>
      </c>
      <c r="M357" s="74">
        <v>11</v>
      </c>
      <c r="N357" s="75">
        <v>12</v>
      </c>
      <c r="O357" s="75">
        <v>13</v>
      </c>
      <c r="P357" s="75">
        <v>14</v>
      </c>
      <c r="Q357" s="75">
        <v>15</v>
      </c>
      <c r="R357" s="75">
        <v>16</v>
      </c>
      <c r="S357" s="75">
        <v>17</v>
      </c>
      <c r="T357" s="75">
        <v>18</v>
      </c>
      <c r="U357" s="75">
        <v>19</v>
      </c>
      <c r="V357" s="76">
        <v>20</v>
      </c>
      <c r="W357" s="74">
        <v>21</v>
      </c>
      <c r="X357" s="75">
        <v>22</v>
      </c>
      <c r="Y357" s="75">
        <v>23</v>
      </c>
      <c r="Z357" s="75">
        <v>24</v>
      </c>
      <c r="AA357" s="75">
        <v>25</v>
      </c>
      <c r="AB357" s="75">
        <v>26</v>
      </c>
      <c r="AC357" s="75">
        <v>27</v>
      </c>
      <c r="AD357" s="75">
        <v>28</v>
      </c>
      <c r="AE357" s="75">
        <v>29</v>
      </c>
      <c r="AF357" s="75">
        <v>30</v>
      </c>
      <c r="AG357" s="76">
        <v>31</v>
      </c>
      <c r="AH357" s="346" t="s">
        <v>134</v>
      </c>
      <c r="AI357" s="77"/>
      <c r="AK357" s="67"/>
      <c r="AL357" s="367"/>
      <c r="AM357" s="363"/>
      <c r="AN357" s="67"/>
      <c r="AO357" s="67"/>
      <c r="AT357" s="249"/>
      <c r="AU357" s="249"/>
      <c r="BB357" s="249"/>
    </row>
    <row r="358" spans="1:54" ht="24.95" customHeight="1" thickBot="1">
      <c r="B358" s="79" t="s">
        <v>136</v>
      </c>
      <c r="C358" s="250">
        <f>DATE($B$355,$E$355,1)</f>
        <v>46023</v>
      </c>
      <c r="D358" s="250">
        <f>DATE($B$355,$E$355,2)</f>
        <v>46024</v>
      </c>
      <c r="E358" s="250">
        <f>DATE($B$355,$E$355,3)</f>
        <v>46025</v>
      </c>
      <c r="F358" s="250">
        <f>DATE($B$355,$E$355,4)</f>
        <v>46026</v>
      </c>
      <c r="G358" s="250">
        <f>DATE($B$355,$E$355,5)</f>
        <v>46027</v>
      </c>
      <c r="H358" s="250">
        <f>DATE($B$355,$E$355,6)</f>
        <v>46028</v>
      </c>
      <c r="I358" s="250">
        <f>DATE($B$355,$E$355,7)</f>
        <v>46029</v>
      </c>
      <c r="J358" s="250">
        <f>DATE($B$355,$E$355,8)</f>
        <v>46030</v>
      </c>
      <c r="K358" s="250">
        <f>DATE($B$355,$E$355,9)</f>
        <v>46031</v>
      </c>
      <c r="L358" s="250">
        <f>DATE($B$355,$E$355,10)</f>
        <v>46032</v>
      </c>
      <c r="M358" s="250">
        <f>DATE($B$355,$E$355,11)</f>
        <v>46033</v>
      </c>
      <c r="N358" s="250">
        <f>DATE($B$355,$E$355,12)</f>
        <v>46034</v>
      </c>
      <c r="O358" s="250">
        <f>DATE($B$355,$E$355,13)</f>
        <v>46035</v>
      </c>
      <c r="P358" s="250">
        <f>DATE($B$355,$E$355,14)</f>
        <v>46036</v>
      </c>
      <c r="Q358" s="250">
        <f>DATE($B$355,$E$355,15)</f>
        <v>46037</v>
      </c>
      <c r="R358" s="250">
        <f>DATE($B$355,$E$355,16)</f>
        <v>46038</v>
      </c>
      <c r="S358" s="250">
        <f>DATE($B$355,$E$355,17)</f>
        <v>46039</v>
      </c>
      <c r="T358" s="250">
        <f>DATE($B$355,$E$355,18)</f>
        <v>46040</v>
      </c>
      <c r="U358" s="250">
        <f>DATE($B$355,$E$355,19)</f>
        <v>46041</v>
      </c>
      <c r="V358" s="250">
        <f>DATE($B$355,$E$355,20)</f>
        <v>46042</v>
      </c>
      <c r="W358" s="250">
        <f>DATE($B$355,$E$355,21)</f>
        <v>46043</v>
      </c>
      <c r="X358" s="250">
        <f>DATE($B$355,$E$355,22)</f>
        <v>46044</v>
      </c>
      <c r="Y358" s="250">
        <f>DATE($B$355,$E$355,23)</f>
        <v>46045</v>
      </c>
      <c r="Z358" s="250">
        <f>DATE($B$355,$E$355,24)</f>
        <v>46046</v>
      </c>
      <c r="AA358" s="250">
        <f>DATE($B$355,$E$355,25)</f>
        <v>46047</v>
      </c>
      <c r="AB358" s="250">
        <f>DATE($B$355,$E$355,26)</f>
        <v>46048</v>
      </c>
      <c r="AC358" s="250">
        <f>DATE($B$355,$E$355,27)</f>
        <v>46049</v>
      </c>
      <c r="AD358" s="250">
        <f>DATE($B$355,$E$355,28)</f>
        <v>46050</v>
      </c>
      <c r="AE358" s="250">
        <f>IF(DAY(EOMONTH(C358,0))&lt;29,"",DATE($B$355,$E$355,29))</f>
        <v>46051</v>
      </c>
      <c r="AF358" s="250">
        <f>IF(DAY(EOMONTH(C358,0))&lt;30,"",DATE($B$355,$E$355,30))</f>
        <v>46052</v>
      </c>
      <c r="AG358" s="250">
        <f>IF(DAY(EOMONTH(C358,0))&lt;31,"",DATE($B$355,$E$355,31))</f>
        <v>46053</v>
      </c>
      <c r="AH358" s="347"/>
      <c r="AI358" s="77"/>
      <c r="AJ358" s="77"/>
      <c r="AK358" s="67"/>
      <c r="AL358" s="78" t="s">
        <v>188</v>
      </c>
      <c r="AM358" s="147" t="e">
        <f>ROUND(SUM(AJ364:AJ387)/AH388,1)</f>
        <v>#DIV/0!</v>
      </c>
      <c r="AN358" s="67"/>
      <c r="AO358" s="67"/>
    </row>
    <row r="359" spans="1:54" ht="24.95" customHeight="1" thickBot="1">
      <c r="B359" s="80" t="s">
        <v>137</v>
      </c>
      <c r="C359" s="119"/>
      <c r="D359" s="120"/>
      <c r="E359" s="120"/>
      <c r="F359" s="120"/>
      <c r="G359" s="120"/>
      <c r="H359" s="120"/>
      <c r="I359" s="120"/>
      <c r="J359" s="120"/>
      <c r="K359" s="120"/>
      <c r="L359" s="121"/>
      <c r="M359" s="119"/>
      <c r="N359" s="120"/>
      <c r="O359" s="120"/>
      <c r="P359" s="120"/>
      <c r="Q359" s="120"/>
      <c r="R359" s="120"/>
      <c r="S359" s="120"/>
      <c r="T359" s="120"/>
      <c r="U359" s="120"/>
      <c r="V359" s="121"/>
      <c r="W359" s="122"/>
      <c r="X359" s="120"/>
      <c r="Y359" s="120"/>
      <c r="Z359" s="120"/>
      <c r="AA359" s="120"/>
      <c r="AB359" s="120"/>
      <c r="AC359" s="120"/>
      <c r="AD359" s="120"/>
      <c r="AE359" s="120"/>
      <c r="AF359" s="120"/>
      <c r="AG359" s="123"/>
      <c r="AH359" s="109">
        <f>COUNTIF(C359:AG359,"○")</f>
        <v>0</v>
      </c>
      <c r="AI359" s="81"/>
      <c r="AK359" s="67"/>
      <c r="AL359" s="83" t="s">
        <v>122</v>
      </c>
      <c r="AM359" s="181"/>
      <c r="AN359" s="67"/>
      <c r="AO359" s="67"/>
    </row>
    <row r="360" spans="1:54" ht="24.95" customHeight="1" thickBot="1">
      <c r="B360" s="80" t="s">
        <v>138</v>
      </c>
      <c r="C360" s="104">
        <f>SUM($C$10,$C$13,$C$16,$C$19,$C$22,$C$25,$C$28,$C$31,$C$34)*1/2+SUM($C$11,$C$14,$C$17,$C$20,$C$23,$C$26,$C$29,$C$32,$C$35)*3/4+SUM($C$12,$C$15,$C$18,$C$21,$C$24,$C$27,$C$30,$C$33,$C$36)</f>
        <v>0</v>
      </c>
      <c r="D360" s="104">
        <f t="shared" ref="D360:AG360" si="297">SUM(D361,D364,D367,D370,D373,D376,D379,D382,D385)*1/2+SUM(D362,D365,D368,D371,D374,D377,D380,D383,D386)*3/4+SUM(D363,D366,D369,D372,D375,D378,D381,D384,D387)</f>
        <v>0</v>
      </c>
      <c r="E360" s="104">
        <f t="shared" si="297"/>
        <v>0</v>
      </c>
      <c r="F360" s="104">
        <f t="shared" si="297"/>
        <v>0</v>
      </c>
      <c r="G360" s="104">
        <f t="shared" si="297"/>
        <v>0</v>
      </c>
      <c r="H360" s="104">
        <f t="shared" si="297"/>
        <v>0</v>
      </c>
      <c r="I360" s="104">
        <f t="shared" si="297"/>
        <v>0</v>
      </c>
      <c r="J360" s="104">
        <f t="shared" si="297"/>
        <v>0</v>
      </c>
      <c r="K360" s="104">
        <f t="shared" si="297"/>
        <v>0</v>
      </c>
      <c r="L360" s="104">
        <f t="shared" si="297"/>
        <v>0</v>
      </c>
      <c r="M360" s="104">
        <f t="shared" si="297"/>
        <v>0</v>
      </c>
      <c r="N360" s="104">
        <f t="shared" si="297"/>
        <v>0</v>
      </c>
      <c r="O360" s="104">
        <f t="shared" si="297"/>
        <v>0</v>
      </c>
      <c r="P360" s="104">
        <f t="shared" si="297"/>
        <v>0</v>
      </c>
      <c r="Q360" s="104">
        <f t="shared" si="297"/>
        <v>0</v>
      </c>
      <c r="R360" s="104">
        <f t="shared" si="297"/>
        <v>0</v>
      </c>
      <c r="S360" s="104">
        <f t="shared" si="297"/>
        <v>0</v>
      </c>
      <c r="T360" s="104">
        <f t="shared" si="297"/>
        <v>0</v>
      </c>
      <c r="U360" s="104">
        <f t="shared" si="297"/>
        <v>0</v>
      </c>
      <c r="V360" s="104">
        <f t="shared" si="297"/>
        <v>0</v>
      </c>
      <c r="W360" s="104">
        <f t="shared" si="297"/>
        <v>0</v>
      </c>
      <c r="X360" s="104">
        <f t="shared" si="297"/>
        <v>0</v>
      </c>
      <c r="Y360" s="104">
        <f t="shared" si="297"/>
        <v>0</v>
      </c>
      <c r="Z360" s="104">
        <f t="shared" si="297"/>
        <v>0</v>
      </c>
      <c r="AA360" s="104">
        <f t="shared" si="297"/>
        <v>0</v>
      </c>
      <c r="AB360" s="104">
        <f t="shared" si="297"/>
        <v>0</v>
      </c>
      <c r="AC360" s="104">
        <f t="shared" si="297"/>
        <v>0</v>
      </c>
      <c r="AD360" s="104">
        <f t="shared" si="297"/>
        <v>0</v>
      </c>
      <c r="AE360" s="104">
        <f t="shared" si="297"/>
        <v>0</v>
      </c>
      <c r="AF360" s="104">
        <f t="shared" si="297"/>
        <v>0</v>
      </c>
      <c r="AG360" s="104">
        <f t="shared" si="297"/>
        <v>0</v>
      </c>
      <c r="AH360" s="108">
        <f>SUM(C360:AG360)</f>
        <v>0</v>
      </c>
      <c r="AI360" s="82"/>
      <c r="AK360" s="67"/>
      <c r="AL360" s="83" t="s">
        <v>123</v>
      </c>
      <c r="AM360" s="148" t="e">
        <f>AM355/AF353</f>
        <v>#DIV/0!</v>
      </c>
      <c r="AN360" s="67"/>
      <c r="AO360" s="67"/>
    </row>
    <row r="361" spans="1:54" ht="18" customHeight="1" thickBot="1">
      <c r="A361" s="372" t="s">
        <v>139</v>
      </c>
      <c r="B361" s="193" t="s">
        <v>218</v>
      </c>
      <c r="C361" s="199"/>
      <c r="D361" s="200"/>
      <c r="E361" s="200"/>
      <c r="F361" s="200"/>
      <c r="G361" s="200"/>
      <c r="H361" s="200"/>
      <c r="I361" s="200"/>
      <c r="J361" s="200"/>
      <c r="K361" s="200"/>
      <c r="L361" s="201"/>
      <c r="M361" s="199"/>
      <c r="N361" s="200"/>
      <c r="O361" s="200"/>
      <c r="P361" s="200"/>
      <c r="Q361" s="200"/>
      <c r="R361" s="200"/>
      <c r="S361" s="200"/>
      <c r="T361" s="200"/>
      <c r="U361" s="200"/>
      <c r="V361" s="201"/>
      <c r="W361" s="202"/>
      <c r="X361" s="200"/>
      <c r="Y361" s="200"/>
      <c r="Z361" s="200"/>
      <c r="AA361" s="200"/>
      <c r="AB361" s="200"/>
      <c r="AC361" s="200"/>
      <c r="AD361" s="200"/>
      <c r="AE361" s="200"/>
      <c r="AF361" s="200"/>
      <c r="AG361" s="201"/>
      <c r="AH361" s="113">
        <f>SUM(C361:AG361)*1/2</f>
        <v>0</v>
      </c>
      <c r="AL361" s="169" t="s">
        <v>168</v>
      </c>
      <c r="AM361" s="172" t="e">
        <f>ROUND((AH392)/AH360*100,0) &amp;"％"</f>
        <v>#DIV/0!</v>
      </c>
      <c r="AN361" s="67"/>
      <c r="AO361" s="67"/>
    </row>
    <row r="362" spans="1:54" ht="18" customHeight="1">
      <c r="A362" s="373"/>
      <c r="B362" s="194" t="s">
        <v>219</v>
      </c>
      <c r="C362" s="203"/>
      <c r="D362" s="204"/>
      <c r="E362" s="204"/>
      <c r="F362" s="204"/>
      <c r="G362" s="204"/>
      <c r="H362" s="204"/>
      <c r="I362" s="204"/>
      <c r="J362" s="204"/>
      <c r="K362" s="204"/>
      <c r="L362" s="205"/>
      <c r="M362" s="203"/>
      <c r="N362" s="204"/>
      <c r="O362" s="204"/>
      <c r="P362" s="204"/>
      <c r="Q362" s="204"/>
      <c r="R362" s="204"/>
      <c r="S362" s="204"/>
      <c r="T362" s="204"/>
      <c r="U362" s="204"/>
      <c r="V362" s="205"/>
      <c r="W362" s="206"/>
      <c r="X362" s="204"/>
      <c r="Y362" s="204"/>
      <c r="Z362" s="204"/>
      <c r="AA362" s="204"/>
      <c r="AB362" s="204"/>
      <c r="AC362" s="204"/>
      <c r="AD362" s="204"/>
      <c r="AE362" s="204"/>
      <c r="AF362" s="204"/>
      <c r="AG362" s="205"/>
      <c r="AH362" s="111">
        <f>SUM(C362:AG362)*3/4</f>
        <v>0</v>
      </c>
      <c r="AJ362" s="332" t="s">
        <v>187</v>
      </c>
      <c r="AL362" s="23"/>
      <c r="AM362" s="192"/>
      <c r="AN362" s="67"/>
      <c r="AO362" s="67"/>
    </row>
    <row r="363" spans="1:54" ht="18" customHeight="1" thickBot="1">
      <c r="A363" s="374"/>
      <c r="B363" s="197" t="s">
        <v>220</v>
      </c>
      <c r="C363" s="224"/>
      <c r="D363" s="214"/>
      <c r="E363" s="214"/>
      <c r="F363" s="214"/>
      <c r="G363" s="214"/>
      <c r="H363" s="214"/>
      <c r="I363" s="214"/>
      <c r="J363" s="214"/>
      <c r="K363" s="214"/>
      <c r="L363" s="213"/>
      <c r="M363" s="224"/>
      <c r="N363" s="214"/>
      <c r="O363" s="214"/>
      <c r="P363" s="214"/>
      <c r="Q363" s="214"/>
      <c r="R363" s="214"/>
      <c r="S363" s="214"/>
      <c r="T363" s="214"/>
      <c r="U363" s="214"/>
      <c r="V363" s="213"/>
      <c r="W363" s="225"/>
      <c r="X363" s="214"/>
      <c r="Y363" s="214"/>
      <c r="Z363" s="214"/>
      <c r="AA363" s="214"/>
      <c r="AB363" s="214"/>
      <c r="AC363" s="214"/>
      <c r="AD363" s="214"/>
      <c r="AE363" s="214"/>
      <c r="AF363" s="214"/>
      <c r="AG363" s="213"/>
      <c r="AH363" s="111">
        <f>SUM(C363:AG363)</f>
        <v>0</v>
      </c>
      <c r="AJ363" s="350"/>
      <c r="AL363" s="23"/>
      <c r="AM363" s="192"/>
      <c r="AN363" s="67"/>
      <c r="AO363" s="67"/>
    </row>
    <row r="364" spans="1:54" ht="18" customHeight="1" thickBot="1">
      <c r="A364" s="372" t="s">
        <v>183</v>
      </c>
      <c r="B364" s="193" t="s">
        <v>218</v>
      </c>
      <c r="C364" s="199"/>
      <c r="D364" s="200"/>
      <c r="E364" s="200"/>
      <c r="F364" s="200"/>
      <c r="G364" s="200"/>
      <c r="H364" s="200"/>
      <c r="I364" s="200"/>
      <c r="J364" s="200"/>
      <c r="K364" s="200"/>
      <c r="L364" s="201"/>
      <c r="M364" s="199"/>
      <c r="N364" s="200"/>
      <c r="O364" s="200"/>
      <c r="P364" s="200"/>
      <c r="Q364" s="200"/>
      <c r="R364" s="200"/>
      <c r="S364" s="200"/>
      <c r="T364" s="200"/>
      <c r="U364" s="200"/>
      <c r="V364" s="201"/>
      <c r="W364" s="202"/>
      <c r="X364" s="200"/>
      <c r="Y364" s="200"/>
      <c r="Z364" s="200"/>
      <c r="AA364" s="200"/>
      <c r="AB364" s="200"/>
      <c r="AC364" s="200"/>
      <c r="AD364" s="200"/>
      <c r="AE364" s="200"/>
      <c r="AF364" s="200"/>
      <c r="AG364" s="201"/>
      <c r="AH364" s="113">
        <f t="shared" ref="AH364" si="298">SUM(C364:AG364)*1/2</f>
        <v>0</v>
      </c>
      <c r="AI364" s="365" t="s">
        <v>140</v>
      </c>
      <c r="AJ364" s="149">
        <f>AH364*2</f>
        <v>0</v>
      </c>
      <c r="AN364" s="67"/>
      <c r="AO364" s="67"/>
    </row>
    <row r="365" spans="1:54" ht="18" customHeight="1" thickBot="1">
      <c r="A365" s="373"/>
      <c r="B365" s="194" t="s">
        <v>219</v>
      </c>
      <c r="C365" s="203"/>
      <c r="D365" s="204"/>
      <c r="E365" s="204"/>
      <c r="F365" s="204"/>
      <c r="G365" s="204"/>
      <c r="H365" s="204"/>
      <c r="I365" s="204"/>
      <c r="J365" s="204"/>
      <c r="K365" s="204"/>
      <c r="L365" s="205"/>
      <c r="M365" s="203"/>
      <c r="N365" s="204"/>
      <c r="O365" s="204"/>
      <c r="P365" s="204"/>
      <c r="Q365" s="204"/>
      <c r="R365" s="204"/>
      <c r="S365" s="204"/>
      <c r="T365" s="204"/>
      <c r="U365" s="204"/>
      <c r="V365" s="205"/>
      <c r="W365" s="206"/>
      <c r="X365" s="204"/>
      <c r="Y365" s="204"/>
      <c r="Z365" s="204"/>
      <c r="AA365" s="204"/>
      <c r="AB365" s="204"/>
      <c r="AC365" s="204"/>
      <c r="AD365" s="204"/>
      <c r="AE365" s="204"/>
      <c r="AF365" s="204"/>
      <c r="AG365" s="205"/>
      <c r="AH365" s="111">
        <f t="shared" ref="AH365" si="299">SUM(C365:AG365)*3/4</f>
        <v>0</v>
      </c>
      <c r="AI365" s="365"/>
      <c r="AJ365" s="149">
        <f t="shared" ref="AJ365:AJ366" si="300">AH365*2</f>
        <v>0</v>
      </c>
      <c r="AN365" s="67"/>
      <c r="AO365" s="67"/>
    </row>
    <row r="366" spans="1:54" ht="18" customHeight="1" thickBot="1">
      <c r="A366" s="374"/>
      <c r="B366" s="197" t="s">
        <v>220</v>
      </c>
      <c r="C366" s="224"/>
      <c r="D366" s="214"/>
      <c r="E366" s="214"/>
      <c r="F366" s="214"/>
      <c r="G366" s="214"/>
      <c r="H366" s="214"/>
      <c r="I366" s="214"/>
      <c r="J366" s="214"/>
      <c r="K366" s="214"/>
      <c r="L366" s="213"/>
      <c r="M366" s="224"/>
      <c r="N366" s="214"/>
      <c r="O366" s="214"/>
      <c r="P366" s="214"/>
      <c r="Q366" s="214"/>
      <c r="R366" s="214"/>
      <c r="S366" s="214"/>
      <c r="T366" s="214"/>
      <c r="U366" s="214"/>
      <c r="V366" s="213"/>
      <c r="W366" s="225"/>
      <c r="X366" s="214"/>
      <c r="Y366" s="214"/>
      <c r="Z366" s="214"/>
      <c r="AA366" s="214"/>
      <c r="AB366" s="214"/>
      <c r="AC366" s="214"/>
      <c r="AD366" s="214"/>
      <c r="AE366" s="214"/>
      <c r="AF366" s="214"/>
      <c r="AG366" s="213"/>
      <c r="AH366" s="111">
        <f t="shared" ref="AH366" si="301">SUM(C366:AG366)</f>
        <v>0</v>
      </c>
      <c r="AI366" s="365"/>
      <c r="AJ366" s="149">
        <f t="shared" si="300"/>
        <v>0</v>
      </c>
      <c r="AN366" s="67"/>
      <c r="AO366" s="67"/>
    </row>
    <row r="367" spans="1:54" ht="18" customHeight="1" thickBot="1">
      <c r="A367" s="372" t="s">
        <v>225</v>
      </c>
      <c r="B367" s="193" t="s">
        <v>218</v>
      </c>
      <c r="C367" s="199"/>
      <c r="D367" s="200"/>
      <c r="E367" s="200"/>
      <c r="F367" s="200"/>
      <c r="G367" s="200"/>
      <c r="H367" s="200"/>
      <c r="I367" s="200"/>
      <c r="J367" s="200"/>
      <c r="K367" s="200"/>
      <c r="L367" s="201"/>
      <c r="M367" s="199"/>
      <c r="N367" s="200"/>
      <c r="O367" s="200"/>
      <c r="P367" s="200"/>
      <c r="Q367" s="200"/>
      <c r="R367" s="200"/>
      <c r="S367" s="200"/>
      <c r="T367" s="200"/>
      <c r="U367" s="200"/>
      <c r="V367" s="201"/>
      <c r="W367" s="202"/>
      <c r="X367" s="200"/>
      <c r="Y367" s="200"/>
      <c r="Z367" s="200"/>
      <c r="AA367" s="200"/>
      <c r="AB367" s="200"/>
      <c r="AC367" s="200"/>
      <c r="AD367" s="200"/>
      <c r="AE367" s="200"/>
      <c r="AF367" s="200"/>
      <c r="AG367" s="201"/>
      <c r="AH367" s="113">
        <f t="shared" ref="AH367" si="302">SUM(C367:AG367)*1/2</f>
        <v>0</v>
      </c>
      <c r="AI367" s="365" t="s">
        <v>140</v>
      </c>
      <c r="AJ367" s="149">
        <f>AH367*2</f>
        <v>0</v>
      </c>
      <c r="AN367" s="67"/>
      <c r="AO367" s="67"/>
    </row>
    <row r="368" spans="1:54" ht="18" customHeight="1" thickBot="1">
      <c r="A368" s="373"/>
      <c r="B368" s="194" t="s">
        <v>219</v>
      </c>
      <c r="C368" s="203"/>
      <c r="D368" s="204"/>
      <c r="E368" s="204"/>
      <c r="F368" s="204"/>
      <c r="G368" s="204"/>
      <c r="H368" s="204"/>
      <c r="I368" s="204"/>
      <c r="J368" s="204"/>
      <c r="K368" s="204"/>
      <c r="L368" s="205"/>
      <c r="M368" s="203"/>
      <c r="N368" s="204"/>
      <c r="O368" s="204"/>
      <c r="P368" s="204"/>
      <c r="Q368" s="204"/>
      <c r="R368" s="204"/>
      <c r="S368" s="204"/>
      <c r="T368" s="204"/>
      <c r="U368" s="204"/>
      <c r="V368" s="205"/>
      <c r="W368" s="206"/>
      <c r="X368" s="204"/>
      <c r="Y368" s="204"/>
      <c r="Z368" s="204"/>
      <c r="AA368" s="204"/>
      <c r="AB368" s="204"/>
      <c r="AC368" s="204"/>
      <c r="AD368" s="204"/>
      <c r="AE368" s="204"/>
      <c r="AF368" s="204"/>
      <c r="AG368" s="205"/>
      <c r="AH368" s="111">
        <f t="shared" ref="AH368" si="303">SUM(C368:AG368)*3/4</f>
        <v>0</v>
      </c>
      <c r="AI368" s="365"/>
      <c r="AJ368" s="149">
        <f t="shared" ref="AJ368:AJ369" si="304">AH368*2</f>
        <v>0</v>
      </c>
      <c r="AN368" s="67"/>
      <c r="AO368" s="67"/>
    </row>
    <row r="369" spans="1:41" ht="18" customHeight="1" thickBot="1">
      <c r="A369" s="374"/>
      <c r="B369" s="197" t="s">
        <v>220</v>
      </c>
      <c r="C369" s="224"/>
      <c r="D369" s="214"/>
      <c r="E369" s="214"/>
      <c r="F369" s="214"/>
      <c r="G369" s="214"/>
      <c r="H369" s="214"/>
      <c r="I369" s="214"/>
      <c r="J369" s="214"/>
      <c r="K369" s="214"/>
      <c r="L369" s="213"/>
      <c r="M369" s="224"/>
      <c r="N369" s="214"/>
      <c r="O369" s="214"/>
      <c r="P369" s="214"/>
      <c r="Q369" s="214"/>
      <c r="R369" s="214"/>
      <c r="S369" s="214"/>
      <c r="T369" s="214"/>
      <c r="U369" s="214"/>
      <c r="V369" s="213"/>
      <c r="W369" s="225"/>
      <c r="X369" s="214"/>
      <c r="Y369" s="214"/>
      <c r="Z369" s="214"/>
      <c r="AA369" s="214"/>
      <c r="AB369" s="214"/>
      <c r="AC369" s="214"/>
      <c r="AD369" s="214"/>
      <c r="AE369" s="214"/>
      <c r="AF369" s="214"/>
      <c r="AG369" s="213"/>
      <c r="AH369" s="111">
        <f t="shared" ref="AH369" si="305">SUM(C369:AG369)</f>
        <v>0</v>
      </c>
      <c r="AI369" s="365"/>
      <c r="AJ369" s="149">
        <f t="shared" si="304"/>
        <v>0</v>
      </c>
      <c r="AN369" s="67"/>
      <c r="AO369" s="67"/>
    </row>
    <row r="370" spans="1:41" ht="18" customHeight="1" thickBot="1">
      <c r="A370" s="372" t="s">
        <v>184</v>
      </c>
      <c r="B370" s="193" t="s">
        <v>218</v>
      </c>
      <c r="C370" s="199"/>
      <c r="D370" s="200"/>
      <c r="E370" s="200"/>
      <c r="F370" s="200"/>
      <c r="G370" s="200"/>
      <c r="H370" s="200"/>
      <c r="I370" s="200"/>
      <c r="J370" s="200"/>
      <c r="K370" s="200"/>
      <c r="L370" s="201"/>
      <c r="M370" s="199"/>
      <c r="N370" s="200"/>
      <c r="O370" s="200"/>
      <c r="P370" s="200"/>
      <c r="Q370" s="200"/>
      <c r="R370" s="200"/>
      <c r="S370" s="200"/>
      <c r="T370" s="200"/>
      <c r="U370" s="200"/>
      <c r="V370" s="201"/>
      <c r="W370" s="202"/>
      <c r="X370" s="200"/>
      <c r="Y370" s="200"/>
      <c r="Z370" s="200"/>
      <c r="AA370" s="200"/>
      <c r="AB370" s="200"/>
      <c r="AC370" s="200"/>
      <c r="AD370" s="200"/>
      <c r="AE370" s="200"/>
      <c r="AF370" s="200"/>
      <c r="AG370" s="201"/>
      <c r="AH370" s="113">
        <f t="shared" ref="AH370" si="306">SUM(C370:AG370)*1/2</f>
        <v>0</v>
      </c>
      <c r="AI370" s="365" t="s">
        <v>143</v>
      </c>
      <c r="AJ370" s="149">
        <f>AH370*3</f>
        <v>0</v>
      </c>
      <c r="AN370" s="67"/>
      <c r="AO370" s="67"/>
    </row>
    <row r="371" spans="1:41" ht="18" customHeight="1" thickBot="1">
      <c r="A371" s="373"/>
      <c r="B371" s="194" t="s">
        <v>219</v>
      </c>
      <c r="C371" s="203"/>
      <c r="D371" s="204"/>
      <c r="E371" s="204"/>
      <c r="F371" s="204"/>
      <c r="G371" s="204"/>
      <c r="H371" s="204"/>
      <c r="I371" s="204"/>
      <c r="J371" s="204"/>
      <c r="K371" s="204"/>
      <c r="L371" s="205"/>
      <c r="M371" s="203"/>
      <c r="N371" s="204"/>
      <c r="O371" s="204"/>
      <c r="P371" s="204"/>
      <c r="Q371" s="204"/>
      <c r="R371" s="204"/>
      <c r="S371" s="204"/>
      <c r="T371" s="204"/>
      <c r="U371" s="204"/>
      <c r="V371" s="205"/>
      <c r="W371" s="206"/>
      <c r="X371" s="204"/>
      <c r="Y371" s="204"/>
      <c r="Z371" s="204"/>
      <c r="AA371" s="204"/>
      <c r="AB371" s="204"/>
      <c r="AC371" s="204"/>
      <c r="AD371" s="204"/>
      <c r="AE371" s="204"/>
      <c r="AF371" s="204"/>
      <c r="AG371" s="205"/>
      <c r="AH371" s="111">
        <f t="shared" ref="AH371" si="307">SUM(C371:AG371)*3/4</f>
        <v>0</v>
      </c>
      <c r="AI371" s="365"/>
      <c r="AJ371" s="149">
        <f t="shared" ref="AJ371:AJ375" si="308">AH371*3</f>
        <v>0</v>
      </c>
      <c r="AN371" s="67"/>
      <c r="AO371" s="67"/>
    </row>
    <row r="372" spans="1:41" ht="18" customHeight="1" thickBot="1">
      <c r="A372" s="374"/>
      <c r="B372" s="197" t="s">
        <v>220</v>
      </c>
      <c r="C372" s="224"/>
      <c r="D372" s="214"/>
      <c r="E372" s="214"/>
      <c r="F372" s="214"/>
      <c r="G372" s="214"/>
      <c r="H372" s="214"/>
      <c r="I372" s="214"/>
      <c r="J372" s="214"/>
      <c r="K372" s="214"/>
      <c r="L372" s="213"/>
      <c r="M372" s="224"/>
      <c r="N372" s="214"/>
      <c r="O372" s="214"/>
      <c r="P372" s="214"/>
      <c r="Q372" s="214"/>
      <c r="R372" s="214"/>
      <c r="S372" s="214"/>
      <c r="T372" s="214"/>
      <c r="U372" s="214"/>
      <c r="V372" s="213"/>
      <c r="W372" s="225"/>
      <c r="X372" s="214"/>
      <c r="Y372" s="214"/>
      <c r="Z372" s="214"/>
      <c r="AA372" s="214"/>
      <c r="AB372" s="214"/>
      <c r="AC372" s="214"/>
      <c r="AD372" s="214"/>
      <c r="AE372" s="214"/>
      <c r="AF372" s="214"/>
      <c r="AG372" s="213"/>
      <c r="AH372" s="111">
        <f t="shared" ref="AH372" si="309">SUM(C372:AG372)</f>
        <v>0</v>
      </c>
      <c r="AI372" s="365"/>
      <c r="AJ372" s="149">
        <f t="shared" si="308"/>
        <v>0</v>
      </c>
      <c r="AN372" s="67"/>
      <c r="AO372" s="67"/>
    </row>
    <row r="373" spans="1:41" ht="18" customHeight="1" thickBot="1">
      <c r="A373" s="372" t="s">
        <v>226</v>
      </c>
      <c r="B373" s="193" t="s">
        <v>218</v>
      </c>
      <c r="C373" s="199"/>
      <c r="D373" s="200"/>
      <c r="E373" s="200"/>
      <c r="F373" s="200"/>
      <c r="G373" s="200"/>
      <c r="H373" s="200"/>
      <c r="I373" s="200"/>
      <c r="J373" s="200"/>
      <c r="K373" s="200"/>
      <c r="L373" s="201"/>
      <c r="M373" s="199"/>
      <c r="N373" s="200"/>
      <c r="O373" s="200"/>
      <c r="P373" s="200"/>
      <c r="Q373" s="200"/>
      <c r="R373" s="200"/>
      <c r="S373" s="200"/>
      <c r="T373" s="200"/>
      <c r="U373" s="200"/>
      <c r="V373" s="201"/>
      <c r="W373" s="202"/>
      <c r="X373" s="200"/>
      <c r="Y373" s="200"/>
      <c r="Z373" s="200"/>
      <c r="AA373" s="200"/>
      <c r="AB373" s="200"/>
      <c r="AC373" s="200"/>
      <c r="AD373" s="200"/>
      <c r="AE373" s="200"/>
      <c r="AF373" s="200"/>
      <c r="AG373" s="201"/>
      <c r="AH373" s="113">
        <f t="shared" ref="AH373" si="310">SUM(C373:AG373)*1/2</f>
        <v>0</v>
      </c>
      <c r="AI373" s="365" t="s">
        <v>143</v>
      </c>
      <c r="AJ373" s="149">
        <f t="shared" si="308"/>
        <v>0</v>
      </c>
      <c r="AK373" s="67"/>
      <c r="AL373" s="87"/>
      <c r="AM373" s="88"/>
      <c r="AN373" s="67"/>
      <c r="AO373" s="67"/>
    </row>
    <row r="374" spans="1:41" ht="18" customHeight="1" thickBot="1">
      <c r="A374" s="373"/>
      <c r="B374" s="194" t="s">
        <v>219</v>
      </c>
      <c r="C374" s="203"/>
      <c r="D374" s="204"/>
      <c r="E374" s="204"/>
      <c r="F374" s="204"/>
      <c r="G374" s="204"/>
      <c r="H374" s="204"/>
      <c r="I374" s="204"/>
      <c r="J374" s="204"/>
      <c r="K374" s="204"/>
      <c r="L374" s="205"/>
      <c r="M374" s="203"/>
      <c r="N374" s="204"/>
      <c r="O374" s="204"/>
      <c r="P374" s="204"/>
      <c r="Q374" s="204"/>
      <c r="R374" s="204"/>
      <c r="S374" s="204"/>
      <c r="T374" s="204"/>
      <c r="U374" s="204"/>
      <c r="V374" s="205"/>
      <c r="W374" s="206"/>
      <c r="X374" s="204"/>
      <c r="Y374" s="204"/>
      <c r="Z374" s="204"/>
      <c r="AA374" s="204"/>
      <c r="AB374" s="204"/>
      <c r="AC374" s="204"/>
      <c r="AD374" s="204"/>
      <c r="AE374" s="204"/>
      <c r="AF374" s="204"/>
      <c r="AG374" s="205"/>
      <c r="AH374" s="111">
        <f t="shared" ref="AH374" si="311">SUM(C374:AG374)*3/4</f>
        <v>0</v>
      </c>
      <c r="AI374" s="365"/>
      <c r="AJ374" s="149">
        <f t="shared" si="308"/>
        <v>0</v>
      </c>
      <c r="AK374" s="67"/>
      <c r="AL374" s="87"/>
      <c r="AM374" s="88"/>
      <c r="AN374" s="67"/>
      <c r="AO374" s="67"/>
    </row>
    <row r="375" spans="1:41" ht="18" customHeight="1" thickBot="1">
      <c r="A375" s="374"/>
      <c r="B375" s="197" t="s">
        <v>220</v>
      </c>
      <c r="C375" s="224"/>
      <c r="D375" s="214"/>
      <c r="E375" s="214"/>
      <c r="F375" s="214"/>
      <c r="G375" s="214"/>
      <c r="H375" s="214"/>
      <c r="I375" s="214"/>
      <c r="J375" s="214"/>
      <c r="K375" s="214"/>
      <c r="L375" s="213"/>
      <c r="M375" s="224"/>
      <c r="N375" s="214"/>
      <c r="O375" s="214"/>
      <c r="P375" s="214"/>
      <c r="Q375" s="214"/>
      <c r="R375" s="214"/>
      <c r="S375" s="214"/>
      <c r="T375" s="214"/>
      <c r="U375" s="214"/>
      <c r="V375" s="213"/>
      <c r="W375" s="225"/>
      <c r="X375" s="214"/>
      <c r="Y375" s="214"/>
      <c r="Z375" s="214"/>
      <c r="AA375" s="214"/>
      <c r="AB375" s="214"/>
      <c r="AC375" s="214"/>
      <c r="AD375" s="214"/>
      <c r="AE375" s="214"/>
      <c r="AF375" s="214"/>
      <c r="AG375" s="213"/>
      <c r="AH375" s="111">
        <f t="shared" ref="AH375" si="312">SUM(C375:AG375)</f>
        <v>0</v>
      </c>
      <c r="AI375" s="365"/>
      <c r="AJ375" s="149">
        <f t="shared" si="308"/>
        <v>0</v>
      </c>
      <c r="AK375" s="67"/>
      <c r="AL375" s="87"/>
      <c r="AM375" s="88"/>
      <c r="AN375" s="67"/>
      <c r="AO375" s="67"/>
    </row>
    <row r="376" spans="1:41" ht="18" customHeight="1" thickBot="1">
      <c r="A376" s="372" t="s">
        <v>185</v>
      </c>
      <c r="B376" s="193" t="s">
        <v>218</v>
      </c>
      <c r="C376" s="199"/>
      <c r="D376" s="200"/>
      <c r="E376" s="200"/>
      <c r="F376" s="200"/>
      <c r="G376" s="200"/>
      <c r="H376" s="200"/>
      <c r="I376" s="200"/>
      <c r="J376" s="200"/>
      <c r="K376" s="200"/>
      <c r="L376" s="201"/>
      <c r="M376" s="199"/>
      <c r="N376" s="200"/>
      <c r="O376" s="200"/>
      <c r="P376" s="200"/>
      <c r="Q376" s="200"/>
      <c r="R376" s="200"/>
      <c r="S376" s="200"/>
      <c r="T376" s="200"/>
      <c r="U376" s="200"/>
      <c r="V376" s="201"/>
      <c r="W376" s="202"/>
      <c r="X376" s="200"/>
      <c r="Y376" s="200"/>
      <c r="Z376" s="200"/>
      <c r="AA376" s="200"/>
      <c r="AB376" s="200"/>
      <c r="AC376" s="200"/>
      <c r="AD376" s="200"/>
      <c r="AE376" s="200"/>
      <c r="AF376" s="200"/>
      <c r="AG376" s="201"/>
      <c r="AH376" s="113">
        <f t="shared" ref="AH376" si="313">SUM(C376:AG376)*1/2</f>
        <v>0</v>
      </c>
      <c r="AI376" s="365" t="s">
        <v>145</v>
      </c>
      <c r="AJ376" s="150">
        <f>AH376*4</f>
        <v>0</v>
      </c>
      <c r="AN376" s="67"/>
      <c r="AO376" s="67"/>
    </row>
    <row r="377" spans="1:41" ht="18" customHeight="1" thickBot="1">
      <c r="A377" s="373"/>
      <c r="B377" s="194" t="s">
        <v>219</v>
      </c>
      <c r="C377" s="203"/>
      <c r="D377" s="204"/>
      <c r="E377" s="204"/>
      <c r="F377" s="204"/>
      <c r="G377" s="204"/>
      <c r="H377" s="204"/>
      <c r="I377" s="204"/>
      <c r="J377" s="204"/>
      <c r="K377" s="204"/>
      <c r="L377" s="205"/>
      <c r="M377" s="203"/>
      <c r="N377" s="204"/>
      <c r="O377" s="204"/>
      <c r="P377" s="204"/>
      <c r="Q377" s="204"/>
      <c r="R377" s="204"/>
      <c r="S377" s="204"/>
      <c r="T377" s="204"/>
      <c r="U377" s="204"/>
      <c r="V377" s="205"/>
      <c r="W377" s="206"/>
      <c r="X377" s="204"/>
      <c r="Y377" s="204"/>
      <c r="Z377" s="204"/>
      <c r="AA377" s="204"/>
      <c r="AB377" s="204"/>
      <c r="AC377" s="204"/>
      <c r="AD377" s="204"/>
      <c r="AE377" s="204"/>
      <c r="AF377" s="204"/>
      <c r="AG377" s="205"/>
      <c r="AH377" s="111">
        <f t="shared" ref="AH377" si="314">SUM(C377:AG377)*3/4</f>
        <v>0</v>
      </c>
      <c r="AI377" s="365"/>
      <c r="AJ377" s="150">
        <f t="shared" ref="AJ377:AJ381" si="315">AH377*4</f>
        <v>0</v>
      </c>
      <c r="AN377" s="67"/>
      <c r="AO377" s="67"/>
    </row>
    <row r="378" spans="1:41" ht="18" customHeight="1" thickBot="1">
      <c r="A378" s="374"/>
      <c r="B378" s="197" t="s">
        <v>220</v>
      </c>
      <c r="C378" s="224"/>
      <c r="D378" s="214"/>
      <c r="E378" s="214"/>
      <c r="F378" s="214"/>
      <c r="G378" s="214"/>
      <c r="H378" s="214"/>
      <c r="I378" s="214"/>
      <c r="J378" s="214"/>
      <c r="K378" s="214"/>
      <c r="L378" s="213"/>
      <c r="M378" s="224"/>
      <c r="N378" s="214"/>
      <c r="O378" s="214"/>
      <c r="P378" s="214"/>
      <c r="Q378" s="214"/>
      <c r="R378" s="214"/>
      <c r="S378" s="214"/>
      <c r="T378" s="214"/>
      <c r="U378" s="214"/>
      <c r="V378" s="213"/>
      <c r="W378" s="225"/>
      <c r="X378" s="214"/>
      <c r="Y378" s="214"/>
      <c r="Z378" s="214"/>
      <c r="AA378" s="214"/>
      <c r="AB378" s="214"/>
      <c r="AC378" s="214"/>
      <c r="AD378" s="214"/>
      <c r="AE378" s="214"/>
      <c r="AF378" s="214"/>
      <c r="AG378" s="213"/>
      <c r="AH378" s="111">
        <f t="shared" ref="AH378" si="316">SUM(C378:AG378)</f>
        <v>0</v>
      </c>
      <c r="AI378" s="365"/>
      <c r="AJ378" s="150">
        <f t="shared" si="315"/>
        <v>0</v>
      </c>
      <c r="AN378" s="67"/>
      <c r="AO378" s="67"/>
    </row>
    <row r="379" spans="1:41" ht="18" customHeight="1" thickBot="1">
      <c r="A379" s="372" t="s">
        <v>227</v>
      </c>
      <c r="B379" s="193" t="s">
        <v>218</v>
      </c>
      <c r="C379" s="199"/>
      <c r="D379" s="200"/>
      <c r="E379" s="200"/>
      <c r="F379" s="200"/>
      <c r="G379" s="200"/>
      <c r="H379" s="200"/>
      <c r="I379" s="200"/>
      <c r="J379" s="200"/>
      <c r="K379" s="200"/>
      <c r="L379" s="201"/>
      <c r="M379" s="199"/>
      <c r="N379" s="200"/>
      <c r="O379" s="200"/>
      <c r="P379" s="200"/>
      <c r="Q379" s="200"/>
      <c r="R379" s="200"/>
      <c r="S379" s="200"/>
      <c r="T379" s="200"/>
      <c r="U379" s="200"/>
      <c r="V379" s="201"/>
      <c r="W379" s="202"/>
      <c r="X379" s="200"/>
      <c r="Y379" s="200"/>
      <c r="Z379" s="200"/>
      <c r="AA379" s="200"/>
      <c r="AB379" s="200"/>
      <c r="AC379" s="200"/>
      <c r="AD379" s="200"/>
      <c r="AE379" s="200"/>
      <c r="AF379" s="200"/>
      <c r="AG379" s="201"/>
      <c r="AH379" s="113">
        <f t="shared" ref="AH379" si="317">SUM(C379:AG379)*1/2</f>
        <v>0</v>
      </c>
      <c r="AI379" s="365" t="s">
        <v>145</v>
      </c>
      <c r="AJ379" s="150">
        <f t="shared" si="315"/>
        <v>0</v>
      </c>
      <c r="AN379" s="67"/>
      <c r="AO379" s="67"/>
    </row>
    <row r="380" spans="1:41" ht="18" customHeight="1" thickBot="1">
      <c r="A380" s="373"/>
      <c r="B380" s="194" t="s">
        <v>219</v>
      </c>
      <c r="C380" s="203"/>
      <c r="D380" s="204"/>
      <c r="E380" s="204"/>
      <c r="F380" s="204"/>
      <c r="G380" s="204"/>
      <c r="H380" s="204"/>
      <c r="I380" s="204"/>
      <c r="J380" s="204"/>
      <c r="K380" s="204"/>
      <c r="L380" s="205"/>
      <c r="M380" s="203"/>
      <c r="N380" s="204"/>
      <c r="O380" s="204"/>
      <c r="P380" s="204"/>
      <c r="Q380" s="204"/>
      <c r="R380" s="204"/>
      <c r="S380" s="204"/>
      <c r="T380" s="204"/>
      <c r="U380" s="204"/>
      <c r="V380" s="205"/>
      <c r="W380" s="206"/>
      <c r="X380" s="204"/>
      <c r="Y380" s="204"/>
      <c r="Z380" s="204"/>
      <c r="AA380" s="204"/>
      <c r="AB380" s="204"/>
      <c r="AC380" s="204"/>
      <c r="AD380" s="204"/>
      <c r="AE380" s="204"/>
      <c r="AF380" s="204"/>
      <c r="AG380" s="205"/>
      <c r="AH380" s="111">
        <f t="shared" ref="AH380" si="318">SUM(C380:AG380)*3/4</f>
        <v>0</v>
      </c>
      <c r="AI380" s="365"/>
      <c r="AJ380" s="150">
        <f t="shared" si="315"/>
        <v>0</v>
      </c>
      <c r="AN380" s="67"/>
      <c r="AO380" s="67"/>
    </row>
    <row r="381" spans="1:41" ht="18" customHeight="1" thickBot="1">
      <c r="A381" s="374"/>
      <c r="B381" s="197" t="s">
        <v>220</v>
      </c>
      <c r="C381" s="224"/>
      <c r="D381" s="214"/>
      <c r="E381" s="214"/>
      <c r="F381" s="214"/>
      <c r="G381" s="214"/>
      <c r="H381" s="214"/>
      <c r="I381" s="214"/>
      <c r="J381" s="214"/>
      <c r="K381" s="214"/>
      <c r="L381" s="213"/>
      <c r="M381" s="224"/>
      <c r="N381" s="214"/>
      <c r="O381" s="214"/>
      <c r="P381" s="214"/>
      <c r="Q381" s="214"/>
      <c r="R381" s="214"/>
      <c r="S381" s="214"/>
      <c r="T381" s="214"/>
      <c r="U381" s="214"/>
      <c r="V381" s="213"/>
      <c r="W381" s="225"/>
      <c r="X381" s="214"/>
      <c r="Y381" s="214"/>
      <c r="Z381" s="214"/>
      <c r="AA381" s="214"/>
      <c r="AB381" s="214"/>
      <c r="AC381" s="214"/>
      <c r="AD381" s="214"/>
      <c r="AE381" s="214"/>
      <c r="AF381" s="214"/>
      <c r="AG381" s="213"/>
      <c r="AH381" s="111">
        <f t="shared" ref="AH381" si="319">SUM(C381:AG381)</f>
        <v>0</v>
      </c>
      <c r="AI381" s="365"/>
      <c r="AJ381" s="150">
        <f t="shared" si="315"/>
        <v>0</v>
      </c>
      <c r="AN381" s="67"/>
      <c r="AO381" s="67"/>
    </row>
    <row r="382" spans="1:41" ht="18" customHeight="1" thickBot="1">
      <c r="A382" s="372" t="s">
        <v>147</v>
      </c>
      <c r="B382" s="193" t="s">
        <v>218</v>
      </c>
      <c r="C382" s="199"/>
      <c r="D382" s="200"/>
      <c r="E382" s="200"/>
      <c r="F382" s="200"/>
      <c r="G382" s="200"/>
      <c r="H382" s="200"/>
      <c r="I382" s="200"/>
      <c r="J382" s="200"/>
      <c r="K382" s="200"/>
      <c r="L382" s="201"/>
      <c r="M382" s="199"/>
      <c r="N382" s="200"/>
      <c r="O382" s="200"/>
      <c r="P382" s="200"/>
      <c r="Q382" s="200"/>
      <c r="R382" s="200"/>
      <c r="S382" s="200"/>
      <c r="T382" s="200"/>
      <c r="U382" s="200"/>
      <c r="V382" s="201"/>
      <c r="W382" s="202"/>
      <c r="X382" s="200"/>
      <c r="Y382" s="200"/>
      <c r="Z382" s="200"/>
      <c r="AA382" s="200"/>
      <c r="AB382" s="200"/>
      <c r="AC382" s="200"/>
      <c r="AD382" s="200"/>
      <c r="AE382" s="200"/>
      <c r="AF382" s="200"/>
      <c r="AG382" s="201"/>
      <c r="AH382" s="113">
        <f t="shared" ref="AH382" si="320">SUM(C382:AG382)*1/2</f>
        <v>0</v>
      </c>
      <c r="AI382" s="365" t="s">
        <v>148</v>
      </c>
      <c r="AJ382" s="151">
        <f>AH382*5</f>
        <v>0</v>
      </c>
      <c r="AN382" s="67"/>
      <c r="AO382" s="67"/>
    </row>
    <row r="383" spans="1:41" ht="18" customHeight="1" thickBot="1">
      <c r="A383" s="373"/>
      <c r="B383" s="194" t="s">
        <v>219</v>
      </c>
      <c r="C383" s="203"/>
      <c r="D383" s="204"/>
      <c r="E383" s="204"/>
      <c r="F383" s="204"/>
      <c r="G383" s="204"/>
      <c r="H383" s="204"/>
      <c r="I383" s="204"/>
      <c r="J383" s="204"/>
      <c r="K383" s="204"/>
      <c r="L383" s="205"/>
      <c r="M383" s="203"/>
      <c r="N383" s="204"/>
      <c r="O383" s="204"/>
      <c r="P383" s="204"/>
      <c r="Q383" s="204"/>
      <c r="R383" s="204"/>
      <c r="S383" s="204"/>
      <c r="T383" s="204"/>
      <c r="U383" s="204"/>
      <c r="V383" s="205"/>
      <c r="W383" s="206"/>
      <c r="X383" s="204"/>
      <c r="Y383" s="204"/>
      <c r="Z383" s="204"/>
      <c r="AA383" s="204"/>
      <c r="AB383" s="204"/>
      <c r="AC383" s="204"/>
      <c r="AD383" s="204"/>
      <c r="AE383" s="204"/>
      <c r="AF383" s="204"/>
      <c r="AG383" s="205"/>
      <c r="AH383" s="111">
        <f t="shared" ref="AH383" si="321">SUM(C383:AG383)*3/4</f>
        <v>0</v>
      </c>
      <c r="AI383" s="365"/>
      <c r="AJ383" s="151">
        <f t="shared" ref="AJ383:AJ384" si="322">AH383*5</f>
        <v>0</v>
      </c>
      <c r="AN383" s="67"/>
      <c r="AO383" s="67"/>
    </row>
    <row r="384" spans="1:41" ht="18" customHeight="1" thickBot="1">
      <c r="A384" s="374"/>
      <c r="B384" s="197" t="s">
        <v>220</v>
      </c>
      <c r="C384" s="224"/>
      <c r="D384" s="214"/>
      <c r="E384" s="214"/>
      <c r="F384" s="214"/>
      <c r="G384" s="214"/>
      <c r="H384" s="214"/>
      <c r="I384" s="214"/>
      <c r="J384" s="214"/>
      <c r="K384" s="214"/>
      <c r="L384" s="213"/>
      <c r="M384" s="224"/>
      <c r="N384" s="214"/>
      <c r="O384" s="214"/>
      <c r="P384" s="214"/>
      <c r="Q384" s="214"/>
      <c r="R384" s="214"/>
      <c r="S384" s="214"/>
      <c r="T384" s="214"/>
      <c r="U384" s="214"/>
      <c r="V384" s="213"/>
      <c r="W384" s="225"/>
      <c r="X384" s="214"/>
      <c r="Y384" s="214"/>
      <c r="Z384" s="214"/>
      <c r="AA384" s="214"/>
      <c r="AB384" s="214"/>
      <c r="AC384" s="214"/>
      <c r="AD384" s="214"/>
      <c r="AE384" s="214"/>
      <c r="AF384" s="214"/>
      <c r="AG384" s="213"/>
      <c r="AH384" s="111">
        <f t="shared" ref="AH384" si="323">SUM(C384:AG384)</f>
        <v>0</v>
      </c>
      <c r="AI384" s="365"/>
      <c r="AJ384" s="151">
        <f t="shared" si="322"/>
        <v>0</v>
      </c>
      <c r="AN384" s="67"/>
      <c r="AO384" s="67"/>
    </row>
    <row r="385" spans="1:54" ht="18" customHeight="1">
      <c r="A385" s="372" t="s">
        <v>149</v>
      </c>
      <c r="B385" s="193" t="s">
        <v>218</v>
      </c>
      <c r="C385" s="199"/>
      <c r="D385" s="200"/>
      <c r="E385" s="200"/>
      <c r="F385" s="200"/>
      <c r="G385" s="200"/>
      <c r="H385" s="200"/>
      <c r="I385" s="200"/>
      <c r="J385" s="200"/>
      <c r="K385" s="200"/>
      <c r="L385" s="201"/>
      <c r="M385" s="199"/>
      <c r="N385" s="200"/>
      <c r="O385" s="200"/>
      <c r="P385" s="200"/>
      <c r="Q385" s="200"/>
      <c r="R385" s="200"/>
      <c r="S385" s="200"/>
      <c r="T385" s="200"/>
      <c r="U385" s="200"/>
      <c r="V385" s="201"/>
      <c r="W385" s="202"/>
      <c r="X385" s="200"/>
      <c r="Y385" s="200"/>
      <c r="Z385" s="200"/>
      <c r="AA385" s="200"/>
      <c r="AB385" s="200"/>
      <c r="AC385" s="200"/>
      <c r="AD385" s="200"/>
      <c r="AE385" s="200"/>
      <c r="AF385" s="200"/>
      <c r="AG385" s="201"/>
      <c r="AH385" s="113">
        <f>SUM(C385:AG385)*1/2</f>
        <v>0</v>
      </c>
      <c r="AI385" s="365" t="s">
        <v>150</v>
      </c>
      <c r="AJ385" s="195">
        <f>AH385*6</f>
        <v>0</v>
      </c>
      <c r="AN385" s="67"/>
      <c r="AO385" s="67"/>
    </row>
    <row r="386" spans="1:54" ht="18" customHeight="1">
      <c r="A386" s="373"/>
      <c r="B386" s="194" t="s">
        <v>219</v>
      </c>
      <c r="C386" s="203"/>
      <c r="D386" s="204"/>
      <c r="E386" s="204"/>
      <c r="F386" s="204"/>
      <c r="G386" s="204"/>
      <c r="H386" s="204"/>
      <c r="I386" s="204"/>
      <c r="J386" s="204"/>
      <c r="K386" s="204"/>
      <c r="L386" s="205"/>
      <c r="M386" s="203"/>
      <c r="N386" s="204"/>
      <c r="O386" s="204"/>
      <c r="P386" s="204"/>
      <c r="Q386" s="204"/>
      <c r="R386" s="204"/>
      <c r="S386" s="204"/>
      <c r="T386" s="204"/>
      <c r="U386" s="204"/>
      <c r="V386" s="205"/>
      <c r="W386" s="206"/>
      <c r="X386" s="204"/>
      <c r="Y386" s="204"/>
      <c r="Z386" s="204"/>
      <c r="AA386" s="204"/>
      <c r="AB386" s="204"/>
      <c r="AC386" s="204"/>
      <c r="AD386" s="204"/>
      <c r="AE386" s="204"/>
      <c r="AF386" s="204"/>
      <c r="AG386" s="205"/>
      <c r="AH386" s="111">
        <f t="shared" ref="AH386" si="324">SUM(C386:AG386)*3/4</f>
        <v>0</v>
      </c>
      <c r="AI386" s="365"/>
      <c r="AJ386" s="195">
        <f t="shared" ref="AJ386:AJ387" si="325">AH386*6</f>
        <v>0</v>
      </c>
      <c r="AN386" s="67"/>
      <c r="AO386" s="67"/>
    </row>
    <row r="387" spans="1:54" ht="18" customHeight="1" thickBot="1">
      <c r="A387" s="374"/>
      <c r="B387" s="196" t="s">
        <v>220</v>
      </c>
      <c r="C387" s="224"/>
      <c r="D387" s="214"/>
      <c r="E387" s="214"/>
      <c r="F387" s="214"/>
      <c r="G387" s="214"/>
      <c r="H387" s="214"/>
      <c r="I387" s="214"/>
      <c r="J387" s="214"/>
      <c r="K387" s="214"/>
      <c r="L387" s="213"/>
      <c r="M387" s="224"/>
      <c r="N387" s="214"/>
      <c r="O387" s="214"/>
      <c r="P387" s="214"/>
      <c r="Q387" s="214"/>
      <c r="R387" s="214"/>
      <c r="S387" s="214"/>
      <c r="T387" s="214"/>
      <c r="U387" s="214"/>
      <c r="V387" s="213"/>
      <c r="W387" s="225"/>
      <c r="X387" s="214"/>
      <c r="Y387" s="214"/>
      <c r="Z387" s="214"/>
      <c r="AA387" s="214"/>
      <c r="AB387" s="214"/>
      <c r="AC387" s="214"/>
      <c r="AD387" s="214"/>
      <c r="AE387" s="214"/>
      <c r="AF387" s="214"/>
      <c r="AG387" s="213"/>
      <c r="AH387" s="111">
        <f t="shared" ref="AH387" si="326">SUM(C387:AG387)</f>
        <v>0</v>
      </c>
      <c r="AI387" s="365"/>
      <c r="AJ387" s="195">
        <f t="shared" si="325"/>
        <v>0</v>
      </c>
      <c r="AN387" s="67"/>
      <c r="AO387" s="67"/>
    </row>
    <row r="388" spans="1:54" ht="26.25" customHeight="1" thickBot="1">
      <c r="B388" s="96" t="s">
        <v>190</v>
      </c>
      <c r="C388" s="104">
        <f t="shared" ref="C388:AG388" si="327">SUM(C364,C367,C370,C373,C376,C379,C382,C385)*1/2+SUM(C365,C368,C371,C374,C377,C380,C383,C386)*3/4+SUM(C366,C369,C372,C375,C378,C381,C384,C387)</f>
        <v>0</v>
      </c>
      <c r="D388" s="104">
        <f t="shared" si="327"/>
        <v>0</v>
      </c>
      <c r="E388" s="104">
        <f t="shared" si="327"/>
        <v>0</v>
      </c>
      <c r="F388" s="104">
        <f t="shared" si="327"/>
        <v>0</v>
      </c>
      <c r="G388" s="104">
        <f t="shared" si="327"/>
        <v>0</v>
      </c>
      <c r="H388" s="104">
        <f t="shared" si="327"/>
        <v>0</v>
      </c>
      <c r="I388" s="104">
        <f t="shared" si="327"/>
        <v>0</v>
      </c>
      <c r="J388" s="104">
        <f t="shared" si="327"/>
        <v>0</v>
      </c>
      <c r="K388" s="104">
        <f t="shared" si="327"/>
        <v>0</v>
      </c>
      <c r="L388" s="104">
        <f t="shared" si="327"/>
        <v>0</v>
      </c>
      <c r="M388" s="104">
        <f t="shared" si="327"/>
        <v>0</v>
      </c>
      <c r="N388" s="104">
        <f t="shared" si="327"/>
        <v>0</v>
      </c>
      <c r="O388" s="104">
        <f t="shared" si="327"/>
        <v>0</v>
      </c>
      <c r="P388" s="104">
        <f t="shared" si="327"/>
        <v>0</v>
      </c>
      <c r="Q388" s="104">
        <f t="shared" si="327"/>
        <v>0</v>
      </c>
      <c r="R388" s="104">
        <f t="shared" si="327"/>
        <v>0</v>
      </c>
      <c r="S388" s="104">
        <f t="shared" si="327"/>
        <v>0</v>
      </c>
      <c r="T388" s="104">
        <f t="shared" si="327"/>
        <v>0</v>
      </c>
      <c r="U388" s="104">
        <f t="shared" si="327"/>
        <v>0</v>
      </c>
      <c r="V388" s="104">
        <f t="shared" si="327"/>
        <v>0</v>
      </c>
      <c r="W388" s="104">
        <f t="shared" si="327"/>
        <v>0</v>
      </c>
      <c r="X388" s="104">
        <f t="shared" si="327"/>
        <v>0</v>
      </c>
      <c r="Y388" s="104">
        <f t="shared" si="327"/>
        <v>0</v>
      </c>
      <c r="Z388" s="104">
        <f t="shared" si="327"/>
        <v>0</v>
      </c>
      <c r="AA388" s="104">
        <f t="shared" si="327"/>
        <v>0</v>
      </c>
      <c r="AB388" s="104">
        <f t="shared" si="327"/>
        <v>0</v>
      </c>
      <c r="AC388" s="104">
        <f t="shared" si="327"/>
        <v>0</v>
      </c>
      <c r="AD388" s="104">
        <f t="shared" si="327"/>
        <v>0</v>
      </c>
      <c r="AE388" s="104">
        <f t="shared" si="327"/>
        <v>0</v>
      </c>
      <c r="AF388" s="104">
        <f t="shared" si="327"/>
        <v>0</v>
      </c>
      <c r="AG388" s="104">
        <f t="shared" si="327"/>
        <v>0</v>
      </c>
      <c r="AH388" s="108">
        <f>SUM(AH364:AH387)</f>
        <v>0</v>
      </c>
      <c r="AI388" s="94" t="s">
        <v>134</v>
      </c>
      <c r="AJ388" s="150">
        <f>SUM(AJ364:AJ387)</f>
        <v>0</v>
      </c>
      <c r="AN388" s="67"/>
      <c r="AO388" s="67"/>
    </row>
    <row r="389" spans="1:54" ht="18" customHeight="1">
      <c r="A389" s="368" t="s">
        <v>191</v>
      </c>
      <c r="B389" s="193" t="s">
        <v>218</v>
      </c>
      <c r="C389" s="209"/>
      <c r="D389" s="210"/>
      <c r="E389" s="210"/>
      <c r="F389" s="210"/>
      <c r="G389" s="210"/>
      <c r="H389" s="210"/>
      <c r="I389" s="210"/>
      <c r="J389" s="210"/>
      <c r="K389" s="210"/>
      <c r="L389" s="201"/>
      <c r="M389" s="209"/>
      <c r="N389" s="210"/>
      <c r="O389" s="210"/>
      <c r="P389" s="210"/>
      <c r="Q389" s="210"/>
      <c r="R389" s="210"/>
      <c r="S389" s="210"/>
      <c r="T389" s="210"/>
      <c r="U389" s="210"/>
      <c r="V389" s="201"/>
      <c r="W389" s="209"/>
      <c r="X389" s="210"/>
      <c r="Y389" s="210"/>
      <c r="Z389" s="210"/>
      <c r="AA389" s="210"/>
      <c r="AB389" s="210"/>
      <c r="AC389" s="210"/>
      <c r="AD389" s="210"/>
      <c r="AE389" s="210"/>
      <c r="AF389" s="200"/>
      <c r="AG389" s="201"/>
      <c r="AH389" s="113">
        <f>SUM(C389:AG389)*1/2</f>
        <v>0</v>
      </c>
      <c r="AI389" s="94"/>
      <c r="AJ389" s="95"/>
      <c r="AN389" s="67"/>
      <c r="AO389" s="67"/>
    </row>
    <row r="390" spans="1:54" ht="18" customHeight="1">
      <c r="A390" s="369"/>
      <c r="B390" s="194" t="s">
        <v>219</v>
      </c>
      <c r="C390" s="207"/>
      <c r="D390" s="208"/>
      <c r="E390" s="208"/>
      <c r="F390" s="208"/>
      <c r="G390" s="208"/>
      <c r="H390" s="208"/>
      <c r="I390" s="208"/>
      <c r="J390" s="208"/>
      <c r="K390" s="208"/>
      <c r="L390" s="205"/>
      <c r="M390" s="207"/>
      <c r="N390" s="208"/>
      <c r="O390" s="208"/>
      <c r="P390" s="208"/>
      <c r="Q390" s="208"/>
      <c r="R390" s="208"/>
      <c r="S390" s="208"/>
      <c r="T390" s="208"/>
      <c r="U390" s="208"/>
      <c r="V390" s="205"/>
      <c r="W390" s="207"/>
      <c r="X390" s="208"/>
      <c r="Y390" s="208"/>
      <c r="Z390" s="208"/>
      <c r="AA390" s="208"/>
      <c r="AB390" s="208"/>
      <c r="AC390" s="208"/>
      <c r="AD390" s="208"/>
      <c r="AE390" s="208"/>
      <c r="AF390" s="204"/>
      <c r="AG390" s="205"/>
      <c r="AH390" s="111">
        <f t="shared" ref="AH390" si="328">SUM(C390:AG390)*3/4</f>
        <v>0</v>
      </c>
      <c r="AI390" s="94"/>
      <c r="AJ390" s="198"/>
      <c r="AN390" s="67"/>
      <c r="AO390" s="67"/>
    </row>
    <row r="391" spans="1:54" ht="18" customHeight="1" thickBot="1">
      <c r="A391" s="370"/>
      <c r="B391" s="196" t="s">
        <v>220</v>
      </c>
      <c r="C391" s="211"/>
      <c r="D391" s="212"/>
      <c r="E391" s="212"/>
      <c r="F391" s="212"/>
      <c r="G391" s="212"/>
      <c r="H391" s="212"/>
      <c r="I391" s="212"/>
      <c r="J391" s="212"/>
      <c r="K391" s="212"/>
      <c r="L391" s="213"/>
      <c r="M391" s="211"/>
      <c r="N391" s="212"/>
      <c r="O391" s="212"/>
      <c r="P391" s="212"/>
      <c r="Q391" s="212"/>
      <c r="R391" s="212"/>
      <c r="S391" s="212"/>
      <c r="T391" s="212"/>
      <c r="U391" s="212"/>
      <c r="V391" s="213"/>
      <c r="W391" s="211"/>
      <c r="X391" s="212"/>
      <c r="Y391" s="212"/>
      <c r="Z391" s="212"/>
      <c r="AA391" s="212"/>
      <c r="AB391" s="212"/>
      <c r="AC391" s="212"/>
      <c r="AD391" s="212"/>
      <c r="AE391" s="212"/>
      <c r="AF391" s="214"/>
      <c r="AG391" s="213"/>
      <c r="AH391" s="111">
        <f t="shared" ref="AH391" si="329">SUM(C391:AG391)</f>
        <v>0</v>
      </c>
      <c r="AI391" s="94"/>
      <c r="AJ391" s="198"/>
      <c r="AN391" s="67"/>
      <c r="AO391" s="67"/>
    </row>
    <row r="392" spans="1:54" s="64" customFormat="1" ht="24.75" thickBot="1">
      <c r="B392" s="170" t="s">
        <v>167</v>
      </c>
      <c r="C392" s="215"/>
      <c r="D392" s="216"/>
      <c r="E392" s="216"/>
      <c r="F392" s="216"/>
      <c r="G392" s="216"/>
      <c r="H392" s="216"/>
      <c r="I392" s="216"/>
      <c r="J392" s="216"/>
      <c r="K392" s="216"/>
      <c r="L392" s="217"/>
      <c r="M392" s="218"/>
      <c r="N392" s="216"/>
      <c r="O392" s="216"/>
      <c r="P392" s="216"/>
      <c r="Q392" s="216"/>
      <c r="R392" s="216"/>
      <c r="S392" s="216"/>
      <c r="T392" s="216"/>
      <c r="U392" s="216"/>
      <c r="V392" s="219"/>
      <c r="W392" s="215"/>
      <c r="X392" s="216"/>
      <c r="Y392" s="216"/>
      <c r="Z392" s="216"/>
      <c r="AA392" s="216"/>
      <c r="AB392" s="216"/>
      <c r="AC392" s="216"/>
      <c r="AD392" s="216"/>
      <c r="AE392" s="216"/>
      <c r="AF392" s="216"/>
      <c r="AG392" s="217"/>
      <c r="AH392" s="171">
        <f>SUM(C392:AG392)</f>
        <v>0</v>
      </c>
      <c r="AI392" s="61"/>
      <c r="AJ392" s="61"/>
      <c r="AN392" s="62"/>
      <c r="AO392" s="62"/>
      <c r="AP392" s="63"/>
      <c r="AQ392" s="63"/>
      <c r="AR392" s="63"/>
      <c r="AS392" s="63"/>
      <c r="AT392" s="63"/>
      <c r="AU392" s="63"/>
      <c r="AV392" s="63"/>
      <c r="AW392" s="63"/>
    </row>
    <row r="393" spans="1:54" ht="20.100000000000001" customHeight="1" thickBot="1">
      <c r="B393" s="23"/>
      <c r="C393" s="249"/>
      <c r="D393" s="249"/>
      <c r="E393" s="249"/>
      <c r="F393" s="249"/>
      <c r="G393" s="249"/>
      <c r="H393" s="249"/>
      <c r="I393" s="249"/>
      <c r="J393" s="249"/>
      <c r="K393" s="249"/>
      <c r="L393" s="249"/>
      <c r="M393" s="249"/>
      <c r="N393" s="249"/>
      <c r="O393" s="249"/>
      <c r="P393" s="249"/>
      <c r="Q393" s="249"/>
      <c r="R393" s="249"/>
      <c r="S393" s="249"/>
      <c r="T393" s="249"/>
      <c r="U393" s="249"/>
      <c r="V393" s="249"/>
      <c r="W393" s="249"/>
      <c r="X393" s="249"/>
      <c r="Y393" s="249"/>
      <c r="Z393" s="249"/>
      <c r="AA393" s="249"/>
      <c r="AB393" s="249"/>
      <c r="AC393" s="249"/>
      <c r="AD393" s="249"/>
      <c r="AE393" s="249"/>
      <c r="AF393" s="249"/>
      <c r="AG393" s="249"/>
      <c r="AH393" s="23"/>
      <c r="AK393" s="67">
        <f>E394</f>
        <v>2</v>
      </c>
      <c r="AL393" s="67" t="s">
        <v>132</v>
      </c>
    </row>
    <row r="394" spans="1:54" ht="26.25" customHeight="1" thickBot="1">
      <c r="A394" s="68" t="s">
        <v>270</v>
      </c>
      <c r="B394" s="251">
        <f>B4+1</f>
        <v>2026</v>
      </c>
      <c r="C394" s="69" t="s">
        <v>129</v>
      </c>
      <c r="D394" s="69"/>
      <c r="E394" s="323">
        <v>2</v>
      </c>
      <c r="F394" s="323"/>
      <c r="G394" s="70" t="s">
        <v>130</v>
      </c>
      <c r="H394" s="71" t="s">
        <v>131</v>
      </c>
      <c r="I394" s="71"/>
      <c r="J394" s="72"/>
      <c r="K394" s="220" t="s">
        <v>240</v>
      </c>
      <c r="M394" s="72"/>
      <c r="N394" s="66"/>
      <c r="O394" s="66"/>
      <c r="P394" s="66"/>
      <c r="Q394" s="66"/>
      <c r="R394" s="72"/>
      <c r="S394" s="72"/>
      <c r="T394" s="66"/>
      <c r="U394" s="66"/>
      <c r="V394" s="66"/>
      <c r="W394" s="66"/>
      <c r="X394" s="66"/>
      <c r="Y394" s="220" t="s">
        <v>239</v>
      </c>
      <c r="Z394" s="66"/>
      <c r="AA394" s="66"/>
      <c r="AB394" s="72"/>
      <c r="AC394" s="72"/>
      <c r="AD394" s="72"/>
      <c r="AE394" s="72"/>
      <c r="AF394" s="72"/>
      <c r="AG394" s="72"/>
      <c r="AH394" s="67"/>
      <c r="AI394" s="67"/>
      <c r="AJ394" s="67"/>
      <c r="AK394" s="67"/>
      <c r="AL394" s="78" t="s">
        <v>135</v>
      </c>
      <c r="AM394" s="146" t="e">
        <f>ROUNDUP(AH399/AH398,1)</f>
        <v>#DIV/0!</v>
      </c>
      <c r="AN394" s="67"/>
      <c r="AO394" s="67"/>
    </row>
    <row r="395" spans="1:54" ht="20.100000000000001" customHeight="1" thickBot="1">
      <c r="B395" s="23"/>
      <c r="C395" s="249"/>
      <c r="D395" s="249"/>
      <c r="E395" s="249"/>
      <c r="F395" s="249"/>
      <c r="G395" s="249"/>
      <c r="H395" s="249"/>
      <c r="I395" s="249"/>
      <c r="J395" s="249"/>
      <c r="K395" s="249"/>
      <c r="L395" s="249"/>
      <c r="M395" s="249"/>
      <c r="N395" s="249"/>
      <c r="O395" s="249"/>
      <c r="P395" s="249"/>
      <c r="Q395" s="249"/>
      <c r="R395" s="249"/>
      <c r="S395" s="249"/>
      <c r="T395" s="249"/>
      <c r="U395" s="249"/>
      <c r="V395" s="249"/>
      <c r="W395" s="249"/>
      <c r="X395" s="249"/>
      <c r="Y395" s="249"/>
      <c r="Z395" s="249"/>
      <c r="AA395" s="249"/>
      <c r="AB395" s="249"/>
      <c r="AC395" s="249"/>
      <c r="AD395" s="249"/>
      <c r="AE395" s="249"/>
      <c r="AF395" s="249"/>
      <c r="AG395" s="249"/>
      <c r="AH395" s="23"/>
      <c r="AK395" s="67"/>
      <c r="AL395" s="366" t="s">
        <v>182</v>
      </c>
      <c r="AM395" s="362" t="e">
        <f>ROUND(SUM(AH403:AH405,AH409:AH411,AH415:AH417,AH421:AH423,AH424:AH426)/AH427*100,0) &amp;"％"</f>
        <v>#DIV/0!</v>
      </c>
    </row>
    <row r="396" spans="1:54" ht="24.95" customHeight="1" thickBot="1">
      <c r="B396" s="73" t="s">
        <v>133</v>
      </c>
      <c r="C396" s="74">
        <v>1</v>
      </c>
      <c r="D396" s="75">
        <v>2</v>
      </c>
      <c r="E396" s="75">
        <v>3</v>
      </c>
      <c r="F396" s="75">
        <v>4</v>
      </c>
      <c r="G396" s="75">
        <v>5</v>
      </c>
      <c r="H396" s="75">
        <v>6</v>
      </c>
      <c r="I396" s="75">
        <v>7</v>
      </c>
      <c r="J396" s="75">
        <v>8</v>
      </c>
      <c r="K396" s="75">
        <v>9</v>
      </c>
      <c r="L396" s="76">
        <v>10</v>
      </c>
      <c r="M396" s="74">
        <v>11</v>
      </c>
      <c r="N396" s="75">
        <v>12</v>
      </c>
      <c r="O396" s="75">
        <v>13</v>
      </c>
      <c r="P396" s="75">
        <v>14</v>
      </c>
      <c r="Q396" s="75">
        <v>15</v>
      </c>
      <c r="R396" s="75">
        <v>16</v>
      </c>
      <c r="S396" s="75">
        <v>17</v>
      </c>
      <c r="T396" s="75">
        <v>18</v>
      </c>
      <c r="U396" s="75">
        <v>19</v>
      </c>
      <c r="V396" s="76">
        <v>20</v>
      </c>
      <c r="W396" s="74">
        <v>21</v>
      </c>
      <c r="X396" s="75">
        <v>22</v>
      </c>
      <c r="Y396" s="75">
        <v>23</v>
      </c>
      <c r="Z396" s="75">
        <v>24</v>
      </c>
      <c r="AA396" s="75">
        <v>25</v>
      </c>
      <c r="AB396" s="75">
        <v>26</v>
      </c>
      <c r="AC396" s="75">
        <v>27</v>
      </c>
      <c r="AD396" s="75">
        <v>28</v>
      </c>
      <c r="AE396" s="252" t="s">
        <v>271</v>
      </c>
      <c r="AF396" s="75"/>
      <c r="AG396" s="76"/>
      <c r="AH396" s="346" t="s">
        <v>134</v>
      </c>
      <c r="AI396" s="77"/>
      <c r="AK396" s="67"/>
      <c r="AL396" s="367"/>
      <c r="AM396" s="363"/>
      <c r="AN396" s="67"/>
      <c r="AO396" s="67"/>
      <c r="AT396" s="249"/>
      <c r="AU396" s="249"/>
      <c r="BB396" s="249"/>
    </row>
    <row r="397" spans="1:54" ht="24.95" customHeight="1" thickBot="1">
      <c r="B397" s="79" t="s">
        <v>136</v>
      </c>
      <c r="C397" s="250">
        <f>DATE($B$394,$E$394,1)</f>
        <v>46054</v>
      </c>
      <c r="D397" s="250">
        <f>DATE($B$394,$E$394,2)</f>
        <v>46055</v>
      </c>
      <c r="E397" s="250">
        <f>DATE($B$394,$E$394,3)</f>
        <v>46056</v>
      </c>
      <c r="F397" s="250">
        <f>DATE($B$394,$E$394,4)</f>
        <v>46057</v>
      </c>
      <c r="G397" s="250">
        <f>DATE($B$394,$E$394,5)</f>
        <v>46058</v>
      </c>
      <c r="H397" s="250">
        <f>DATE($B$394,$E$394,6)</f>
        <v>46059</v>
      </c>
      <c r="I397" s="250">
        <f>DATE($B$394,$E$394,7)</f>
        <v>46060</v>
      </c>
      <c r="J397" s="250">
        <f>DATE($B$394,$E$394,8)</f>
        <v>46061</v>
      </c>
      <c r="K397" s="250">
        <f>DATE($B$394,$E$394,9)</f>
        <v>46062</v>
      </c>
      <c r="L397" s="250">
        <f>DATE($B$394,$E$394,10)</f>
        <v>46063</v>
      </c>
      <c r="M397" s="250">
        <f>DATE($B$394,$E$394,11)</f>
        <v>46064</v>
      </c>
      <c r="N397" s="250">
        <f>DATE($B$394,$E$394,12)</f>
        <v>46065</v>
      </c>
      <c r="O397" s="250">
        <f>DATE($B$394,$E$394,13)</f>
        <v>46066</v>
      </c>
      <c r="P397" s="250">
        <f>DATE($B$394,$E$394,14)</f>
        <v>46067</v>
      </c>
      <c r="Q397" s="250">
        <f>DATE($B$394,$E$394,15)</f>
        <v>46068</v>
      </c>
      <c r="R397" s="250">
        <f>DATE($B$394,$E$394,16)</f>
        <v>46069</v>
      </c>
      <c r="S397" s="250">
        <f>DATE($B$394,$E$394,17)</f>
        <v>46070</v>
      </c>
      <c r="T397" s="250">
        <f>DATE($B$394,$E$394,18)</f>
        <v>46071</v>
      </c>
      <c r="U397" s="250">
        <f>DATE($B$394,$E$394,19)</f>
        <v>46072</v>
      </c>
      <c r="V397" s="250">
        <f>DATE($B$394,$E$394,20)</f>
        <v>46073</v>
      </c>
      <c r="W397" s="250">
        <f>DATE($B$394,$E$394,21)</f>
        <v>46074</v>
      </c>
      <c r="X397" s="250">
        <f>DATE($B$394,$E$394,22)</f>
        <v>46075</v>
      </c>
      <c r="Y397" s="250">
        <f>DATE($B$394,$E$394,23)</f>
        <v>46076</v>
      </c>
      <c r="Z397" s="250">
        <f>DATE($B$394,$E$394,24)</f>
        <v>46077</v>
      </c>
      <c r="AA397" s="250">
        <f>DATE($B$394,$E$394,25)</f>
        <v>46078</v>
      </c>
      <c r="AB397" s="250">
        <f>DATE($B$394,$E$394,26)</f>
        <v>46079</v>
      </c>
      <c r="AC397" s="250">
        <f>DATE($B$394,$E$394,27)</f>
        <v>46080</v>
      </c>
      <c r="AD397" s="250">
        <f>DATE($B$394,$E$394,28)</f>
        <v>46081</v>
      </c>
      <c r="AE397" s="250" t="str">
        <f>IF(DAY(EOMONTH(C397,0))&lt;29,"",DATE($B$394,$E$394,29))</f>
        <v/>
      </c>
      <c r="AF397" s="250" t="str">
        <f>IF(DAY(EOMONTH(C397,0))&lt;30,"",DATE($B$394,$E$394,30))</f>
        <v/>
      </c>
      <c r="AG397" s="250" t="str">
        <f>IF(DAY(EOMONTH(C397,0))&lt;31,"",DATE($B$394,$E$394,31))</f>
        <v/>
      </c>
      <c r="AH397" s="347"/>
      <c r="AI397" s="77"/>
      <c r="AJ397" s="77"/>
      <c r="AK397" s="67"/>
      <c r="AL397" s="78" t="s">
        <v>188</v>
      </c>
      <c r="AM397" s="147" t="e">
        <f>ROUND(SUM(AJ403:AJ426)/AH427,1)</f>
        <v>#DIV/0!</v>
      </c>
      <c r="AN397" s="67"/>
      <c r="AO397" s="67"/>
    </row>
    <row r="398" spans="1:54" ht="24.95" customHeight="1" thickBot="1">
      <c r="B398" s="80" t="s">
        <v>137</v>
      </c>
      <c r="C398" s="119"/>
      <c r="D398" s="120"/>
      <c r="E398" s="120"/>
      <c r="F398" s="120"/>
      <c r="G398" s="120"/>
      <c r="H398" s="120"/>
      <c r="I398" s="120"/>
      <c r="J398" s="120"/>
      <c r="K398" s="120"/>
      <c r="L398" s="121"/>
      <c r="M398" s="119"/>
      <c r="N398" s="120"/>
      <c r="O398" s="120"/>
      <c r="P398" s="120"/>
      <c r="Q398" s="120"/>
      <c r="R398" s="120"/>
      <c r="S398" s="120"/>
      <c r="T398" s="120"/>
      <c r="U398" s="120"/>
      <c r="V398" s="121"/>
      <c r="W398" s="122"/>
      <c r="X398" s="120"/>
      <c r="Y398" s="120"/>
      <c r="Z398" s="120"/>
      <c r="AA398" s="120"/>
      <c r="AB398" s="120"/>
      <c r="AC398" s="120"/>
      <c r="AD398" s="120"/>
      <c r="AE398" s="120"/>
      <c r="AF398" s="120"/>
      <c r="AG398" s="123"/>
      <c r="AH398" s="109">
        <f>COUNTIF(C398:AG398,"○")</f>
        <v>0</v>
      </c>
      <c r="AI398" s="81"/>
      <c r="AK398" s="67"/>
      <c r="AL398" s="83" t="s">
        <v>122</v>
      </c>
      <c r="AM398" s="181"/>
      <c r="AN398" s="67"/>
      <c r="AO398" s="67"/>
    </row>
    <row r="399" spans="1:54" ht="24.95" customHeight="1" thickBot="1">
      <c r="B399" s="80" t="s">
        <v>138</v>
      </c>
      <c r="C399" s="104">
        <f>SUM($C$10,$C$13,$C$16,$C$19,$C$22,$C$25,$C$28,$C$31,$C$34)*1/2+SUM($C$11,$C$14,$C$17,$C$20,$C$23,$C$26,$C$29,$C$32,$C$35)*3/4+SUM($C$12,$C$15,$C$18,$C$21,$C$24,$C$27,$C$30,$C$33,$C$36)</f>
        <v>0</v>
      </c>
      <c r="D399" s="104">
        <f t="shared" ref="D399:AG399" si="330">SUM(D400,D403,D406,D409,D412,D415,D418,D421,D424)*1/2+SUM(D401,D404,D407,D410,D413,D416,D419,D422,D425)*3/4+SUM(D402,D405,D408,D411,D414,D417,D420,D423,D426)</f>
        <v>0</v>
      </c>
      <c r="E399" s="104">
        <f t="shared" si="330"/>
        <v>0</v>
      </c>
      <c r="F399" s="104">
        <f t="shared" si="330"/>
        <v>0</v>
      </c>
      <c r="G399" s="104">
        <f t="shared" si="330"/>
        <v>0</v>
      </c>
      <c r="H399" s="104">
        <f t="shared" si="330"/>
        <v>0</v>
      </c>
      <c r="I399" s="104">
        <f t="shared" si="330"/>
        <v>0</v>
      </c>
      <c r="J399" s="104">
        <f t="shared" si="330"/>
        <v>0</v>
      </c>
      <c r="K399" s="104">
        <f t="shared" si="330"/>
        <v>0</v>
      </c>
      <c r="L399" s="104">
        <f t="shared" si="330"/>
        <v>0</v>
      </c>
      <c r="M399" s="104">
        <f t="shared" si="330"/>
        <v>0</v>
      </c>
      <c r="N399" s="104">
        <f t="shared" si="330"/>
        <v>0</v>
      </c>
      <c r="O399" s="104">
        <f t="shared" si="330"/>
        <v>0</v>
      </c>
      <c r="P399" s="104">
        <f t="shared" si="330"/>
        <v>0</v>
      </c>
      <c r="Q399" s="104">
        <f t="shared" si="330"/>
        <v>0</v>
      </c>
      <c r="R399" s="104">
        <f t="shared" si="330"/>
        <v>0</v>
      </c>
      <c r="S399" s="104">
        <f t="shared" si="330"/>
        <v>0</v>
      </c>
      <c r="T399" s="104">
        <f t="shared" si="330"/>
        <v>0</v>
      </c>
      <c r="U399" s="104">
        <f t="shared" si="330"/>
        <v>0</v>
      </c>
      <c r="V399" s="104">
        <f t="shared" si="330"/>
        <v>0</v>
      </c>
      <c r="W399" s="104">
        <f t="shared" si="330"/>
        <v>0</v>
      </c>
      <c r="X399" s="104">
        <f t="shared" si="330"/>
        <v>0</v>
      </c>
      <c r="Y399" s="104">
        <f t="shared" si="330"/>
        <v>0</v>
      </c>
      <c r="Z399" s="104">
        <f t="shared" si="330"/>
        <v>0</v>
      </c>
      <c r="AA399" s="104">
        <f t="shared" si="330"/>
        <v>0</v>
      </c>
      <c r="AB399" s="104">
        <f t="shared" si="330"/>
        <v>0</v>
      </c>
      <c r="AC399" s="104">
        <f t="shared" si="330"/>
        <v>0</v>
      </c>
      <c r="AD399" s="104">
        <f t="shared" si="330"/>
        <v>0</v>
      </c>
      <c r="AE399" s="104">
        <f t="shared" si="330"/>
        <v>0</v>
      </c>
      <c r="AF399" s="104">
        <f t="shared" si="330"/>
        <v>0</v>
      </c>
      <c r="AG399" s="104">
        <f t="shared" si="330"/>
        <v>0</v>
      </c>
      <c r="AH399" s="108">
        <f>SUM(C399:AG399)</f>
        <v>0</v>
      </c>
      <c r="AI399" s="82"/>
      <c r="AK399" s="67"/>
      <c r="AL399" s="83" t="s">
        <v>123</v>
      </c>
      <c r="AM399" s="148" t="e">
        <f>AM394/AF392</f>
        <v>#DIV/0!</v>
      </c>
      <c r="AN399" s="67"/>
      <c r="AO399" s="67"/>
    </row>
    <row r="400" spans="1:54" ht="18" customHeight="1" thickBot="1">
      <c r="A400" s="372" t="s">
        <v>139</v>
      </c>
      <c r="B400" s="193" t="s">
        <v>218</v>
      </c>
      <c r="C400" s="199"/>
      <c r="D400" s="200"/>
      <c r="E400" s="200"/>
      <c r="F400" s="200"/>
      <c r="G400" s="200"/>
      <c r="H400" s="200"/>
      <c r="I400" s="200"/>
      <c r="J400" s="200"/>
      <c r="K400" s="200"/>
      <c r="L400" s="201"/>
      <c r="M400" s="199"/>
      <c r="N400" s="200"/>
      <c r="O400" s="200"/>
      <c r="P400" s="200"/>
      <c r="Q400" s="200"/>
      <c r="R400" s="200"/>
      <c r="S400" s="200"/>
      <c r="T400" s="200"/>
      <c r="U400" s="200"/>
      <c r="V400" s="201"/>
      <c r="W400" s="202"/>
      <c r="X400" s="200"/>
      <c r="Y400" s="200"/>
      <c r="Z400" s="200"/>
      <c r="AA400" s="200"/>
      <c r="AB400" s="200"/>
      <c r="AC400" s="200"/>
      <c r="AD400" s="200"/>
      <c r="AE400" s="200"/>
      <c r="AF400" s="200"/>
      <c r="AG400" s="201"/>
      <c r="AH400" s="113">
        <f>SUM(C400:AG400)*1/2</f>
        <v>0</v>
      </c>
      <c r="AL400" s="169" t="s">
        <v>168</v>
      </c>
      <c r="AM400" s="172" t="e">
        <f>ROUND((AH431)/AH399*100,0) &amp;"％"</f>
        <v>#DIV/0!</v>
      </c>
      <c r="AN400" s="67"/>
      <c r="AO400" s="67"/>
    </row>
    <row r="401" spans="1:41" ht="18" customHeight="1">
      <c r="A401" s="373"/>
      <c r="B401" s="194" t="s">
        <v>219</v>
      </c>
      <c r="C401" s="203"/>
      <c r="D401" s="204"/>
      <c r="E401" s="204"/>
      <c r="F401" s="204"/>
      <c r="G401" s="204"/>
      <c r="H401" s="204"/>
      <c r="I401" s="204"/>
      <c r="J401" s="204"/>
      <c r="K401" s="204"/>
      <c r="L401" s="205"/>
      <c r="M401" s="203"/>
      <c r="N401" s="204"/>
      <c r="O401" s="204"/>
      <c r="P401" s="204"/>
      <c r="Q401" s="204"/>
      <c r="R401" s="204"/>
      <c r="S401" s="204"/>
      <c r="T401" s="204"/>
      <c r="U401" s="204"/>
      <c r="V401" s="205"/>
      <c r="W401" s="206"/>
      <c r="X401" s="204"/>
      <c r="Y401" s="204"/>
      <c r="Z401" s="204"/>
      <c r="AA401" s="204"/>
      <c r="AB401" s="204"/>
      <c r="AC401" s="204"/>
      <c r="AD401" s="204"/>
      <c r="AE401" s="204"/>
      <c r="AF401" s="204"/>
      <c r="AG401" s="205"/>
      <c r="AH401" s="111">
        <f>SUM(C401:AG401)*3/4</f>
        <v>0</v>
      </c>
      <c r="AJ401" s="332" t="s">
        <v>187</v>
      </c>
      <c r="AL401" s="23"/>
      <c r="AM401" s="192"/>
      <c r="AN401" s="67"/>
      <c r="AO401" s="67"/>
    </row>
    <row r="402" spans="1:41" ht="18" customHeight="1" thickBot="1">
      <c r="A402" s="374"/>
      <c r="B402" s="197" t="s">
        <v>220</v>
      </c>
      <c r="C402" s="224"/>
      <c r="D402" s="214"/>
      <c r="E402" s="214"/>
      <c r="F402" s="214"/>
      <c r="G402" s="214"/>
      <c r="H402" s="214"/>
      <c r="I402" s="214"/>
      <c r="J402" s="214"/>
      <c r="K402" s="214"/>
      <c r="L402" s="213"/>
      <c r="M402" s="224"/>
      <c r="N402" s="214"/>
      <c r="O402" s="214"/>
      <c r="P402" s="214"/>
      <c r="Q402" s="214"/>
      <c r="R402" s="214"/>
      <c r="S402" s="214"/>
      <c r="T402" s="214"/>
      <c r="U402" s="214"/>
      <c r="V402" s="213"/>
      <c r="W402" s="225"/>
      <c r="X402" s="214"/>
      <c r="Y402" s="214"/>
      <c r="Z402" s="214"/>
      <c r="AA402" s="214"/>
      <c r="AB402" s="214"/>
      <c r="AC402" s="214"/>
      <c r="AD402" s="214"/>
      <c r="AE402" s="214"/>
      <c r="AF402" s="214"/>
      <c r="AG402" s="213"/>
      <c r="AH402" s="111">
        <f>SUM(C402:AG402)</f>
        <v>0</v>
      </c>
      <c r="AJ402" s="350"/>
      <c r="AL402" s="23"/>
      <c r="AM402" s="192"/>
      <c r="AN402" s="67"/>
      <c r="AO402" s="67"/>
    </row>
    <row r="403" spans="1:41" ht="18" customHeight="1" thickBot="1">
      <c r="A403" s="372" t="s">
        <v>183</v>
      </c>
      <c r="B403" s="193" t="s">
        <v>218</v>
      </c>
      <c r="C403" s="199"/>
      <c r="D403" s="200"/>
      <c r="E403" s="200"/>
      <c r="F403" s="200"/>
      <c r="G403" s="200"/>
      <c r="H403" s="200"/>
      <c r="I403" s="200"/>
      <c r="J403" s="200"/>
      <c r="K403" s="200"/>
      <c r="L403" s="201"/>
      <c r="M403" s="199"/>
      <c r="N403" s="200"/>
      <c r="O403" s="200"/>
      <c r="P403" s="200"/>
      <c r="Q403" s="200"/>
      <c r="R403" s="200"/>
      <c r="S403" s="200"/>
      <c r="T403" s="200"/>
      <c r="U403" s="200"/>
      <c r="V403" s="201"/>
      <c r="W403" s="202"/>
      <c r="X403" s="200"/>
      <c r="Y403" s="200"/>
      <c r="Z403" s="200"/>
      <c r="AA403" s="200"/>
      <c r="AB403" s="200"/>
      <c r="AC403" s="200"/>
      <c r="AD403" s="200"/>
      <c r="AE403" s="200"/>
      <c r="AF403" s="200"/>
      <c r="AG403" s="201"/>
      <c r="AH403" s="113">
        <f t="shared" ref="AH403" si="331">SUM(C403:AG403)*1/2</f>
        <v>0</v>
      </c>
      <c r="AI403" s="365" t="s">
        <v>140</v>
      </c>
      <c r="AJ403" s="149">
        <f>AH403*2</f>
        <v>0</v>
      </c>
      <c r="AN403" s="67"/>
      <c r="AO403" s="67"/>
    </row>
    <row r="404" spans="1:41" ht="18" customHeight="1" thickBot="1">
      <c r="A404" s="373"/>
      <c r="B404" s="194" t="s">
        <v>219</v>
      </c>
      <c r="C404" s="203"/>
      <c r="D404" s="204"/>
      <c r="E404" s="204"/>
      <c r="F404" s="204"/>
      <c r="G404" s="204"/>
      <c r="H404" s="204"/>
      <c r="I404" s="204"/>
      <c r="J404" s="204"/>
      <c r="K404" s="204"/>
      <c r="L404" s="205"/>
      <c r="M404" s="203"/>
      <c r="N404" s="204"/>
      <c r="O404" s="204"/>
      <c r="P404" s="204"/>
      <c r="Q404" s="204"/>
      <c r="R404" s="204"/>
      <c r="S404" s="204"/>
      <c r="T404" s="204"/>
      <c r="U404" s="204"/>
      <c r="V404" s="205"/>
      <c r="W404" s="206"/>
      <c r="X404" s="204"/>
      <c r="Y404" s="204"/>
      <c r="Z404" s="204"/>
      <c r="AA404" s="204"/>
      <c r="AB404" s="204"/>
      <c r="AC404" s="204"/>
      <c r="AD404" s="204"/>
      <c r="AE404" s="204"/>
      <c r="AF404" s="204"/>
      <c r="AG404" s="205"/>
      <c r="AH404" s="111">
        <f t="shared" ref="AH404" si="332">SUM(C404:AG404)*3/4</f>
        <v>0</v>
      </c>
      <c r="AI404" s="365"/>
      <c r="AJ404" s="149">
        <f t="shared" ref="AJ404:AJ405" si="333">AH404*2</f>
        <v>0</v>
      </c>
      <c r="AN404" s="67"/>
      <c r="AO404" s="67"/>
    </row>
    <row r="405" spans="1:41" ht="18" customHeight="1" thickBot="1">
      <c r="A405" s="374"/>
      <c r="B405" s="197" t="s">
        <v>220</v>
      </c>
      <c r="C405" s="224"/>
      <c r="D405" s="214"/>
      <c r="E405" s="214"/>
      <c r="F405" s="214"/>
      <c r="G405" s="214"/>
      <c r="H405" s="214"/>
      <c r="I405" s="214"/>
      <c r="J405" s="214"/>
      <c r="K405" s="214"/>
      <c r="L405" s="213"/>
      <c r="M405" s="224"/>
      <c r="N405" s="214"/>
      <c r="O405" s="214"/>
      <c r="P405" s="214"/>
      <c r="Q405" s="214"/>
      <c r="R405" s="214"/>
      <c r="S405" s="214"/>
      <c r="T405" s="214"/>
      <c r="U405" s="214"/>
      <c r="V405" s="213"/>
      <c r="W405" s="225"/>
      <c r="X405" s="214"/>
      <c r="Y405" s="214"/>
      <c r="Z405" s="214"/>
      <c r="AA405" s="214"/>
      <c r="AB405" s="214"/>
      <c r="AC405" s="214"/>
      <c r="AD405" s="214"/>
      <c r="AE405" s="214"/>
      <c r="AF405" s="214"/>
      <c r="AG405" s="213"/>
      <c r="AH405" s="111">
        <f t="shared" ref="AH405" si="334">SUM(C405:AG405)</f>
        <v>0</v>
      </c>
      <c r="AI405" s="365"/>
      <c r="AJ405" s="149">
        <f t="shared" si="333"/>
        <v>0</v>
      </c>
      <c r="AN405" s="67"/>
      <c r="AO405" s="67"/>
    </row>
    <row r="406" spans="1:41" ht="18" customHeight="1" thickBot="1">
      <c r="A406" s="372" t="s">
        <v>225</v>
      </c>
      <c r="B406" s="193" t="s">
        <v>218</v>
      </c>
      <c r="C406" s="199"/>
      <c r="D406" s="200"/>
      <c r="E406" s="200"/>
      <c r="F406" s="200"/>
      <c r="G406" s="200"/>
      <c r="H406" s="200"/>
      <c r="I406" s="200"/>
      <c r="J406" s="200"/>
      <c r="K406" s="200"/>
      <c r="L406" s="201"/>
      <c r="M406" s="199"/>
      <c r="N406" s="200"/>
      <c r="O406" s="200"/>
      <c r="P406" s="200"/>
      <c r="Q406" s="200"/>
      <c r="R406" s="200"/>
      <c r="S406" s="200"/>
      <c r="T406" s="200"/>
      <c r="U406" s="200"/>
      <c r="V406" s="201"/>
      <c r="W406" s="202"/>
      <c r="X406" s="200"/>
      <c r="Y406" s="200"/>
      <c r="Z406" s="200"/>
      <c r="AA406" s="200"/>
      <c r="AB406" s="200"/>
      <c r="AC406" s="200"/>
      <c r="AD406" s="200"/>
      <c r="AE406" s="200"/>
      <c r="AF406" s="200"/>
      <c r="AG406" s="201"/>
      <c r="AH406" s="113">
        <f t="shared" ref="AH406" si="335">SUM(C406:AG406)*1/2</f>
        <v>0</v>
      </c>
      <c r="AI406" s="365" t="s">
        <v>140</v>
      </c>
      <c r="AJ406" s="149">
        <f>AH406*2</f>
        <v>0</v>
      </c>
      <c r="AN406" s="67"/>
      <c r="AO406" s="67"/>
    </row>
    <row r="407" spans="1:41" ht="18" customHeight="1" thickBot="1">
      <c r="A407" s="373"/>
      <c r="B407" s="194" t="s">
        <v>219</v>
      </c>
      <c r="C407" s="203"/>
      <c r="D407" s="204"/>
      <c r="E407" s="204"/>
      <c r="F407" s="204"/>
      <c r="G407" s="204"/>
      <c r="H407" s="204"/>
      <c r="I407" s="204"/>
      <c r="J407" s="204"/>
      <c r="K407" s="204"/>
      <c r="L407" s="205"/>
      <c r="M407" s="203"/>
      <c r="N407" s="204"/>
      <c r="O407" s="204"/>
      <c r="P407" s="204"/>
      <c r="Q407" s="204"/>
      <c r="R407" s="204"/>
      <c r="S407" s="204"/>
      <c r="T407" s="204"/>
      <c r="U407" s="204"/>
      <c r="V407" s="205"/>
      <c r="W407" s="206"/>
      <c r="X407" s="204"/>
      <c r="Y407" s="204"/>
      <c r="Z407" s="204"/>
      <c r="AA407" s="204"/>
      <c r="AB407" s="204"/>
      <c r="AC407" s="204"/>
      <c r="AD407" s="204"/>
      <c r="AE407" s="204"/>
      <c r="AF407" s="204"/>
      <c r="AG407" s="205"/>
      <c r="AH407" s="111">
        <f t="shared" ref="AH407" si="336">SUM(C407:AG407)*3/4</f>
        <v>0</v>
      </c>
      <c r="AI407" s="365"/>
      <c r="AJ407" s="149">
        <f t="shared" ref="AJ407:AJ408" si="337">AH407*2</f>
        <v>0</v>
      </c>
      <c r="AN407" s="67"/>
      <c r="AO407" s="67"/>
    </row>
    <row r="408" spans="1:41" ht="18" customHeight="1" thickBot="1">
      <c r="A408" s="374"/>
      <c r="B408" s="197" t="s">
        <v>220</v>
      </c>
      <c r="C408" s="224"/>
      <c r="D408" s="214"/>
      <c r="E408" s="214"/>
      <c r="F408" s="214"/>
      <c r="G408" s="214"/>
      <c r="H408" s="214"/>
      <c r="I408" s="214"/>
      <c r="J408" s="214"/>
      <c r="K408" s="214"/>
      <c r="L408" s="213"/>
      <c r="M408" s="224"/>
      <c r="N408" s="214"/>
      <c r="O408" s="214"/>
      <c r="P408" s="214"/>
      <c r="Q408" s="214"/>
      <c r="R408" s="214"/>
      <c r="S408" s="214"/>
      <c r="T408" s="214"/>
      <c r="U408" s="214"/>
      <c r="V408" s="213"/>
      <c r="W408" s="225"/>
      <c r="X408" s="214"/>
      <c r="Y408" s="214"/>
      <c r="Z408" s="214"/>
      <c r="AA408" s="214"/>
      <c r="AB408" s="214"/>
      <c r="AC408" s="214"/>
      <c r="AD408" s="214"/>
      <c r="AE408" s="214"/>
      <c r="AF408" s="214"/>
      <c r="AG408" s="213"/>
      <c r="AH408" s="111">
        <f t="shared" ref="AH408" si="338">SUM(C408:AG408)</f>
        <v>0</v>
      </c>
      <c r="AI408" s="365"/>
      <c r="AJ408" s="149">
        <f t="shared" si="337"/>
        <v>0</v>
      </c>
      <c r="AN408" s="67"/>
      <c r="AO408" s="67"/>
    </row>
    <row r="409" spans="1:41" ht="18" customHeight="1" thickBot="1">
      <c r="A409" s="372" t="s">
        <v>184</v>
      </c>
      <c r="B409" s="193" t="s">
        <v>218</v>
      </c>
      <c r="C409" s="199"/>
      <c r="D409" s="200"/>
      <c r="E409" s="200"/>
      <c r="F409" s="200"/>
      <c r="G409" s="200"/>
      <c r="H409" s="200"/>
      <c r="I409" s="200"/>
      <c r="J409" s="200"/>
      <c r="K409" s="200"/>
      <c r="L409" s="201"/>
      <c r="M409" s="199"/>
      <c r="N409" s="200"/>
      <c r="O409" s="200"/>
      <c r="P409" s="200"/>
      <c r="Q409" s="200"/>
      <c r="R409" s="200"/>
      <c r="S409" s="200"/>
      <c r="T409" s="200"/>
      <c r="U409" s="200"/>
      <c r="V409" s="201"/>
      <c r="W409" s="202"/>
      <c r="X409" s="200"/>
      <c r="Y409" s="200"/>
      <c r="Z409" s="200"/>
      <c r="AA409" s="200"/>
      <c r="AB409" s="200"/>
      <c r="AC409" s="200"/>
      <c r="AD409" s="200"/>
      <c r="AE409" s="200"/>
      <c r="AF409" s="200"/>
      <c r="AG409" s="201"/>
      <c r="AH409" s="113">
        <f t="shared" ref="AH409" si="339">SUM(C409:AG409)*1/2</f>
        <v>0</v>
      </c>
      <c r="AI409" s="365" t="s">
        <v>143</v>
      </c>
      <c r="AJ409" s="149">
        <f>AH409*3</f>
        <v>0</v>
      </c>
      <c r="AN409" s="67"/>
      <c r="AO409" s="67"/>
    </row>
    <row r="410" spans="1:41" ht="18" customHeight="1" thickBot="1">
      <c r="A410" s="373"/>
      <c r="B410" s="194" t="s">
        <v>219</v>
      </c>
      <c r="C410" s="203"/>
      <c r="D410" s="204"/>
      <c r="E410" s="204"/>
      <c r="F410" s="204"/>
      <c r="G410" s="204"/>
      <c r="H410" s="204"/>
      <c r="I410" s="204"/>
      <c r="J410" s="204"/>
      <c r="K410" s="204"/>
      <c r="L410" s="205"/>
      <c r="M410" s="203"/>
      <c r="N410" s="204"/>
      <c r="O410" s="204"/>
      <c r="P410" s="204"/>
      <c r="Q410" s="204"/>
      <c r="R410" s="204"/>
      <c r="S410" s="204"/>
      <c r="T410" s="204"/>
      <c r="U410" s="204"/>
      <c r="V410" s="205"/>
      <c r="W410" s="206"/>
      <c r="X410" s="204"/>
      <c r="Y410" s="204"/>
      <c r="Z410" s="204"/>
      <c r="AA410" s="204"/>
      <c r="AB410" s="204"/>
      <c r="AC410" s="204"/>
      <c r="AD410" s="204"/>
      <c r="AE410" s="204"/>
      <c r="AF410" s="204"/>
      <c r="AG410" s="205"/>
      <c r="AH410" s="111">
        <f t="shared" ref="AH410" si="340">SUM(C410:AG410)*3/4</f>
        <v>0</v>
      </c>
      <c r="AI410" s="365"/>
      <c r="AJ410" s="149">
        <f t="shared" ref="AJ410:AJ414" si="341">AH410*3</f>
        <v>0</v>
      </c>
      <c r="AN410" s="67"/>
      <c r="AO410" s="67"/>
    </row>
    <row r="411" spans="1:41" ht="18" customHeight="1" thickBot="1">
      <c r="A411" s="374"/>
      <c r="B411" s="197" t="s">
        <v>220</v>
      </c>
      <c r="C411" s="224"/>
      <c r="D411" s="214"/>
      <c r="E411" s="214"/>
      <c r="F411" s="214"/>
      <c r="G411" s="214"/>
      <c r="H411" s="214"/>
      <c r="I411" s="214"/>
      <c r="J411" s="214"/>
      <c r="K411" s="214"/>
      <c r="L411" s="213"/>
      <c r="M411" s="224"/>
      <c r="N411" s="214"/>
      <c r="O411" s="214"/>
      <c r="P411" s="214"/>
      <c r="Q411" s="214"/>
      <c r="R411" s="214"/>
      <c r="S411" s="214"/>
      <c r="T411" s="214"/>
      <c r="U411" s="214"/>
      <c r="V411" s="213"/>
      <c r="W411" s="225"/>
      <c r="X411" s="214"/>
      <c r="Y411" s="214"/>
      <c r="Z411" s="214"/>
      <c r="AA411" s="214"/>
      <c r="AB411" s="214"/>
      <c r="AC411" s="214"/>
      <c r="AD411" s="214"/>
      <c r="AE411" s="214"/>
      <c r="AF411" s="214"/>
      <c r="AG411" s="213"/>
      <c r="AH411" s="111">
        <f t="shared" ref="AH411" si="342">SUM(C411:AG411)</f>
        <v>0</v>
      </c>
      <c r="AI411" s="365"/>
      <c r="AJ411" s="149">
        <f t="shared" si="341"/>
        <v>0</v>
      </c>
      <c r="AN411" s="67"/>
      <c r="AO411" s="67"/>
    </row>
    <row r="412" spans="1:41" ht="18" customHeight="1" thickBot="1">
      <c r="A412" s="372" t="s">
        <v>226</v>
      </c>
      <c r="B412" s="193" t="s">
        <v>218</v>
      </c>
      <c r="C412" s="199"/>
      <c r="D412" s="200"/>
      <c r="E412" s="200"/>
      <c r="F412" s="200"/>
      <c r="G412" s="200"/>
      <c r="H412" s="200"/>
      <c r="I412" s="200"/>
      <c r="J412" s="200"/>
      <c r="K412" s="200"/>
      <c r="L412" s="201"/>
      <c r="M412" s="199"/>
      <c r="N412" s="200"/>
      <c r="O412" s="200"/>
      <c r="P412" s="200"/>
      <c r="Q412" s="200"/>
      <c r="R412" s="200"/>
      <c r="S412" s="200"/>
      <c r="T412" s="200"/>
      <c r="U412" s="200"/>
      <c r="V412" s="201"/>
      <c r="W412" s="202"/>
      <c r="X412" s="200"/>
      <c r="Y412" s="200"/>
      <c r="Z412" s="200"/>
      <c r="AA412" s="200"/>
      <c r="AB412" s="200"/>
      <c r="AC412" s="200"/>
      <c r="AD412" s="200"/>
      <c r="AE412" s="200"/>
      <c r="AF412" s="200"/>
      <c r="AG412" s="201"/>
      <c r="AH412" s="113">
        <f t="shared" ref="AH412" si="343">SUM(C412:AG412)*1/2</f>
        <v>0</v>
      </c>
      <c r="AI412" s="365" t="s">
        <v>143</v>
      </c>
      <c r="AJ412" s="149">
        <f t="shared" si="341"/>
        <v>0</v>
      </c>
      <c r="AK412" s="67"/>
      <c r="AL412" s="87"/>
      <c r="AM412" s="88"/>
      <c r="AN412" s="67"/>
      <c r="AO412" s="67"/>
    </row>
    <row r="413" spans="1:41" ht="18" customHeight="1" thickBot="1">
      <c r="A413" s="373"/>
      <c r="B413" s="194" t="s">
        <v>219</v>
      </c>
      <c r="C413" s="203"/>
      <c r="D413" s="204"/>
      <c r="E413" s="204"/>
      <c r="F413" s="204"/>
      <c r="G413" s="204"/>
      <c r="H413" s="204"/>
      <c r="I413" s="204"/>
      <c r="J413" s="204"/>
      <c r="K413" s="204"/>
      <c r="L413" s="205"/>
      <c r="M413" s="203"/>
      <c r="N413" s="204"/>
      <c r="O413" s="204"/>
      <c r="P413" s="204"/>
      <c r="Q413" s="204"/>
      <c r="R413" s="204"/>
      <c r="S413" s="204"/>
      <c r="T413" s="204"/>
      <c r="U413" s="204"/>
      <c r="V413" s="205"/>
      <c r="W413" s="206"/>
      <c r="X413" s="204"/>
      <c r="Y413" s="204"/>
      <c r="Z413" s="204"/>
      <c r="AA413" s="204"/>
      <c r="AB413" s="204"/>
      <c r="AC413" s="204"/>
      <c r="AD413" s="204"/>
      <c r="AE413" s="204"/>
      <c r="AF413" s="204"/>
      <c r="AG413" s="205"/>
      <c r="AH413" s="111">
        <f t="shared" ref="AH413" si="344">SUM(C413:AG413)*3/4</f>
        <v>0</v>
      </c>
      <c r="AI413" s="365"/>
      <c r="AJ413" s="149">
        <f t="shared" si="341"/>
        <v>0</v>
      </c>
      <c r="AK413" s="67"/>
      <c r="AL413" s="87"/>
      <c r="AM413" s="88"/>
      <c r="AN413" s="67"/>
      <c r="AO413" s="67"/>
    </row>
    <row r="414" spans="1:41" ht="18" customHeight="1" thickBot="1">
      <c r="A414" s="374"/>
      <c r="B414" s="197" t="s">
        <v>220</v>
      </c>
      <c r="C414" s="224"/>
      <c r="D414" s="214"/>
      <c r="E414" s="214"/>
      <c r="F414" s="214"/>
      <c r="G414" s="214"/>
      <c r="H414" s="214"/>
      <c r="I414" s="214"/>
      <c r="J414" s="214"/>
      <c r="K414" s="214"/>
      <c r="L414" s="213"/>
      <c r="M414" s="224"/>
      <c r="N414" s="214"/>
      <c r="O414" s="214"/>
      <c r="P414" s="214"/>
      <c r="Q414" s="214"/>
      <c r="R414" s="214"/>
      <c r="S414" s="214"/>
      <c r="T414" s="214"/>
      <c r="U414" s="214"/>
      <c r="V414" s="213"/>
      <c r="W414" s="225"/>
      <c r="X414" s="214"/>
      <c r="Y414" s="214"/>
      <c r="Z414" s="214"/>
      <c r="AA414" s="214"/>
      <c r="AB414" s="214"/>
      <c r="AC414" s="214"/>
      <c r="AD414" s="214"/>
      <c r="AE414" s="214"/>
      <c r="AF414" s="214"/>
      <c r="AG414" s="213"/>
      <c r="AH414" s="111">
        <f t="shared" ref="AH414" si="345">SUM(C414:AG414)</f>
        <v>0</v>
      </c>
      <c r="AI414" s="365"/>
      <c r="AJ414" s="149">
        <f t="shared" si="341"/>
        <v>0</v>
      </c>
      <c r="AK414" s="67"/>
      <c r="AL414" s="87"/>
      <c r="AM414" s="88"/>
      <c r="AN414" s="67"/>
      <c r="AO414" s="67"/>
    </row>
    <row r="415" spans="1:41" ht="18" customHeight="1" thickBot="1">
      <c r="A415" s="372" t="s">
        <v>185</v>
      </c>
      <c r="B415" s="193" t="s">
        <v>218</v>
      </c>
      <c r="C415" s="199"/>
      <c r="D415" s="200"/>
      <c r="E415" s="200"/>
      <c r="F415" s="200"/>
      <c r="G415" s="200"/>
      <c r="H415" s="200"/>
      <c r="I415" s="200"/>
      <c r="J415" s="200"/>
      <c r="K415" s="200"/>
      <c r="L415" s="201"/>
      <c r="M415" s="199"/>
      <c r="N415" s="200"/>
      <c r="O415" s="200"/>
      <c r="P415" s="200"/>
      <c r="Q415" s="200"/>
      <c r="R415" s="200"/>
      <c r="S415" s="200"/>
      <c r="T415" s="200"/>
      <c r="U415" s="200"/>
      <c r="V415" s="201"/>
      <c r="W415" s="202"/>
      <c r="X415" s="200"/>
      <c r="Y415" s="200"/>
      <c r="Z415" s="200"/>
      <c r="AA415" s="200"/>
      <c r="AB415" s="200"/>
      <c r="AC415" s="200"/>
      <c r="AD415" s="200"/>
      <c r="AE415" s="200"/>
      <c r="AF415" s="200"/>
      <c r="AG415" s="201"/>
      <c r="AH415" s="113">
        <f t="shared" ref="AH415" si="346">SUM(C415:AG415)*1/2</f>
        <v>0</v>
      </c>
      <c r="AI415" s="365" t="s">
        <v>145</v>
      </c>
      <c r="AJ415" s="150">
        <f>AH415*4</f>
        <v>0</v>
      </c>
      <c r="AN415" s="67"/>
      <c r="AO415" s="67"/>
    </row>
    <row r="416" spans="1:41" ht="18" customHeight="1" thickBot="1">
      <c r="A416" s="373"/>
      <c r="B416" s="194" t="s">
        <v>219</v>
      </c>
      <c r="C416" s="203"/>
      <c r="D416" s="204"/>
      <c r="E416" s="204"/>
      <c r="F416" s="204"/>
      <c r="G416" s="204"/>
      <c r="H416" s="204"/>
      <c r="I416" s="204"/>
      <c r="J416" s="204"/>
      <c r="K416" s="204"/>
      <c r="L416" s="205"/>
      <c r="M416" s="203"/>
      <c r="N416" s="204"/>
      <c r="O416" s="204"/>
      <c r="P416" s="204"/>
      <c r="Q416" s="204"/>
      <c r="R416" s="204"/>
      <c r="S416" s="204"/>
      <c r="T416" s="204"/>
      <c r="U416" s="204"/>
      <c r="V416" s="205"/>
      <c r="W416" s="206"/>
      <c r="X416" s="204"/>
      <c r="Y416" s="204"/>
      <c r="Z416" s="204"/>
      <c r="AA416" s="204"/>
      <c r="AB416" s="204"/>
      <c r="AC416" s="204"/>
      <c r="AD416" s="204"/>
      <c r="AE416" s="204"/>
      <c r="AF416" s="204"/>
      <c r="AG416" s="205"/>
      <c r="AH416" s="111">
        <f t="shared" ref="AH416" si="347">SUM(C416:AG416)*3/4</f>
        <v>0</v>
      </c>
      <c r="AI416" s="365"/>
      <c r="AJ416" s="150">
        <f t="shared" ref="AJ416:AJ420" si="348">AH416*4</f>
        <v>0</v>
      </c>
      <c r="AN416" s="67"/>
      <c r="AO416" s="67"/>
    </row>
    <row r="417" spans="1:49" ht="18" customHeight="1" thickBot="1">
      <c r="A417" s="374"/>
      <c r="B417" s="197" t="s">
        <v>220</v>
      </c>
      <c r="C417" s="224"/>
      <c r="D417" s="214"/>
      <c r="E417" s="214"/>
      <c r="F417" s="214"/>
      <c r="G417" s="214"/>
      <c r="H417" s="214"/>
      <c r="I417" s="214"/>
      <c r="J417" s="214"/>
      <c r="K417" s="214"/>
      <c r="L417" s="213"/>
      <c r="M417" s="224"/>
      <c r="N417" s="214"/>
      <c r="O417" s="214"/>
      <c r="P417" s="214"/>
      <c r="Q417" s="214"/>
      <c r="R417" s="214"/>
      <c r="S417" s="214"/>
      <c r="T417" s="214"/>
      <c r="U417" s="214"/>
      <c r="V417" s="213"/>
      <c r="W417" s="225"/>
      <c r="X417" s="214"/>
      <c r="Y417" s="214"/>
      <c r="Z417" s="214"/>
      <c r="AA417" s="214"/>
      <c r="AB417" s="214"/>
      <c r="AC417" s="214"/>
      <c r="AD417" s="214"/>
      <c r="AE417" s="214"/>
      <c r="AF417" s="214"/>
      <c r="AG417" s="213"/>
      <c r="AH417" s="111">
        <f t="shared" ref="AH417" si="349">SUM(C417:AG417)</f>
        <v>0</v>
      </c>
      <c r="AI417" s="365"/>
      <c r="AJ417" s="150">
        <f t="shared" si="348"/>
        <v>0</v>
      </c>
      <c r="AN417" s="67"/>
      <c r="AO417" s="67"/>
    </row>
    <row r="418" spans="1:49" ht="18" customHeight="1" thickBot="1">
      <c r="A418" s="372" t="s">
        <v>227</v>
      </c>
      <c r="B418" s="193" t="s">
        <v>218</v>
      </c>
      <c r="C418" s="199"/>
      <c r="D418" s="200"/>
      <c r="E418" s="200"/>
      <c r="F418" s="200"/>
      <c r="G418" s="200"/>
      <c r="H418" s="200"/>
      <c r="I418" s="200"/>
      <c r="J418" s="200"/>
      <c r="K418" s="200"/>
      <c r="L418" s="201"/>
      <c r="M418" s="199"/>
      <c r="N418" s="200"/>
      <c r="O418" s="200"/>
      <c r="P418" s="200"/>
      <c r="Q418" s="200"/>
      <c r="R418" s="200"/>
      <c r="S418" s="200"/>
      <c r="T418" s="200"/>
      <c r="U418" s="200"/>
      <c r="V418" s="201"/>
      <c r="W418" s="202"/>
      <c r="X418" s="200"/>
      <c r="Y418" s="200"/>
      <c r="Z418" s="200"/>
      <c r="AA418" s="200"/>
      <c r="AB418" s="200"/>
      <c r="AC418" s="200"/>
      <c r="AD418" s="200"/>
      <c r="AE418" s="200"/>
      <c r="AF418" s="200"/>
      <c r="AG418" s="201"/>
      <c r="AH418" s="113">
        <f t="shared" ref="AH418" si="350">SUM(C418:AG418)*1/2</f>
        <v>0</v>
      </c>
      <c r="AI418" s="365" t="s">
        <v>145</v>
      </c>
      <c r="AJ418" s="150">
        <f t="shared" si="348"/>
        <v>0</v>
      </c>
      <c r="AN418" s="67"/>
      <c r="AO418" s="67"/>
    </row>
    <row r="419" spans="1:49" ht="18" customHeight="1" thickBot="1">
      <c r="A419" s="373"/>
      <c r="B419" s="194" t="s">
        <v>219</v>
      </c>
      <c r="C419" s="203"/>
      <c r="D419" s="204"/>
      <c r="E419" s="204"/>
      <c r="F419" s="204"/>
      <c r="G419" s="204"/>
      <c r="H419" s="204"/>
      <c r="I419" s="204"/>
      <c r="J419" s="204"/>
      <c r="K419" s="204"/>
      <c r="L419" s="205"/>
      <c r="M419" s="203"/>
      <c r="N419" s="204"/>
      <c r="O419" s="204"/>
      <c r="P419" s="204"/>
      <c r="Q419" s="204"/>
      <c r="R419" s="204"/>
      <c r="S419" s="204"/>
      <c r="T419" s="204"/>
      <c r="U419" s="204"/>
      <c r="V419" s="205"/>
      <c r="W419" s="206"/>
      <c r="X419" s="204"/>
      <c r="Y419" s="204"/>
      <c r="Z419" s="204"/>
      <c r="AA419" s="204"/>
      <c r="AB419" s="204"/>
      <c r="AC419" s="204"/>
      <c r="AD419" s="204"/>
      <c r="AE419" s="204"/>
      <c r="AF419" s="204"/>
      <c r="AG419" s="205"/>
      <c r="AH419" s="111">
        <f t="shared" ref="AH419" si="351">SUM(C419:AG419)*3/4</f>
        <v>0</v>
      </c>
      <c r="AI419" s="365"/>
      <c r="AJ419" s="150">
        <f t="shared" si="348"/>
        <v>0</v>
      </c>
      <c r="AN419" s="67"/>
      <c r="AO419" s="67"/>
    </row>
    <row r="420" spans="1:49" ht="18" customHeight="1" thickBot="1">
      <c r="A420" s="374"/>
      <c r="B420" s="197" t="s">
        <v>220</v>
      </c>
      <c r="C420" s="224"/>
      <c r="D420" s="214"/>
      <c r="E420" s="214"/>
      <c r="F420" s="214"/>
      <c r="G420" s="214"/>
      <c r="H420" s="214"/>
      <c r="I420" s="214"/>
      <c r="J420" s="214"/>
      <c r="K420" s="214"/>
      <c r="L420" s="213"/>
      <c r="M420" s="224"/>
      <c r="N420" s="214"/>
      <c r="O420" s="214"/>
      <c r="P420" s="214"/>
      <c r="Q420" s="214"/>
      <c r="R420" s="214"/>
      <c r="S420" s="214"/>
      <c r="T420" s="214"/>
      <c r="U420" s="214"/>
      <c r="V420" s="213"/>
      <c r="W420" s="225"/>
      <c r="X420" s="214"/>
      <c r="Y420" s="214"/>
      <c r="Z420" s="214"/>
      <c r="AA420" s="214"/>
      <c r="AB420" s="214"/>
      <c r="AC420" s="214"/>
      <c r="AD420" s="214"/>
      <c r="AE420" s="214"/>
      <c r="AF420" s="214"/>
      <c r="AG420" s="213"/>
      <c r="AH420" s="111">
        <f t="shared" ref="AH420" si="352">SUM(C420:AG420)</f>
        <v>0</v>
      </c>
      <c r="AI420" s="365"/>
      <c r="AJ420" s="150">
        <f t="shared" si="348"/>
        <v>0</v>
      </c>
      <c r="AN420" s="67"/>
      <c r="AO420" s="67"/>
    </row>
    <row r="421" spans="1:49" ht="18" customHeight="1" thickBot="1">
      <c r="A421" s="372" t="s">
        <v>147</v>
      </c>
      <c r="B421" s="193" t="s">
        <v>218</v>
      </c>
      <c r="C421" s="199"/>
      <c r="D421" s="200"/>
      <c r="E421" s="200"/>
      <c r="F421" s="200"/>
      <c r="G421" s="200"/>
      <c r="H421" s="200"/>
      <c r="I421" s="200"/>
      <c r="J421" s="200"/>
      <c r="K421" s="200"/>
      <c r="L421" s="201"/>
      <c r="M421" s="199"/>
      <c r="N421" s="200"/>
      <c r="O421" s="200"/>
      <c r="P421" s="200"/>
      <c r="Q421" s="200"/>
      <c r="R421" s="200"/>
      <c r="S421" s="200"/>
      <c r="T421" s="200"/>
      <c r="U421" s="200"/>
      <c r="V421" s="201"/>
      <c r="W421" s="202"/>
      <c r="X421" s="200"/>
      <c r="Y421" s="200"/>
      <c r="Z421" s="200"/>
      <c r="AA421" s="200"/>
      <c r="AB421" s="200"/>
      <c r="AC421" s="200"/>
      <c r="AD421" s="200"/>
      <c r="AE421" s="200"/>
      <c r="AF421" s="200"/>
      <c r="AG421" s="201"/>
      <c r="AH421" s="113">
        <f t="shared" ref="AH421" si="353">SUM(C421:AG421)*1/2</f>
        <v>0</v>
      </c>
      <c r="AI421" s="365" t="s">
        <v>148</v>
      </c>
      <c r="AJ421" s="151">
        <f>AH421*5</f>
        <v>0</v>
      </c>
      <c r="AN421" s="67"/>
      <c r="AO421" s="67"/>
    </row>
    <row r="422" spans="1:49" ht="18" customHeight="1" thickBot="1">
      <c r="A422" s="373"/>
      <c r="B422" s="194" t="s">
        <v>219</v>
      </c>
      <c r="C422" s="203"/>
      <c r="D422" s="204"/>
      <c r="E422" s="204"/>
      <c r="F422" s="204"/>
      <c r="G422" s="204"/>
      <c r="H422" s="204"/>
      <c r="I422" s="204"/>
      <c r="J422" s="204"/>
      <c r="K422" s="204"/>
      <c r="L422" s="205"/>
      <c r="M422" s="203"/>
      <c r="N422" s="204"/>
      <c r="O422" s="204"/>
      <c r="P422" s="204"/>
      <c r="Q422" s="204"/>
      <c r="R422" s="204"/>
      <c r="S422" s="204"/>
      <c r="T422" s="204"/>
      <c r="U422" s="204"/>
      <c r="V422" s="205"/>
      <c r="W422" s="206"/>
      <c r="X422" s="204"/>
      <c r="Y422" s="204"/>
      <c r="Z422" s="204"/>
      <c r="AA422" s="204"/>
      <c r="AB422" s="204"/>
      <c r="AC422" s="204"/>
      <c r="AD422" s="204"/>
      <c r="AE422" s="204"/>
      <c r="AF422" s="204"/>
      <c r="AG422" s="205"/>
      <c r="AH422" s="111">
        <f t="shared" ref="AH422" si="354">SUM(C422:AG422)*3/4</f>
        <v>0</v>
      </c>
      <c r="AI422" s="365"/>
      <c r="AJ422" s="151">
        <f t="shared" ref="AJ422:AJ423" si="355">AH422*5</f>
        <v>0</v>
      </c>
      <c r="AN422" s="67"/>
      <c r="AO422" s="67"/>
    </row>
    <row r="423" spans="1:49" ht="18" customHeight="1" thickBot="1">
      <c r="A423" s="374"/>
      <c r="B423" s="197" t="s">
        <v>220</v>
      </c>
      <c r="C423" s="224"/>
      <c r="D423" s="214"/>
      <c r="E423" s="214"/>
      <c r="F423" s="214"/>
      <c r="G423" s="214"/>
      <c r="H423" s="214"/>
      <c r="I423" s="214"/>
      <c r="J423" s="214"/>
      <c r="K423" s="214"/>
      <c r="L423" s="213"/>
      <c r="M423" s="224"/>
      <c r="N423" s="214"/>
      <c r="O423" s="214"/>
      <c r="P423" s="214"/>
      <c r="Q423" s="214"/>
      <c r="R423" s="214"/>
      <c r="S423" s="214"/>
      <c r="T423" s="214"/>
      <c r="U423" s="214"/>
      <c r="V423" s="213"/>
      <c r="W423" s="225"/>
      <c r="X423" s="214"/>
      <c r="Y423" s="214"/>
      <c r="Z423" s="214"/>
      <c r="AA423" s="214"/>
      <c r="AB423" s="214"/>
      <c r="AC423" s="214"/>
      <c r="AD423" s="214"/>
      <c r="AE423" s="214"/>
      <c r="AF423" s="214"/>
      <c r="AG423" s="213"/>
      <c r="AH423" s="111">
        <f t="shared" ref="AH423" si="356">SUM(C423:AG423)</f>
        <v>0</v>
      </c>
      <c r="AI423" s="365"/>
      <c r="AJ423" s="151">
        <f t="shared" si="355"/>
        <v>0</v>
      </c>
      <c r="AN423" s="67"/>
      <c r="AO423" s="67"/>
    </row>
    <row r="424" spans="1:49" ht="18" customHeight="1">
      <c r="A424" s="372" t="s">
        <v>149</v>
      </c>
      <c r="B424" s="193" t="s">
        <v>218</v>
      </c>
      <c r="C424" s="199"/>
      <c r="D424" s="200"/>
      <c r="E424" s="200"/>
      <c r="F424" s="200"/>
      <c r="G424" s="200"/>
      <c r="H424" s="200"/>
      <c r="I424" s="200"/>
      <c r="J424" s="200"/>
      <c r="K424" s="200"/>
      <c r="L424" s="201"/>
      <c r="M424" s="199"/>
      <c r="N424" s="200"/>
      <c r="O424" s="200"/>
      <c r="P424" s="200"/>
      <c r="Q424" s="200"/>
      <c r="R424" s="200"/>
      <c r="S424" s="200"/>
      <c r="T424" s="200"/>
      <c r="U424" s="200"/>
      <c r="V424" s="201"/>
      <c r="W424" s="202"/>
      <c r="X424" s="200"/>
      <c r="Y424" s="200"/>
      <c r="Z424" s="200"/>
      <c r="AA424" s="200"/>
      <c r="AB424" s="200"/>
      <c r="AC424" s="200"/>
      <c r="AD424" s="200"/>
      <c r="AE424" s="200"/>
      <c r="AF424" s="200"/>
      <c r="AG424" s="201"/>
      <c r="AH424" s="113">
        <f>SUM(C424:AG424)*1/2</f>
        <v>0</v>
      </c>
      <c r="AI424" s="365" t="s">
        <v>150</v>
      </c>
      <c r="AJ424" s="195">
        <f>AH424*6</f>
        <v>0</v>
      </c>
      <c r="AN424" s="67"/>
      <c r="AO424" s="67"/>
    </row>
    <row r="425" spans="1:49" ht="18" customHeight="1">
      <c r="A425" s="373"/>
      <c r="B425" s="194" t="s">
        <v>219</v>
      </c>
      <c r="C425" s="203"/>
      <c r="D425" s="204"/>
      <c r="E425" s="204"/>
      <c r="F425" s="204"/>
      <c r="G425" s="204"/>
      <c r="H425" s="204"/>
      <c r="I425" s="204"/>
      <c r="J425" s="204"/>
      <c r="K425" s="204"/>
      <c r="L425" s="205"/>
      <c r="M425" s="203"/>
      <c r="N425" s="204"/>
      <c r="O425" s="204"/>
      <c r="P425" s="204"/>
      <c r="Q425" s="204"/>
      <c r="R425" s="204"/>
      <c r="S425" s="204"/>
      <c r="T425" s="204"/>
      <c r="U425" s="204"/>
      <c r="V425" s="205"/>
      <c r="W425" s="206"/>
      <c r="X425" s="204"/>
      <c r="Y425" s="204"/>
      <c r="Z425" s="204"/>
      <c r="AA425" s="204"/>
      <c r="AB425" s="204"/>
      <c r="AC425" s="204"/>
      <c r="AD425" s="204"/>
      <c r="AE425" s="204"/>
      <c r="AF425" s="204"/>
      <c r="AG425" s="205"/>
      <c r="AH425" s="111">
        <f t="shared" ref="AH425" si="357">SUM(C425:AG425)*3/4</f>
        <v>0</v>
      </c>
      <c r="AI425" s="365"/>
      <c r="AJ425" s="195">
        <f t="shared" ref="AJ425:AJ426" si="358">AH425*6</f>
        <v>0</v>
      </c>
      <c r="AN425" s="67"/>
      <c r="AO425" s="67"/>
    </row>
    <row r="426" spans="1:49" ht="18" customHeight="1" thickBot="1">
      <c r="A426" s="374"/>
      <c r="B426" s="196" t="s">
        <v>220</v>
      </c>
      <c r="C426" s="224"/>
      <c r="D426" s="214"/>
      <c r="E426" s="214"/>
      <c r="F426" s="214"/>
      <c r="G426" s="214"/>
      <c r="H426" s="214"/>
      <c r="I426" s="214"/>
      <c r="J426" s="214"/>
      <c r="K426" s="214"/>
      <c r="L426" s="213"/>
      <c r="M426" s="224"/>
      <c r="N426" s="214"/>
      <c r="O426" s="214"/>
      <c r="P426" s="214"/>
      <c r="Q426" s="214"/>
      <c r="R426" s="214"/>
      <c r="S426" s="214"/>
      <c r="T426" s="214"/>
      <c r="U426" s="214"/>
      <c r="V426" s="213"/>
      <c r="W426" s="225"/>
      <c r="X426" s="214"/>
      <c r="Y426" s="214"/>
      <c r="Z426" s="214"/>
      <c r="AA426" s="214"/>
      <c r="AB426" s="214"/>
      <c r="AC426" s="214"/>
      <c r="AD426" s="214"/>
      <c r="AE426" s="214"/>
      <c r="AF426" s="214"/>
      <c r="AG426" s="213"/>
      <c r="AH426" s="111">
        <f t="shared" ref="AH426" si="359">SUM(C426:AG426)</f>
        <v>0</v>
      </c>
      <c r="AI426" s="365"/>
      <c r="AJ426" s="195">
        <f t="shared" si="358"/>
        <v>0</v>
      </c>
      <c r="AN426" s="67"/>
      <c r="AO426" s="67"/>
    </row>
    <row r="427" spans="1:49" ht="26.25" customHeight="1" thickBot="1">
      <c r="B427" s="96" t="s">
        <v>190</v>
      </c>
      <c r="C427" s="104">
        <f t="shared" ref="C427:AG427" si="360">SUM(C403,C406,C409,C412,C415,C418,C421,C424)*1/2+SUM(C404,C407,C410,C413,C416,C419,C422,C425)*3/4+SUM(C405,C408,C411,C414,C417,C420,C423,C426)</f>
        <v>0</v>
      </c>
      <c r="D427" s="104">
        <f t="shared" si="360"/>
        <v>0</v>
      </c>
      <c r="E427" s="104">
        <f t="shared" si="360"/>
        <v>0</v>
      </c>
      <c r="F427" s="104">
        <f t="shared" si="360"/>
        <v>0</v>
      </c>
      <c r="G427" s="104">
        <f t="shared" si="360"/>
        <v>0</v>
      </c>
      <c r="H427" s="104">
        <f t="shared" si="360"/>
        <v>0</v>
      </c>
      <c r="I427" s="104">
        <f t="shared" si="360"/>
        <v>0</v>
      </c>
      <c r="J427" s="104">
        <f t="shared" si="360"/>
        <v>0</v>
      </c>
      <c r="K427" s="104">
        <f t="shared" si="360"/>
        <v>0</v>
      </c>
      <c r="L427" s="104">
        <f t="shared" si="360"/>
        <v>0</v>
      </c>
      <c r="M427" s="104">
        <f t="shared" si="360"/>
        <v>0</v>
      </c>
      <c r="N427" s="104">
        <f t="shared" si="360"/>
        <v>0</v>
      </c>
      <c r="O427" s="104">
        <f t="shared" si="360"/>
        <v>0</v>
      </c>
      <c r="P427" s="104">
        <f t="shared" si="360"/>
        <v>0</v>
      </c>
      <c r="Q427" s="104">
        <f t="shared" si="360"/>
        <v>0</v>
      </c>
      <c r="R427" s="104">
        <f t="shared" si="360"/>
        <v>0</v>
      </c>
      <c r="S427" s="104">
        <f t="shared" si="360"/>
        <v>0</v>
      </c>
      <c r="T427" s="104">
        <f t="shared" si="360"/>
        <v>0</v>
      </c>
      <c r="U427" s="104">
        <f t="shared" si="360"/>
        <v>0</v>
      </c>
      <c r="V427" s="104">
        <f t="shared" si="360"/>
        <v>0</v>
      </c>
      <c r="W427" s="104">
        <f t="shared" si="360"/>
        <v>0</v>
      </c>
      <c r="X427" s="104">
        <f t="shared" si="360"/>
        <v>0</v>
      </c>
      <c r="Y427" s="104">
        <f t="shared" si="360"/>
        <v>0</v>
      </c>
      <c r="Z427" s="104">
        <f t="shared" si="360"/>
        <v>0</v>
      </c>
      <c r="AA427" s="104">
        <f t="shared" si="360"/>
        <v>0</v>
      </c>
      <c r="AB427" s="104">
        <f t="shared" si="360"/>
        <v>0</v>
      </c>
      <c r="AC427" s="104">
        <f t="shared" si="360"/>
        <v>0</v>
      </c>
      <c r="AD427" s="104">
        <f t="shared" si="360"/>
        <v>0</v>
      </c>
      <c r="AE427" s="104">
        <f t="shared" si="360"/>
        <v>0</v>
      </c>
      <c r="AF427" s="104">
        <f t="shared" si="360"/>
        <v>0</v>
      </c>
      <c r="AG427" s="104">
        <f t="shared" si="360"/>
        <v>0</v>
      </c>
      <c r="AH427" s="108">
        <f>SUM(AH403:AH426)</f>
        <v>0</v>
      </c>
      <c r="AI427" s="94" t="s">
        <v>134</v>
      </c>
      <c r="AJ427" s="150">
        <f>SUM(AJ403:AJ426)</f>
        <v>0</v>
      </c>
      <c r="AN427" s="67"/>
      <c r="AO427" s="67"/>
    </row>
    <row r="428" spans="1:49" ht="18" customHeight="1">
      <c r="A428" s="368" t="s">
        <v>191</v>
      </c>
      <c r="B428" s="193" t="s">
        <v>218</v>
      </c>
      <c r="C428" s="209"/>
      <c r="D428" s="210"/>
      <c r="E428" s="210"/>
      <c r="F428" s="210"/>
      <c r="G428" s="210"/>
      <c r="H428" s="210"/>
      <c r="I428" s="210"/>
      <c r="J428" s="210"/>
      <c r="K428" s="210"/>
      <c r="L428" s="201"/>
      <c r="M428" s="209"/>
      <c r="N428" s="210"/>
      <c r="O428" s="210"/>
      <c r="P428" s="210"/>
      <c r="Q428" s="210"/>
      <c r="R428" s="210"/>
      <c r="S428" s="210"/>
      <c r="T428" s="210"/>
      <c r="U428" s="210"/>
      <c r="V428" s="201"/>
      <c r="W428" s="209"/>
      <c r="X428" s="210"/>
      <c r="Y428" s="210"/>
      <c r="Z428" s="210"/>
      <c r="AA428" s="210"/>
      <c r="AB428" s="210"/>
      <c r="AC428" s="210"/>
      <c r="AD428" s="210"/>
      <c r="AE428" s="210"/>
      <c r="AF428" s="200"/>
      <c r="AG428" s="201"/>
      <c r="AH428" s="113">
        <f>SUM(C428:AG428)*1/2</f>
        <v>0</v>
      </c>
      <c r="AI428" s="94"/>
      <c r="AJ428" s="95"/>
      <c r="AN428" s="67"/>
      <c r="AO428" s="67"/>
    </row>
    <row r="429" spans="1:49" ht="18" customHeight="1">
      <c r="A429" s="369"/>
      <c r="B429" s="194" t="s">
        <v>219</v>
      </c>
      <c r="C429" s="207"/>
      <c r="D429" s="208"/>
      <c r="E429" s="208"/>
      <c r="F429" s="208"/>
      <c r="G429" s="208"/>
      <c r="H429" s="208"/>
      <c r="I429" s="208"/>
      <c r="J429" s="208"/>
      <c r="K429" s="208"/>
      <c r="L429" s="205"/>
      <c r="M429" s="207"/>
      <c r="N429" s="208"/>
      <c r="O429" s="208"/>
      <c r="P429" s="208"/>
      <c r="Q429" s="208"/>
      <c r="R429" s="208"/>
      <c r="S429" s="208"/>
      <c r="T429" s="208"/>
      <c r="U429" s="208"/>
      <c r="V429" s="205"/>
      <c r="W429" s="207"/>
      <c r="X429" s="208"/>
      <c r="Y429" s="208"/>
      <c r="Z429" s="208"/>
      <c r="AA429" s="208"/>
      <c r="AB429" s="208"/>
      <c r="AC429" s="208"/>
      <c r="AD429" s="208"/>
      <c r="AE429" s="208"/>
      <c r="AF429" s="204"/>
      <c r="AG429" s="205"/>
      <c r="AH429" s="111">
        <f t="shared" ref="AH429" si="361">SUM(C429:AG429)*3/4</f>
        <v>0</v>
      </c>
      <c r="AI429" s="94"/>
      <c r="AJ429" s="198"/>
      <c r="AN429" s="67"/>
      <c r="AO429" s="67"/>
    </row>
    <row r="430" spans="1:49" ht="18" customHeight="1" thickBot="1">
      <c r="A430" s="370"/>
      <c r="B430" s="196" t="s">
        <v>220</v>
      </c>
      <c r="C430" s="211"/>
      <c r="D430" s="212"/>
      <c r="E430" s="212"/>
      <c r="F430" s="212"/>
      <c r="G430" s="212"/>
      <c r="H430" s="212"/>
      <c r="I430" s="212"/>
      <c r="J430" s="212"/>
      <c r="K430" s="212"/>
      <c r="L430" s="213"/>
      <c r="M430" s="211"/>
      <c r="N430" s="212"/>
      <c r="O430" s="212"/>
      <c r="P430" s="212"/>
      <c r="Q430" s="212"/>
      <c r="R430" s="212"/>
      <c r="S430" s="212"/>
      <c r="T430" s="212"/>
      <c r="U430" s="212"/>
      <c r="V430" s="213"/>
      <c r="W430" s="211"/>
      <c r="X430" s="212"/>
      <c r="Y430" s="212"/>
      <c r="Z430" s="212"/>
      <c r="AA430" s="212"/>
      <c r="AB430" s="212"/>
      <c r="AC430" s="212"/>
      <c r="AD430" s="212"/>
      <c r="AE430" s="212"/>
      <c r="AF430" s="214"/>
      <c r="AG430" s="213"/>
      <c r="AH430" s="111">
        <f t="shared" ref="AH430" si="362">SUM(C430:AG430)</f>
        <v>0</v>
      </c>
      <c r="AI430" s="94"/>
      <c r="AJ430" s="198"/>
      <c r="AN430" s="67"/>
      <c r="AO430" s="67"/>
    </row>
    <row r="431" spans="1:49" s="64" customFormat="1" ht="24.75" thickBot="1">
      <c r="B431" s="170" t="s">
        <v>167</v>
      </c>
      <c r="C431" s="215"/>
      <c r="D431" s="216"/>
      <c r="E431" s="216"/>
      <c r="F431" s="216"/>
      <c r="G431" s="216"/>
      <c r="H431" s="216"/>
      <c r="I431" s="216"/>
      <c r="J431" s="216"/>
      <c r="K431" s="216"/>
      <c r="L431" s="217"/>
      <c r="M431" s="218"/>
      <c r="N431" s="216"/>
      <c r="O431" s="216"/>
      <c r="P431" s="216"/>
      <c r="Q431" s="216"/>
      <c r="R431" s="216"/>
      <c r="S431" s="216"/>
      <c r="T431" s="216"/>
      <c r="U431" s="216"/>
      <c r="V431" s="219"/>
      <c r="W431" s="215"/>
      <c r="X431" s="216"/>
      <c r="Y431" s="216"/>
      <c r="Z431" s="216"/>
      <c r="AA431" s="216"/>
      <c r="AB431" s="216"/>
      <c r="AC431" s="216"/>
      <c r="AD431" s="216"/>
      <c r="AE431" s="216"/>
      <c r="AF431" s="216"/>
      <c r="AG431" s="217"/>
      <c r="AH431" s="171">
        <f>SUM(C431:AG431)</f>
        <v>0</v>
      </c>
      <c r="AI431" s="61"/>
      <c r="AJ431" s="61"/>
      <c r="AN431" s="62"/>
      <c r="AO431" s="62"/>
      <c r="AP431" s="63"/>
      <c r="AQ431" s="63"/>
      <c r="AR431" s="63"/>
      <c r="AS431" s="63"/>
      <c r="AT431" s="63"/>
      <c r="AU431" s="63"/>
      <c r="AV431" s="63"/>
      <c r="AW431" s="63"/>
    </row>
    <row r="432" spans="1:49" ht="20.100000000000001" customHeight="1" thickBot="1">
      <c r="B432" s="23"/>
      <c r="C432" s="249"/>
      <c r="D432" s="249"/>
      <c r="E432" s="249"/>
      <c r="F432" s="249"/>
      <c r="G432" s="249"/>
      <c r="H432" s="249"/>
      <c r="I432" s="249"/>
      <c r="J432" s="249"/>
      <c r="K432" s="249"/>
      <c r="L432" s="249"/>
      <c r="M432" s="249"/>
      <c r="N432" s="249"/>
      <c r="O432" s="249"/>
      <c r="P432" s="249"/>
      <c r="Q432" s="249"/>
      <c r="R432" s="249"/>
      <c r="S432" s="249"/>
      <c r="T432" s="249"/>
      <c r="U432" s="249"/>
      <c r="V432" s="249"/>
      <c r="W432" s="249"/>
      <c r="X432" s="249"/>
      <c r="Y432" s="249"/>
      <c r="Z432" s="249"/>
      <c r="AA432" s="249"/>
      <c r="AB432" s="249"/>
      <c r="AC432" s="249"/>
      <c r="AD432" s="249"/>
      <c r="AE432" s="249"/>
      <c r="AF432" s="249"/>
      <c r="AG432" s="249"/>
      <c r="AH432" s="23"/>
      <c r="AK432" s="67">
        <f>E433</f>
        <v>3</v>
      </c>
      <c r="AL432" s="67" t="s">
        <v>132</v>
      </c>
    </row>
    <row r="433" spans="1:54" ht="26.25" customHeight="1" thickBot="1">
      <c r="A433" s="68" t="s">
        <v>270</v>
      </c>
      <c r="B433" s="251">
        <f>B4+1</f>
        <v>2026</v>
      </c>
      <c r="C433" s="69" t="s">
        <v>129</v>
      </c>
      <c r="D433" s="69"/>
      <c r="E433" s="323">
        <v>3</v>
      </c>
      <c r="F433" s="323"/>
      <c r="G433" s="70" t="s">
        <v>130</v>
      </c>
      <c r="H433" s="71" t="s">
        <v>131</v>
      </c>
      <c r="I433" s="71"/>
      <c r="J433" s="72"/>
      <c r="K433" s="220" t="s">
        <v>240</v>
      </c>
      <c r="M433" s="72"/>
      <c r="N433" s="66"/>
      <c r="O433" s="66"/>
      <c r="P433" s="66"/>
      <c r="Q433" s="66"/>
      <c r="R433" s="72"/>
      <c r="S433" s="72"/>
      <c r="T433" s="66"/>
      <c r="U433" s="66"/>
      <c r="V433" s="66"/>
      <c r="W433" s="66"/>
      <c r="X433" s="66"/>
      <c r="Y433" s="220" t="s">
        <v>239</v>
      </c>
      <c r="Z433" s="66"/>
      <c r="AA433" s="66"/>
      <c r="AB433" s="72"/>
      <c r="AC433" s="72"/>
      <c r="AD433" s="72"/>
      <c r="AE433" s="72"/>
      <c r="AF433" s="72"/>
      <c r="AG433" s="72"/>
      <c r="AH433" s="67"/>
      <c r="AI433" s="67"/>
      <c r="AJ433" s="67"/>
      <c r="AK433" s="67"/>
      <c r="AL433" s="78" t="s">
        <v>135</v>
      </c>
      <c r="AM433" s="146" t="e">
        <f>ROUNDUP(AH438/AH437,1)</f>
        <v>#DIV/0!</v>
      </c>
      <c r="AN433" s="67"/>
      <c r="AO433" s="67"/>
    </row>
    <row r="434" spans="1:54" ht="20.100000000000001" customHeight="1" thickBot="1">
      <c r="B434" s="23"/>
      <c r="C434" s="249"/>
      <c r="D434" s="249"/>
      <c r="E434" s="249"/>
      <c r="F434" s="249"/>
      <c r="G434" s="249"/>
      <c r="H434" s="249"/>
      <c r="I434" s="249"/>
      <c r="J434" s="249"/>
      <c r="K434" s="249"/>
      <c r="L434" s="249"/>
      <c r="M434" s="249"/>
      <c r="N434" s="249"/>
      <c r="O434" s="249"/>
      <c r="P434" s="249"/>
      <c r="Q434" s="249"/>
      <c r="R434" s="249"/>
      <c r="S434" s="249"/>
      <c r="T434" s="249"/>
      <c r="U434" s="249"/>
      <c r="V434" s="249"/>
      <c r="W434" s="249"/>
      <c r="X434" s="249"/>
      <c r="Y434" s="249"/>
      <c r="Z434" s="249"/>
      <c r="AA434" s="249"/>
      <c r="AB434" s="249"/>
      <c r="AC434" s="249"/>
      <c r="AD434" s="249"/>
      <c r="AE434" s="249"/>
      <c r="AF434" s="249"/>
      <c r="AG434" s="249"/>
      <c r="AH434" s="23"/>
      <c r="AK434" s="67"/>
      <c r="AL434" s="366" t="s">
        <v>182</v>
      </c>
      <c r="AM434" s="362" t="e">
        <f>ROUND(SUM(AH442:AH444,AH448:AH450,AH454:AH456,AH460:AH462,AH463:AH465)/AH466*100,0) &amp;"％"</f>
        <v>#DIV/0!</v>
      </c>
    </row>
    <row r="435" spans="1:54" ht="24.95" customHeight="1" thickBot="1">
      <c r="B435" s="73" t="s">
        <v>133</v>
      </c>
      <c r="C435" s="74">
        <v>1</v>
      </c>
      <c r="D435" s="75">
        <v>2</v>
      </c>
      <c r="E435" s="75">
        <v>3</v>
      </c>
      <c r="F435" s="75">
        <v>4</v>
      </c>
      <c r="G435" s="75">
        <v>5</v>
      </c>
      <c r="H435" s="75">
        <v>6</v>
      </c>
      <c r="I435" s="75">
        <v>7</v>
      </c>
      <c r="J435" s="75">
        <v>8</v>
      </c>
      <c r="K435" s="75">
        <v>9</v>
      </c>
      <c r="L435" s="76">
        <v>10</v>
      </c>
      <c r="M435" s="74">
        <v>11</v>
      </c>
      <c r="N435" s="75">
        <v>12</v>
      </c>
      <c r="O435" s="75">
        <v>13</v>
      </c>
      <c r="P435" s="75">
        <v>14</v>
      </c>
      <c r="Q435" s="75">
        <v>15</v>
      </c>
      <c r="R435" s="75">
        <v>16</v>
      </c>
      <c r="S435" s="75">
        <v>17</v>
      </c>
      <c r="T435" s="75">
        <v>18</v>
      </c>
      <c r="U435" s="75">
        <v>19</v>
      </c>
      <c r="V435" s="76">
        <v>20</v>
      </c>
      <c r="W435" s="74">
        <v>21</v>
      </c>
      <c r="X435" s="75">
        <v>22</v>
      </c>
      <c r="Y435" s="75">
        <v>23</v>
      </c>
      <c r="Z435" s="75">
        <v>24</v>
      </c>
      <c r="AA435" s="75">
        <v>25</v>
      </c>
      <c r="AB435" s="75">
        <v>26</v>
      </c>
      <c r="AC435" s="75">
        <v>27</v>
      </c>
      <c r="AD435" s="75">
        <v>28</v>
      </c>
      <c r="AE435" s="75">
        <v>29</v>
      </c>
      <c r="AF435" s="75">
        <v>30</v>
      </c>
      <c r="AG435" s="76">
        <v>31</v>
      </c>
      <c r="AH435" s="346" t="s">
        <v>134</v>
      </c>
      <c r="AI435" s="77"/>
      <c r="AK435" s="67"/>
      <c r="AL435" s="367"/>
      <c r="AM435" s="363"/>
      <c r="AN435" s="67"/>
      <c r="AO435" s="67"/>
      <c r="AT435" s="249"/>
      <c r="AU435" s="249"/>
      <c r="BB435" s="249"/>
    </row>
    <row r="436" spans="1:54" ht="24.95" customHeight="1" thickBot="1">
      <c r="B436" s="79" t="s">
        <v>136</v>
      </c>
      <c r="C436" s="250">
        <f>DATE($B$433,$E$433,1)</f>
        <v>46082</v>
      </c>
      <c r="D436" s="250">
        <f>DATE($B$433,$E$433,2)</f>
        <v>46083</v>
      </c>
      <c r="E436" s="250">
        <f>DATE($B$433,$E$433,3)</f>
        <v>46084</v>
      </c>
      <c r="F436" s="250">
        <f>DATE($B$433,$E$433,4)</f>
        <v>46085</v>
      </c>
      <c r="G436" s="250">
        <f>DATE($B$433,$E$433,5)</f>
        <v>46086</v>
      </c>
      <c r="H436" s="250">
        <f>DATE($B$433,$E$433,6)</f>
        <v>46087</v>
      </c>
      <c r="I436" s="250">
        <f>DATE($B$433,$E$433,7)</f>
        <v>46088</v>
      </c>
      <c r="J436" s="250">
        <f>DATE($B$433,$E$433,8)</f>
        <v>46089</v>
      </c>
      <c r="K436" s="250">
        <f>DATE($B$433,$E$433,9)</f>
        <v>46090</v>
      </c>
      <c r="L436" s="250">
        <f>DATE($B$433,$E$433,10)</f>
        <v>46091</v>
      </c>
      <c r="M436" s="250">
        <f>DATE($B$433,$E$433,11)</f>
        <v>46092</v>
      </c>
      <c r="N436" s="250">
        <f>DATE($B$433,$E$433,12)</f>
        <v>46093</v>
      </c>
      <c r="O436" s="250">
        <f>DATE($B$433,$E$433,13)</f>
        <v>46094</v>
      </c>
      <c r="P436" s="250">
        <f>DATE($B$433,$E$433,14)</f>
        <v>46095</v>
      </c>
      <c r="Q436" s="250">
        <f>DATE($B$433,$E$433,15)</f>
        <v>46096</v>
      </c>
      <c r="R436" s="250">
        <f>DATE($B$433,$E$433,16)</f>
        <v>46097</v>
      </c>
      <c r="S436" s="250">
        <f>DATE($B$433,$E$433,17)</f>
        <v>46098</v>
      </c>
      <c r="T436" s="250">
        <f>DATE($B$433,$E$433,18)</f>
        <v>46099</v>
      </c>
      <c r="U436" s="250">
        <f>DATE($B$433,$E$433,19)</f>
        <v>46100</v>
      </c>
      <c r="V436" s="250">
        <f>DATE($B$433,$E$433,20)</f>
        <v>46101</v>
      </c>
      <c r="W436" s="250">
        <f>DATE($B$433,$E$433,21)</f>
        <v>46102</v>
      </c>
      <c r="X436" s="250">
        <f>DATE($B$433,$E$433,22)</f>
        <v>46103</v>
      </c>
      <c r="Y436" s="250">
        <f>DATE($B$433,$E$433,23)</f>
        <v>46104</v>
      </c>
      <c r="Z436" s="250">
        <f>DATE($B$433,$E$433,24)</f>
        <v>46105</v>
      </c>
      <c r="AA436" s="250">
        <f>DATE($B$433,$E$433,25)</f>
        <v>46106</v>
      </c>
      <c r="AB436" s="250">
        <f>DATE($B$433,$E$433,26)</f>
        <v>46107</v>
      </c>
      <c r="AC436" s="250">
        <f>DATE($B$433,$E$433,27)</f>
        <v>46108</v>
      </c>
      <c r="AD436" s="250">
        <f>DATE($B$433,$E$433,28)</f>
        <v>46109</v>
      </c>
      <c r="AE436" s="250">
        <f>IF(DAY(EOMONTH(C436,0))&lt;29,"",DATE($B$433,$E$433,29))</f>
        <v>46110</v>
      </c>
      <c r="AF436" s="250">
        <f>IF(DAY(EOMONTH(C436,0))&lt;30,"",DATE($B$433,$E$433,30))</f>
        <v>46111</v>
      </c>
      <c r="AG436" s="250">
        <f>IF(DAY(EOMONTH(C436,0))&lt;31,"",DATE($B$433,$E$433,31))</f>
        <v>46112</v>
      </c>
      <c r="AH436" s="347"/>
      <c r="AI436" s="77"/>
      <c r="AJ436" s="77"/>
      <c r="AK436" s="67"/>
      <c r="AL436" s="78" t="s">
        <v>188</v>
      </c>
      <c r="AM436" s="147" t="e">
        <f>ROUND(SUM(AJ442:AJ465)/AH466,1)</f>
        <v>#DIV/0!</v>
      </c>
      <c r="AN436" s="67"/>
      <c r="AO436" s="67"/>
    </row>
    <row r="437" spans="1:54" ht="24.95" customHeight="1" thickBot="1">
      <c r="B437" s="80" t="s">
        <v>137</v>
      </c>
      <c r="C437" s="119"/>
      <c r="D437" s="120"/>
      <c r="E437" s="120"/>
      <c r="F437" s="120"/>
      <c r="G437" s="120"/>
      <c r="H437" s="120"/>
      <c r="I437" s="120"/>
      <c r="J437" s="120"/>
      <c r="K437" s="120"/>
      <c r="L437" s="121"/>
      <c r="M437" s="119"/>
      <c r="N437" s="120"/>
      <c r="O437" s="120"/>
      <c r="P437" s="120"/>
      <c r="Q437" s="120"/>
      <c r="R437" s="120"/>
      <c r="S437" s="120"/>
      <c r="T437" s="120"/>
      <c r="U437" s="120"/>
      <c r="V437" s="121"/>
      <c r="W437" s="122"/>
      <c r="X437" s="120"/>
      <c r="Y437" s="120"/>
      <c r="Z437" s="120"/>
      <c r="AA437" s="120"/>
      <c r="AB437" s="120"/>
      <c r="AC437" s="120"/>
      <c r="AD437" s="120"/>
      <c r="AE437" s="120"/>
      <c r="AF437" s="120"/>
      <c r="AG437" s="123"/>
      <c r="AH437" s="109">
        <f>COUNTIF(C437:AG437,"○")</f>
        <v>0</v>
      </c>
      <c r="AI437" s="81"/>
      <c r="AK437" s="67"/>
      <c r="AL437" s="83" t="s">
        <v>122</v>
      </c>
      <c r="AM437" s="181"/>
      <c r="AN437" s="67"/>
      <c r="AO437" s="67"/>
    </row>
    <row r="438" spans="1:54" ht="24.95" customHeight="1" thickBot="1">
      <c r="B438" s="80" t="s">
        <v>138</v>
      </c>
      <c r="C438" s="104">
        <f>SUM($C$10,$C$13,$C$16,$C$19,$C$22,$C$25,$C$28,$C$31,$C$34)*1/2+SUM($C$11,$C$14,$C$17,$C$20,$C$23,$C$26,$C$29,$C$32,$C$35)*3/4+SUM($C$12,$C$15,$C$18,$C$21,$C$24,$C$27,$C$30,$C$33,$C$36)</f>
        <v>0</v>
      </c>
      <c r="D438" s="104">
        <f t="shared" ref="D438:AG438" si="363">SUM(D439,D442,D445,D448,D451,D454,D457,D460,D463)*1/2+SUM(D440,D443,D446,D449,D452,D455,D458,D461,D464)*3/4+SUM(D441,D444,D447,D450,D453,D456,D459,D462,D465)</f>
        <v>0</v>
      </c>
      <c r="E438" s="104">
        <f t="shared" si="363"/>
        <v>0</v>
      </c>
      <c r="F438" s="104">
        <f t="shared" si="363"/>
        <v>0</v>
      </c>
      <c r="G438" s="104">
        <f t="shared" si="363"/>
        <v>0</v>
      </c>
      <c r="H438" s="104">
        <f t="shared" si="363"/>
        <v>0</v>
      </c>
      <c r="I438" s="104">
        <f t="shared" si="363"/>
        <v>0</v>
      </c>
      <c r="J438" s="104">
        <f t="shared" si="363"/>
        <v>0</v>
      </c>
      <c r="K438" s="104">
        <f t="shared" si="363"/>
        <v>0</v>
      </c>
      <c r="L438" s="104">
        <f t="shared" si="363"/>
        <v>0</v>
      </c>
      <c r="M438" s="104">
        <f t="shared" si="363"/>
        <v>0</v>
      </c>
      <c r="N438" s="104">
        <f t="shared" si="363"/>
        <v>0</v>
      </c>
      <c r="O438" s="104">
        <f t="shared" si="363"/>
        <v>0</v>
      </c>
      <c r="P438" s="104">
        <f t="shared" si="363"/>
        <v>0</v>
      </c>
      <c r="Q438" s="104">
        <f t="shared" si="363"/>
        <v>0</v>
      </c>
      <c r="R438" s="104">
        <f t="shared" si="363"/>
        <v>0</v>
      </c>
      <c r="S438" s="104">
        <f t="shared" si="363"/>
        <v>0</v>
      </c>
      <c r="T438" s="104">
        <f t="shared" si="363"/>
        <v>0</v>
      </c>
      <c r="U438" s="104">
        <f t="shared" si="363"/>
        <v>0</v>
      </c>
      <c r="V438" s="104">
        <f t="shared" si="363"/>
        <v>0</v>
      </c>
      <c r="W438" s="104">
        <f t="shared" si="363"/>
        <v>0</v>
      </c>
      <c r="X438" s="104">
        <f t="shared" si="363"/>
        <v>0</v>
      </c>
      <c r="Y438" s="104">
        <f t="shared" si="363"/>
        <v>0</v>
      </c>
      <c r="Z438" s="104">
        <f t="shared" si="363"/>
        <v>0</v>
      </c>
      <c r="AA438" s="104">
        <f t="shared" si="363"/>
        <v>0</v>
      </c>
      <c r="AB438" s="104">
        <f t="shared" si="363"/>
        <v>0</v>
      </c>
      <c r="AC438" s="104">
        <f t="shared" si="363"/>
        <v>0</v>
      </c>
      <c r="AD438" s="104">
        <f t="shared" si="363"/>
        <v>0</v>
      </c>
      <c r="AE438" s="104">
        <f t="shared" si="363"/>
        <v>0</v>
      </c>
      <c r="AF438" s="104">
        <f t="shared" si="363"/>
        <v>0</v>
      </c>
      <c r="AG438" s="104">
        <f t="shared" si="363"/>
        <v>0</v>
      </c>
      <c r="AH438" s="108">
        <f>SUM(C438:AG438)</f>
        <v>0</v>
      </c>
      <c r="AI438" s="82"/>
      <c r="AK438" s="67"/>
      <c r="AL438" s="83" t="s">
        <v>123</v>
      </c>
      <c r="AM438" s="148" t="e">
        <f>AM433/AF431</f>
        <v>#DIV/0!</v>
      </c>
      <c r="AN438" s="67"/>
      <c r="AO438" s="67"/>
    </row>
    <row r="439" spans="1:54" ht="18" customHeight="1" thickBot="1">
      <c r="A439" s="372" t="s">
        <v>139</v>
      </c>
      <c r="B439" s="193" t="s">
        <v>218</v>
      </c>
      <c r="C439" s="199"/>
      <c r="D439" s="200"/>
      <c r="E439" s="200"/>
      <c r="F439" s="200"/>
      <c r="G439" s="200"/>
      <c r="H439" s="200"/>
      <c r="I439" s="200"/>
      <c r="J439" s="200"/>
      <c r="K439" s="200"/>
      <c r="L439" s="201"/>
      <c r="M439" s="199"/>
      <c r="N439" s="200"/>
      <c r="O439" s="200"/>
      <c r="P439" s="200"/>
      <c r="Q439" s="200"/>
      <c r="R439" s="200"/>
      <c r="S439" s="200"/>
      <c r="T439" s="200"/>
      <c r="U439" s="200"/>
      <c r="V439" s="201"/>
      <c r="W439" s="202"/>
      <c r="X439" s="200"/>
      <c r="Y439" s="200"/>
      <c r="Z439" s="200"/>
      <c r="AA439" s="200"/>
      <c r="AB439" s="200"/>
      <c r="AC439" s="200"/>
      <c r="AD439" s="200"/>
      <c r="AE439" s="200"/>
      <c r="AF439" s="200"/>
      <c r="AG439" s="201"/>
      <c r="AH439" s="113">
        <f>SUM(C439:AG439)*1/2</f>
        <v>0</v>
      </c>
      <c r="AL439" s="169" t="s">
        <v>168</v>
      </c>
      <c r="AM439" s="172" t="e">
        <f>ROUND((AH470)/AH438*100,0) &amp;"％"</f>
        <v>#DIV/0!</v>
      </c>
      <c r="AN439" s="67"/>
      <c r="AO439" s="67"/>
    </row>
    <row r="440" spans="1:54" ht="18" customHeight="1" thickBot="1">
      <c r="A440" s="373"/>
      <c r="B440" s="194" t="s">
        <v>219</v>
      </c>
      <c r="C440" s="203"/>
      <c r="D440" s="204"/>
      <c r="E440" s="204"/>
      <c r="F440" s="204"/>
      <c r="G440" s="204"/>
      <c r="H440" s="204"/>
      <c r="I440" s="204"/>
      <c r="J440" s="204"/>
      <c r="K440" s="204"/>
      <c r="L440" s="205"/>
      <c r="M440" s="203"/>
      <c r="N440" s="204"/>
      <c r="O440" s="204"/>
      <c r="P440" s="204"/>
      <c r="Q440" s="204"/>
      <c r="R440" s="204"/>
      <c r="S440" s="204"/>
      <c r="T440" s="204"/>
      <c r="U440" s="204"/>
      <c r="V440" s="205"/>
      <c r="W440" s="206"/>
      <c r="X440" s="204"/>
      <c r="Y440" s="204"/>
      <c r="Z440" s="204"/>
      <c r="AA440" s="204"/>
      <c r="AB440" s="204"/>
      <c r="AC440" s="204"/>
      <c r="AD440" s="204"/>
      <c r="AE440" s="204"/>
      <c r="AF440" s="204"/>
      <c r="AG440" s="205"/>
      <c r="AH440" s="111">
        <f>SUM(C440:AG440)*3/4</f>
        <v>0</v>
      </c>
      <c r="AJ440" s="332" t="s">
        <v>187</v>
      </c>
      <c r="AK440" s="253">
        <v>1</v>
      </c>
      <c r="AL440" s="253" t="s">
        <v>157</v>
      </c>
      <c r="AM440" s="253"/>
      <c r="AN440" s="67"/>
      <c r="AO440" s="67"/>
    </row>
    <row r="441" spans="1:54" ht="18" customHeight="1" thickBot="1">
      <c r="A441" s="374"/>
      <c r="B441" s="197" t="s">
        <v>220</v>
      </c>
      <c r="C441" s="224"/>
      <c r="D441" s="214"/>
      <c r="E441" s="214"/>
      <c r="F441" s="214"/>
      <c r="G441" s="214"/>
      <c r="H441" s="214"/>
      <c r="I441" s="214"/>
      <c r="J441" s="214"/>
      <c r="K441" s="214"/>
      <c r="L441" s="213"/>
      <c r="M441" s="224"/>
      <c r="N441" s="214"/>
      <c r="O441" s="214"/>
      <c r="P441" s="214"/>
      <c r="Q441" s="214"/>
      <c r="R441" s="214"/>
      <c r="S441" s="214"/>
      <c r="T441" s="214"/>
      <c r="U441" s="214"/>
      <c r="V441" s="213"/>
      <c r="W441" s="225"/>
      <c r="X441" s="214"/>
      <c r="Y441" s="214"/>
      <c r="Z441" s="214"/>
      <c r="AA441" s="214"/>
      <c r="AB441" s="214"/>
      <c r="AC441" s="214"/>
      <c r="AD441" s="214"/>
      <c r="AE441" s="214"/>
      <c r="AF441" s="214"/>
      <c r="AG441" s="213"/>
      <c r="AH441" s="111">
        <f>SUM(C441:AG441)</f>
        <v>0</v>
      </c>
      <c r="AJ441" s="350"/>
      <c r="AK441" s="253"/>
      <c r="AL441" s="254" t="s">
        <v>135</v>
      </c>
      <c r="AM441" s="255" t="e">
        <f>ROUNDUP((AH9+AH48+AH87+AH126+AH165+AH204+AH243+AH282+AH321+AH360+AH399+AH438)/(AH8+AH47+AH86+AH125+AH164+AH203+AH242+AH281+AH320+AH359+AH398+AH437),1)</f>
        <v>#DIV/0!</v>
      </c>
      <c r="AN441" s="67"/>
      <c r="AO441" s="67"/>
    </row>
    <row r="442" spans="1:54" ht="18" customHeight="1" thickBot="1">
      <c r="A442" s="372" t="s">
        <v>183</v>
      </c>
      <c r="B442" s="193" t="s">
        <v>218</v>
      </c>
      <c r="C442" s="199"/>
      <c r="D442" s="200"/>
      <c r="E442" s="200"/>
      <c r="F442" s="200"/>
      <c r="G442" s="200"/>
      <c r="H442" s="200"/>
      <c r="I442" s="200"/>
      <c r="J442" s="200"/>
      <c r="K442" s="200"/>
      <c r="L442" s="201"/>
      <c r="M442" s="199"/>
      <c r="N442" s="200"/>
      <c r="O442" s="200"/>
      <c r="P442" s="200"/>
      <c r="Q442" s="200"/>
      <c r="R442" s="200"/>
      <c r="S442" s="200"/>
      <c r="T442" s="200"/>
      <c r="U442" s="200"/>
      <c r="V442" s="201"/>
      <c r="W442" s="202"/>
      <c r="X442" s="200"/>
      <c r="Y442" s="200"/>
      <c r="Z442" s="200"/>
      <c r="AA442" s="200"/>
      <c r="AB442" s="200"/>
      <c r="AC442" s="200"/>
      <c r="AD442" s="200"/>
      <c r="AE442" s="200"/>
      <c r="AF442" s="200"/>
      <c r="AG442" s="201"/>
      <c r="AH442" s="113">
        <f t="shared" ref="AH442" si="364">SUM(C442:AG442)*1/2</f>
        <v>0</v>
      </c>
      <c r="AI442" s="365" t="s">
        <v>140</v>
      </c>
      <c r="AJ442" s="149">
        <f>AH442*2</f>
        <v>0</v>
      </c>
      <c r="AK442" s="253"/>
      <c r="AL442" s="375" t="s">
        <v>182</v>
      </c>
      <c r="AM442" s="362" t="e">
        <f>ROUND(SUM(AM5,AM44,AM83,AM122,AM161,AM200,AM239,AM278,AM317,AM356,AM395,AM434)*100,0) &amp;"％"</f>
        <v>#DIV/0!</v>
      </c>
      <c r="AN442" s="67"/>
      <c r="AO442" s="67"/>
    </row>
    <row r="443" spans="1:54" ht="18" customHeight="1" thickBot="1">
      <c r="A443" s="373"/>
      <c r="B443" s="194" t="s">
        <v>219</v>
      </c>
      <c r="C443" s="203"/>
      <c r="D443" s="204"/>
      <c r="E443" s="204"/>
      <c r="F443" s="204"/>
      <c r="G443" s="204"/>
      <c r="H443" s="204"/>
      <c r="I443" s="204"/>
      <c r="J443" s="204"/>
      <c r="K443" s="204"/>
      <c r="L443" s="205"/>
      <c r="M443" s="203"/>
      <c r="N443" s="204"/>
      <c r="O443" s="204"/>
      <c r="P443" s="204"/>
      <c r="Q443" s="204"/>
      <c r="R443" s="204"/>
      <c r="S443" s="204"/>
      <c r="T443" s="204"/>
      <c r="U443" s="204"/>
      <c r="V443" s="205"/>
      <c r="W443" s="206"/>
      <c r="X443" s="204"/>
      <c r="Y443" s="204"/>
      <c r="Z443" s="204"/>
      <c r="AA443" s="204"/>
      <c r="AB443" s="204"/>
      <c r="AC443" s="204"/>
      <c r="AD443" s="204"/>
      <c r="AE443" s="204"/>
      <c r="AF443" s="204"/>
      <c r="AG443" s="205"/>
      <c r="AH443" s="111">
        <f t="shared" ref="AH443" si="365">SUM(C443:AG443)*3/4</f>
        <v>0</v>
      </c>
      <c r="AI443" s="365"/>
      <c r="AJ443" s="149">
        <f t="shared" ref="AJ443:AJ444" si="366">AH443*2</f>
        <v>0</v>
      </c>
      <c r="AK443" s="253"/>
      <c r="AL443" s="376"/>
      <c r="AM443" s="363"/>
      <c r="AN443" s="67"/>
      <c r="AO443" s="67"/>
    </row>
    <row r="444" spans="1:54" ht="18" customHeight="1" thickBot="1">
      <c r="A444" s="374"/>
      <c r="B444" s="197" t="s">
        <v>220</v>
      </c>
      <c r="C444" s="224"/>
      <c r="D444" s="214"/>
      <c r="E444" s="214"/>
      <c r="F444" s="214"/>
      <c r="G444" s="214"/>
      <c r="H444" s="214"/>
      <c r="I444" s="214"/>
      <c r="J444" s="214"/>
      <c r="K444" s="214"/>
      <c r="L444" s="213"/>
      <c r="M444" s="224"/>
      <c r="N444" s="214"/>
      <c r="O444" s="214"/>
      <c r="P444" s="214"/>
      <c r="Q444" s="214"/>
      <c r="R444" s="214"/>
      <c r="S444" s="214"/>
      <c r="T444" s="214"/>
      <c r="U444" s="214"/>
      <c r="V444" s="213"/>
      <c r="W444" s="225"/>
      <c r="X444" s="214"/>
      <c r="Y444" s="214"/>
      <c r="Z444" s="214"/>
      <c r="AA444" s="214"/>
      <c r="AB444" s="214"/>
      <c r="AC444" s="214"/>
      <c r="AD444" s="214"/>
      <c r="AE444" s="214"/>
      <c r="AF444" s="214"/>
      <c r="AG444" s="213"/>
      <c r="AH444" s="111">
        <f t="shared" ref="AH444" si="367">SUM(C444:AG444)</f>
        <v>0</v>
      </c>
      <c r="AI444" s="365"/>
      <c r="AJ444" s="149">
        <f t="shared" si="366"/>
        <v>0</v>
      </c>
      <c r="AK444" s="253"/>
      <c r="AL444" s="254" t="s">
        <v>188</v>
      </c>
      <c r="AM444" s="262" t="e">
        <f>ROUND(SUM(AM7,AM46,AM85,AM124,AM163,AM202,AM241,AM280,AM319,AM358,AM397,AM436)*100,0) &amp;"％"</f>
        <v>#DIV/0!</v>
      </c>
      <c r="AN444" s="67"/>
      <c r="AO444" s="67"/>
    </row>
    <row r="445" spans="1:54" ht="18" customHeight="1" thickBot="1">
      <c r="A445" s="372" t="s">
        <v>225</v>
      </c>
      <c r="B445" s="193" t="s">
        <v>218</v>
      </c>
      <c r="C445" s="199"/>
      <c r="D445" s="200"/>
      <c r="E445" s="200"/>
      <c r="F445" s="200"/>
      <c r="G445" s="200"/>
      <c r="H445" s="200"/>
      <c r="I445" s="200"/>
      <c r="J445" s="200"/>
      <c r="K445" s="200"/>
      <c r="L445" s="201"/>
      <c r="M445" s="199"/>
      <c r="N445" s="200"/>
      <c r="O445" s="200"/>
      <c r="P445" s="200"/>
      <c r="Q445" s="200"/>
      <c r="R445" s="200"/>
      <c r="S445" s="200"/>
      <c r="T445" s="200"/>
      <c r="U445" s="200"/>
      <c r="V445" s="201"/>
      <c r="W445" s="202"/>
      <c r="X445" s="200"/>
      <c r="Y445" s="200"/>
      <c r="Z445" s="200"/>
      <c r="AA445" s="200"/>
      <c r="AB445" s="200"/>
      <c r="AC445" s="200"/>
      <c r="AD445" s="200"/>
      <c r="AE445" s="200"/>
      <c r="AF445" s="200"/>
      <c r="AG445" s="201"/>
      <c r="AH445" s="113">
        <f t="shared" ref="AH445" si="368">SUM(C445:AG445)*1/2</f>
        <v>0</v>
      </c>
      <c r="AI445" s="365" t="s">
        <v>140</v>
      </c>
      <c r="AJ445" s="149">
        <f>AH445*2</f>
        <v>0</v>
      </c>
      <c r="AK445" s="253"/>
      <c r="AL445" s="256" t="s">
        <v>122</v>
      </c>
      <c r="AM445" s="257">
        <f>AVERAGE(AM8+AM47+AM86+AM125+AM164+AM203+AM242+AM281+AM320+AM359+AM398+AM437)</f>
        <v>0</v>
      </c>
      <c r="AN445" s="67"/>
      <c r="AO445" s="67"/>
    </row>
    <row r="446" spans="1:54" ht="18" customHeight="1" thickBot="1">
      <c r="A446" s="373"/>
      <c r="B446" s="194" t="s">
        <v>219</v>
      </c>
      <c r="C446" s="203"/>
      <c r="D446" s="204"/>
      <c r="E446" s="204"/>
      <c r="F446" s="204"/>
      <c r="G446" s="204"/>
      <c r="H446" s="204"/>
      <c r="I446" s="204"/>
      <c r="J446" s="204"/>
      <c r="K446" s="204"/>
      <c r="L446" s="205"/>
      <c r="M446" s="203"/>
      <c r="N446" s="204"/>
      <c r="O446" s="204"/>
      <c r="P446" s="204"/>
      <c r="Q446" s="204"/>
      <c r="R446" s="204"/>
      <c r="S446" s="204"/>
      <c r="T446" s="204"/>
      <c r="U446" s="204"/>
      <c r="V446" s="205"/>
      <c r="W446" s="206"/>
      <c r="X446" s="204"/>
      <c r="Y446" s="204"/>
      <c r="Z446" s="204"/>
      <c r="AA446" s="204"/>
      <c r="AB446" s="204"/>
      <c r="AC446" s="204"/>
      <c r="AD446" s="204"/>
      <c r="AE446" s="204"/>
      <c r="AF446" s="204"/>
      <c r="AG446" s="205"/>
      <c r="AH446" s="111">
        <f t="shared" ref="AH446" si="369">SUM(C446:AG446)*3/4</f>
        <v>0</v>
      </c>
      <c r="AI446" s="365"/>
      <c r="AJ446" s="149">
        <f t="shared" ref="AJ446:AJ447" si="370">AH446*2</f>
        <v>0</v>
      </c>
      <c r="AK446" s="253"/>
      <c r="AL446" s="256" t="s">
        <v>123</v>
      </c>
      <c r="AM446" s="258" t="e">
        <f>AM441/AF2</f>
        <v>#DIV/0!</v>
      </c>
      <c r="AN446" s="67"/>
      <c r="AO446" s="67"/>
    </row>
    <row r="447" spans="1:54" ht="18" customHeight="1" thickBot="1">
      <c r="A447" s="374"/>
      <c r="B447" s="197" t="s">
        <v>220</v>
      </c>
      <c r="C447" s="224"/>
      <c r="D447" s="214"/>
      <c r="E447" s="214"/>
      <c r="F447" s="214"/>
      <c r="G447" s="214"/>
      <c r="H447" s="214"/>
      <c r="I447" s="214"/>
      <c r="J447" s="214"/>
      <c r="K447" s="214"/>
      <c r="L447" s="213"/>
      <c r="M447" s="224"/>
      <c r="N447" s="214"/>
      <c r="O447" s="214"/>
      <c r="P447" s="214"/>
      <c r="Q447" s="214"/>
      <c r="R447" s="214"/>
      <c r="S447" s="214"/>
      <c r="T447" s="214"/>
      <c r="U447" s="214"/>
      <c r="V447" s="213"/>
      <c r="W447" s="225"/>
      <c r="X447" s="214"/>
      <c r="Y447" s="214"/>
      <c r="Z447" s="214"/>
      <c r="AA447" s="214"/>
      <c r="AB447" s="214"/>
      <c r="AC447" s="214"/>
      <c r="AD447" s="214"/>
      <c r="AE447" s="214"/>
      <c r="AF447" s="214"/>
      <c r="AG447" s="213"/>
      <c r="AH447" s="111">
        <f t="shared" ref="AH447" si="371">SUM(C447:AG447)</f>
        <v>0</v>
      </c>
      <c r="AI447" s="365"/>
      <c r="AJ447" s="149">
        <f t="shared" si="370"/>
        <v>0</v>
      </c>
      <c r="AK447" s="253"/>
      <c r="AL447" s="256" t="s">
        <v>166</v>
      </c>
      <c r="AM447" s="261">
        <f>AH8+AH47+AH86+AH125+AH164+AH203+AH242+AH281+AH320+AH359+AH398+AH437</f>
        <v>0</v>
      </c>
      <c r="AN447" s="67"/>
      <c r="AO447" s="67"/>
    </row>
    <row r="448" spans="1:54" ht="18" customHeight="1" thickBot="1">
      <c r="A448" s="372" t="s">
        <v>184</v>
      </c>
      <c r="B448" s="193" t="s">
        <v>218</v>
      </c>
      <c r="C448" s="199"/>
      <c r="D448" s="200"/>
      <c r="E448" s="200"/>
      <c r="F448" s="200"/>
      <c r="G448" s="200"/>
      <c r="H448" s="200"/>
      <c r="I448" s="200"/>
      <c r="J448" s="200"/>
      <c r="K448" s="200"/>
      <c r="L448" s="201"/>
      <c r="M448" s="199"/>
      <c r="N448" s="200"/>
      <c r="O448" s="200"/>
      <c r="P448" s="200"/>
      <c r="Q448" s="200"/>
      <c r="R448" s="200"/>
      <c r="S448" s="200"/>
      <c r="T448" s="200"/>
      <c r="U448" s="200"/>
      <c r="V448" s="201"/>
      <c r="W448" s="202"/>
      <c r="X448" s="200"/>
      <c r="Y448" s="200"/>
      <c r="Z448" s="200"/>
      <c r="AA448" s="200"/>
      <c r="AB448" s="200"/>
      <c r="AC448" s="200"/>
      <c r="AD448" s="200"/>
      <c r="AE448" s="200"/>
      <c r="AF448" s="200"/>
      <c r="AG448" s="201"/>
      <c r="AH448" s="113">
        <f t="shared" ref="AH448" si="372">SUM(C448:AG448)*1/2</f>
        <v>0</v>
      </c>
      <c r="AI448" s="365" t="s">
        <v>143</v>
      </c>
      <c r="AJ448" s="149">
        <f>AH448*3</f>
        <v>0</v>
      </c>
      <c r="AK448" s="259"/>
      <c r="AL448" s="377" t="s">
        <v>160</v>
      </c>
      <c r="AM448" s="354" t="e">
        <f>ROUND((AH38+AH39+AH40+AH77+AH78+AH79+AH116+AH117+AH118+AH155+AH156+AH157+AH194+AH195+AH196+AH233+AH234+AH235+AH272+AH273+AH274+AH311+AH312+AH313+AH350+AH351+AH352+AH389+AH390+AH391+AH428+AH429+AH430+AH467+AH468+AH469)/(AH37+AH76+AH115+AH154+AH193+AH232+AH271+AH310+AH349+AH388+AH427+AH466)*100,0) &amp;"％"</f>
        <v>#DIV/0!</v>
      </c>
      <c r="AN448" s="67"/>
      <c r="AO448" s="67"/>
    </row>
    <row r="449" spans="1:41" ht="18" customHeight="1" thickBot="1">
      <c r="A449" s="373"/>
      <c r="B449" s="194" t="s">
        <v>219</v>
      </c>
      <c r="C449" s="203"/>
      <c r="D449" s="204"/>
      <c r="E449" s="204"/>
      <c r="F449" s="204"/>
      <c r="G449" s="204"/>
      <c r="H449" s="204"/>
      <c r="I449" s="204"/>
      <c r="J449" s="204"/>
      <c r="K449" s="204"/>
      <c r="L449" s="205"/>
      <c r="M449" s="203"/>
      <c r="N449" s="204"/>
      <c r="O449" s="204"/>
      <c r="P449" s="204"/>
      <c r="Q449" s="204"/>
      <c r="R449" s="204"/>
      <c r="S449" s="204"/>
      <c r="T449" s="204"/>
      <c r="U449" s="204"/>
      <c r="V449" s="205"/>
      <c r="W449" s="206"/>
      <c r="X449" s="204"/>
      <c r="Y449" s="204"/>
      <c r="Z449" s="204"/>
      <c r="AA449" s="204"/>
      <c r="AB449" s="204"/>
      <c r="AC449" s="204"/>
      <c r="AD449" s="204"/>
      <c r="AE449" s="204"/>
      <c r="AF449" s="204"/>
      <c r="AG449" s="205"/>
      <c r="AH449" s="111">
        <f t="shared" ref="AH449" si="373">SUM(C449:AG449)*3/4</f>
        <v>0</v>
      </c>
      <c r="AI449" s="365"/>
      <c r="AJ449" s="149">
        <f t="shared" ref="AJ449:AJ453" si="374">AH449*3</f>
        <v>0</v>
      </c>
      <c r="AK449" s="253"/>
      <c r="AL449" s="378"/>
      <c r="AM449" s="355"/>
      <c r="AN449" s="67"/>
      <c r="AO449" s="67"/>
    </row>
    <row r="450" spans="1:41" ht="18" customHeight="1" thickBot="1">
      <c r="A450" s="374"/>
      <c r="B450" s="197" t="s">
        <v>220</v>
      </c>
      <c r="C450" s="224"/>
      <c r="D450" s="214"/>
      <c r="E450" s="214"/>
      <c r="F450" s="214"/>
      <c r="G450" s="214"/>
      <c r="H450" s="214"/>
      <c r="I450" s="214"/>
      <c r="J450" s="214"/>
      <c r="K450" s="214"/>
      <c r="L450" s="213"/>
      <c r="M450" s="224"/>
      <c r="N450" s="214"/>
      <c r="O450" s="214"/>
      <c r="P450" s="214"/>
      <c r="Q450" s="214"/>
      <c r="R450" s="214"/>
      <c r="S450" s="214"/>
      <c r="T450" s="214"/>
      <c r="U450" s="214"/>
      <c r="V450" s="213"/>
      <c r="W450" s="225"/>
      <c r="X450" s="214"/>
      <c r="Y450" s="214"/>
      <c r="Z450" s="214"/>
      <c r="AA450" s="214"/>
      <c r="AB450" s="214"/>
      <c r="AC450" s="214"/>
      <c r="AD450" s="214"/>
      <c r="AE450" s="214"/>
      <c r="AF450" s="214"/>
      <c r="AG450" s="213"/>
      <c r="AH450" s="111">
        <f t="shared" ref="AH450" si="375">SUM(C450:AG450)</f>
        <v>0</v>
      </c>
      <c r="AI450" s="365"/>
      <c r="AJ450" s="149">
        <f t="shared" si="374"/>
        <v>0</v>
      </c>
      <c r="AK450" s="253"/>
      <c r="AL450" s="260" t="s">
        <v>168</v>
      </c>
      <c r="AM450" s="172" t="e">
        <f>ROUND((AH41+AH80+AH119+AH158+AH197+AH236+AH275+AH314+AH353+AH392+AH431+AH470)/(AH37+AH76+AH115+AH154+AH193+AH232+AH271+AH310+AH349+AH388+AH427+AH466)*100,0) &amp;"％"</f>
        <v>#DIV/0!</v>
      </c>
      <c r="AN450" s="67"/>
      <c r="AO450" s="67"/>
    </row>
    <row r="451" spans="1:41" ht="18" customHeight="1" thickBot="1">
      <c r="A451" s="372" t="s">
        <v>226</v>
      </c>
      <c r="B451" s="193" t="s">
        <v>218</v>
      </c>
      <c r="C451" s="199"/>
      <c r="D451" s="200"/>
      <c r="E451" s="200"/>
      <c r="F451" s="200"/>
      <c r="G451" s="200"/>
      <c r="H451" s="200"/>
      <c r="I451" s="200"/>
      <c r="J451" s="200"/>
      <c r="K451" s="200"/>
      <c r="L451" s="201"/>
      <c r="M451" s="199"/>
      <c r="N451" s="200"/>
      <c r="O451" s="200"/>
      <c r="P451" s="200"/>
      <c r="Q451" s="200"/>
      <c r="R451" s="200"/>
      <c r="S451" s="200"/>
      <c r="T451" s="200"/>
      <c r="U451" s="200"/>
      <c r="V451" s="201"/>
      <c r="W451" s="202"/>
      <c r="X451" s="200"/>
      <c r="Y451" s="200"/>
      <c r="Z451" s="200"/>
      <c r="AA451" s="200"/>
      <c r="AB451" s="200"/>
      <c r="AC451" s="200"/>
      <c r="AD451" s="200"/>
      <c r="AE451" s="200"/>
      <c r="AF451" s="200"/>
      <c r="AG451" s="201"/>
      <c r="AH451" s="113">
        <f t="shared" ref="AH451" si="376">SUM(C451:AG451)*1/2</f>
        <v>0</v>
      </c>
      <c r="AI451" s="365" t="s">
        <v>143</v>
      </c>
      <c r="AJ451" s="149">
        <f t="shared" si="374"/>
        <v>0</v>
      </c>
      <c r="AK451" s="67"/>
      <c r="AL451" s="87"/>
      <c r="AM451" s="88"/>
      <c r="AN451" s="67"/>
      <c r="AO451" s="67"/>
    </row>
    <row r="452" spans="1:41" ht="18" customHeight="1" thickBot="1">
      <c r="A452" s="373"/>
      <c r="B452" s="194" t="s">
        <v>219</v>
      </c>
      <c r="C452" s="203"/>
      <c r="D452" s="204"/>
      <c r="E452" s="204"/>
      <c r="F452" s="204"/>
      <c r="G452" s="204"/>
      <c r="H452" s="204"/>
      <c r="I452" s="204"/>
      <c r="J452" s="204"/>
      <c r="K452" s="204"/>
      <c r="L452" s="205"/>
      <c r="M452" s="203"/>
      <c r="N452" s="204"/>
      <c r="O452" s="204"/>
      <c r="P452" s="204"/>
      <c r="Q452" s="204"/>
      <c r="R452" s="204"/>
      <c r="S452" s="204"/>
      <c r="T452" s="204"/>
      <c r="U452" s="204"/>
      <c r="V452" s="205"/>
      <c r="W452" s="206"/>
      <c r="X452" s="204"/>
      <c r="Y452" s="204"/>
      <c r="Z452" s="204"/>
      <c r="AA452" s="204"/>
      <c r="AB452" s="204"/>
      <c r="AC452" s="204"/>
      <c r="AD452" s="204"/>
      <c r="AE452" s="204"/>
      <c r="AF452" s="204"/>
      <c r="AG452" s="205"/>
      <c r="AH452" s="111">
        <f t="shared" ref="AH452" si="377">SUM(C452:AG452)*3/4</f>
        <v>0</v>
      </c>
      <c r="AI452" s="365"/>
      <c r="AJ452" s="149">
        <f t="shared" si="374"/>
        <v>0</v>
      </c>
      <c r="AK452" s="67"/>
      <c r="AL452" s="87"/>
      <c r="AM452" s="88"/>
      <c r="AN452" s="67"/>
      <c r="AO452" s="67"/>
    </row>
    <row r="453" spans="1:41" ht="18" customHeight="1" thickBot="1">
      <c r="A453" s="374"/>
      <c r="B453" s="197" t="s">
        <v>220</v>
      </c>
      <c r="C453" s="224"/>
      <c r="D453" s="214"/>
      <c r="E453" s="214"/>
      <c r="F453" s="214"/>
      <c r="G453" s="214"/>
      <c r="H453" s="214"/>
      <c r="I453" s="214"/>
      <c r="J453" s="214"/>
      <c r="K453" s="214"/>
      <c r="L453" s="213"/>
      <c r="M453" s="224"/>
      <c r="N453" s="214"/>
      <c r="O453" s="214"/>
      <c r="P453" s="214"/>
      <c r="Q453" s="214"/>
      <c r="R453" s="214"/>
      <c r="S453" s="214"/>
      <c r="T453" s="214"/>
      <c r="U453" s="214"/>
      <c r="V453" s="213"/>
      <c r="W453" s="225"/>
      <c r="X453" s="214"/>
      <c r="Y453" s="214"/>
      <c r="Z453" s="214"/>
      <c r="AA453" s="214"/>
      <c r="AB453" s="214"/>
      <c r="AC453" s="214"/>
      <c r="AD453" s="214"/>
      <c r="AE453" s="214"/>
      <c r="AF453" s="214"/>
      <c r="AG453" s="213"/>
      <c r="AH453" s="111">
        <f t="shared" ref="AH453" si="378">SUM(C453:AG453)</f>
        <v>0</v>
      </c>
      <c r="AI453" s="365"/>
      <c r="AJ453" s="149">
        <f t="shared" si="374"/>
        <v>0</v>
      </c>
      <c r="AK453" s="67"/>
      <c r="AL453" s="87"/>
      <c r="AM453" s="88"/>
      <c r="AN453" s="67"/>
      <c r="AO453" s="67"/>
    </row>
    <row r="454" spans="1:41" ht="18" customHeight="1" thickBot="1">
      <c r="A454" s="372" t="s">
        <v>185</v>
      </c>
      <c r="B454" s="193" t="s">
        <v>218</v>
      </c>
      <c r="C454" s="199"/>
      <c r="D454" s="200"/>
      <c r="E454" s="200"/>
      <c r="F454" s="200"/>
      <c r="G454" s="200"/>
      <c r="H454" s="200"/>
      <c r="I454" s="200"/>
      <c r="J454" s="200"/>
      <c r="K454" s="200"/>
      <c r="L454" s="201"/>
      <c r="M454" s="199"/>
      <c r="N454" s="200"/>
      <c r="O454" s="200"/>
      <c r="P454" s="200"/>
      <c r="Q454" s="200"/>
      <c r="R454" s="200"/>
      <c r="S454" s="200"/>
      <c r="T454" s="200"/>
      <c r="U454" s="200"/>
      <c r="V454" s="201"/>
      <c r="W454" s="202"/>
      <c r="X454" s="200"/>
      <c r="Y454" s="200"/>
      <c r="Z454" s="200"/>
      <c r="AA454" s="200"/>
      <c r="AB454" s="200"/>
      <c r="AC454" s="200"/>
      <c r="AD454" s="200"/>
      <c r="AE454" s="200"/>
      <c r="AF454" s="200"/>
      <c r="AG454" s="201"/>
      <c r="AH454" s="113">
        <f t="shared" ref="AH454" si="379">SUM(C454:AG454)*1/2</f>
        <v>0</v>
      </c>
      <c r="AI454" s="365" t="s">
        <v>145</v>
      </c>
      <c r="AJ454" s="150">
        <f>AH454*4</f>
        <v>0</v>
      </c>
      <c r="AN454" s="67"/>
      <c r="AO454" s="67"/>
    </row>
    <row r="455" spans="1:41" ht="18" customHeight="1" thickBot="1">
      <c r="A455" s="373"/>
      <c r="B455" s="194" t="s">
        <v>219</v>
      </c>
      <c r="C455" s="203"/>
      <c r="D455" s="204"/>
      <c r="E455" s="204"/>
      <c r="F455" s="204"/>
      <c r="G455" s="204"/>
      <c r="H455" s="204"/>
      <c r="I455" s="204"/>
      <c r="J455" s="204"/>
      <c r="K455" s="204"/>
      <c r="L455" s="205"/>
      <c r="M455" s="203"/>
      <c r="N455" s="204"/>
      <c r="O455" s="204"/>
      <c r="P455" s="204"/>
      <c r="Q455" s="204"/>
      <c r="R455" s="204"/>
      <c r="S455" s="204"/>
      <c r="T455" s="204"/>
      <c r="U455" s="204"/>
      <c r="V455" s="205"/>
      <c r="W455" s="206"/>
      <c r="X455" s="204"/>
      <c r="Y455" s="204"/>
      <c r="Z455" s="204"/>
      <c r="AA455" s="204"/>
      <c r="AB455" s="204"/>
      <c r="AC455" s="204"/>
      <c r="AD455" s="204"/>
      <c r="AE455" s="204"/>
      <c r="AF455" s="204"/>
      <c r="AG455" s="205"/>
      <c r="AH455" s="111">
        <f t="shared" ref="AH455" si="380">SUM(C455:AG455)*3/4</f>
        <v>0</v>
      </c>
      <c r="AI455" s="365"/>
      <c r="AJ455" s="150">
        <f t="shared" ref="AJ455:AJ459" si="381">AH455*4</f>
        <v>0</v>
      </c>
      <c r="AN455" s="67"/>
      <c r="AO455" s="67"/>
    </row>
    <row r="456" spans="1:41" ht="18" customHeight="1" thickBot="1">
      <c r="A456" s="374"/>
      <c r="B456" s="197" t="s">
        <v>220</v>
      </c>
      <c r="C456" s="224"/>
      <c r="D456" s="214"/>
      <c r="E456" s="214"/>
      <c r="F456" s="214"/>
      <c r="G456" s="214"/>
      <c r="H456" s="214"/>
      <c r="I456" s="214"/>
      <c r="J456" s="214"/>
      <c r="K456" s="214"/>
      <c r="L456" s="213"/>
      <c r="M456" s="224"/>
      <c r="N456" s="214"/>
      <c r="O456" s="214"/>
      <c r="P456" s="214"/>
      <c r="Q456" s="214"/>
      <c r="R456" s="214"/>
      <c r="S456" s="214"/>
      <c r="T456" s="214"/>
      <c r="U456" s="214"/>
      <c r="V456" s="213"/>
      <c r="W456" s="225"/>
      <c r="X456" s="214"/>
      <c r="Y456" s="214"/>
      <c r="Z456" s="214"/>
      <c r="AA456" s="214"/>
      <c r="AB456" s="214"/>
      <c r="AC456" s="214"/>
      <c r="AD456" s="214"/>
      <c r="AE456" s="214"/>
      <c r="AF456" s="214"/>
      <c r="AG456" s="213"/>
      <c r="AH456" s="111">
        <f t="shared" ref="AH456" si="382">SUM(C456:AG456)</f>
        <v>0</v>
      </c>
      <c r="AI456" s="365"/>
      <c r="AJ456" s="150">
        <f t="shared" si="381"/>
        <v>0</v>
      </c>
      <c r="AN456" s="67"/>
      <c r="AO456" s="67"/>
    </row>
    <row r="457" spans="1:41" ht="18" customHeight="1" thickBot="1">
      <c r="A457" s="372" t="s">
        <v>227</v>
      </c>
      <c r="B457" s="193" t="s">
        <v>218</v>
      </c>
      <c r="C457" s="199"/>
      <c r="D457" s="200"/>
      <c r="E457" s="200"/>
      <c r="F457" s="200"/>
      <c r="G457" s="200"/>
      <c r="H457" s="200"/>
      <c r="I457" s="200"/>
      <c r="J457" s="200"/>
      <c r="K457" s="200"/>
      <c r="L457" s="201"/>
      <c r="M457" s="199"/>
      <c r="N457" s="200"/>
      <c r="O457" s="200"/>
      <c r="P457" s="200"/>
      <c r="Q457" s="200"/>
      <c r="R457" s="200"/>
      <c r="S457" s="200"/>
      <c r="T457" s="200"/>
      <c r="U457" s="200"/>
      <c r="V457" s="201"/>
      <c r="W457" s="202"/>
      <c r="X457" s="200"/>
      <c r="Y457" s="200"/>
      <c r="Z457" s="200"/>
      <c r="AA457" s="200"/>
      <c r="AB457" s="200"/>
      <c r="AC457" s="200"/>
      <c r="AD457" s="200"/>
      <c r="AE457" s="200"/>
      <c r="AF457" s="200"/>
      <c r="AG457" s="201"/>
      <c r="AH457" s="113">
        <f t="shared" ref="AH457" si="383">SUM(C457:AG457)*1/2</f>
        <v>0</v>
      </c>
      <c r="AI457" s="365" t="s">
        <v>145</v>
      </c>
      <c r="AJ457" s="150">
        <f t="shared" si="381"/>
        <v>0</v>
      </c>
      <c r="AN457" s="67"/>
      <c r="AO457" s="67"/>
    </row>
    <row r="458" spans="1:41" ht="18" customHeight="1" thickBot="1">
      <c r="A458" s="373"/>
      <c r="B458" s="194" t="s">
        <v>219</v>
      </c>
      <c r="C458" s="203"/>
      <c r="D458" s="204"/>
      <c r="E458" s="204"/>
      <c r="F458" s="204"/>
      <c r="G458" s="204"/>
      <c r="H458" s="204"/>
      <c r="I458" s="204"/>
      <c r="J458" s="204"/>
      <c r="K458" s="204"/>
      <c r="L458" s="205"/>
      <c r="M458" s="203"/>
      <c r="N458" s="204"/>
      <c r="O458" s="204"/>
      <c r="P458" s="204"/>
      <c r="Q458" s="204"/>
      <c r="R458" s="204"/>
      <c r="S458" s="204"/>
      <c r="T458" s="204"/>
      <c r="U458" s="204"/>
      <c r="V458" s="205"/>
      <c r="W458" s="206"/>
      <c r="X458" s="204"/>
      <c r="Y458" s="204"/>
      <c r="Z458" s="204"/>
      <c r="AA458" s="204"/>
      <c r="AB458" s="204"/>
      <c r="AC458" s="204"/>
      <c r="AD458" s="204"/>
      <c r="AE458" s="204"/>
      <c r="AF458" s="204"/>
      <c r="AG458" s="205"/>
      <c r="AH458" s="111">
        <f t="shared" ref="AH458" si="384">SUM(C458:AG458)*3/4</f>
        <v>0</v>
      </c>
      <c r="AI458" s="365"/>
      <c r="AJ458" s="150">
        <f t="shared" si="381"/>
        <v>0</v>
      </c>
      <c r="AN458" s="67"/>
      <c r="AO458" s="67"/>
    </row>
    <row r="459" spans="1:41" ht="18" customHeight="1" thickBot="1">
      <c r="A459" s="374"/>
      <c r="B459" s="197" t="s">
        <v>220</v>
      </c>
      <c r="C459" s="224"/>
      <c r="D459" s="214"/>
      <c r="E459" s="214"/>
      <c r="F459" s="214"/>
      <c r="G459" s="214"/>
      <c r="H459" s="214"/>
      <c r="I459" s="214"/>
      <c r="J459" s="214"/>
      <c r="K459" s="214"/>
      <c r="L459" s="213"/>
      <c r="M459" s="224"/>
      <c r="N459" s="214"/>
      <c r="O459" s="214"/>
      <c r="P459" s="214"/>
      <c r="Q459" s="214"/>
      <c r="R459" s="214"/>
      <c r="S459" s="214"/>
      <c r="T459" s="214"/>
      <c r="U459" s="214"/>
      <c r="V459" s="213"/>
      <c r="W459" s="225"/>
      <c r="X459" s="214"/>
      <c r="Y459" s="214"/>
      <c r="Z459" s="214"/>
      <c r="AA459" s="214"/>
      <c r="AB459" s="214"/>
      <c r="AC459" s="214"/>
      <c r="AD459" s="214"/>
      <c r="AE459" s="214"/>
      <c r="AF459" s="214"/>
      <c r="AG459" s="213"/>
      <c r="AH459" s="111">
        <f t="shared" ref="AH459" si="385">SUM(C459:AG459)</f>
        <v>0</v>
      </c>
      <c r="AI459" s="365"/>
      <c r="AJ459" s="150">
        <f t="shared" si="381"/>
        <v>0</v>
      </c>
      <c r="AN459" s="67"/>
      <c r="AO459" s="67"/>
    </row>
    <row r="460" spans="1:41" ht="18" customHeight="1" thickBot="1">
      <c r="A460" s="372" t="s">
        <v>147</v>
      </c>
      <c r="B460" s="193" t="s">
        <v>218</v>
      </c>
      <c r="C460" s="199"/>
      <c r="D460" s="200"/>
      <c r="E460" s="200"/>
      <c r="F460" s="200"/>
      <c r="G460" s="200"/>
      <c r="H460" s="200"/>
      <c r="I460" s="200"/>
      <c r="J460" s="200"/>
      <c r="K460" s="200"/>
      <c r="L460" s="201"/>
      <c r="M460" s="199"/>
      <c r="N460" s="200"/>
      <c r="O460" s="200"/>
      <c r="P460" s="200"/>
      <c r="Q460" s="200"/>
      <c r="R460" s="200"/>
      <c r="S460" s="200"/>
      <c r="T460" s="200"/>
      <c r="U460" s="200"/>
      <c r="V460" s="201"/>
      <c r="W460" s="202"/>
      <c r="X460" s="200"/>
      <c r="Y460" s="200"/>
      <c r="Z460" s="200"/>
      <c r="AA460" s="200"/>
      <c r="AB460" s="200"/>
      <c r="AC460" s="200"/>
      <c r="AD460" s="200"/>
      <c r="AE460" s="200"/>
      <c r="AF460" s="200"/>
      <c r="AG460" s="201"/>
      <c r="AH460" s="113">
        <f t="shared" ref="AH460" si="386">SUM(C460:AG460)*1/2</f>
        <v>0</v>
      </c>
      <c r="AI460" s="365" t="s">
        <v>148</v>
      </c>
      <c r="AJ460" s="151">
        <f>AH460*5</f>
        <v>0</v>
      </c>
      <c r="AN460" s="67"/>
      <c r="AO460" s="67"/>
    </row>
    <row r="461" spans="1:41" ht="18" customHeight="1" thickBot="1">
      <c r="A461" s="373"/>
      <c r="B461" s="194" t="s">
        <v>219</v>
      </c>
      <c r="C461" s="203"/>
      <c r="D461" s="204"/>
      <c r="E461" s="204"/>
      <c r="F461" s="204"/>
      <c r="G461" s="204"/>
      <c r="H461" s="204"/>
      <c r="I461" s="204"/>
      <c r="J461" s="204"/>
      <c r="K461" s="204"/>
      <c r="L461" s="205"/>
      <c r="M461" s="203"/>
      <c r="N461" s="204"/>
      <c r="O461" s="204"/>
      <c r="P461" s="204"/>
      <c r="Q461" s="204"/>
      <c r="R461" s="204"/>
      <c r="S461" s="204"/>
      <c r="T461" s="204"/>
      <c r="U461" s="204"/>
      <c r="V461" s="205"/>
      <c r="W461" s="206"/>
      <c r="X461" s="204"/>
      <c r="Y461" s="204"/>
      <c r="Z461" s="204"/>
      <c r="AA461" s="204"/>
      <c r="AB461" s="204"/>
      <c r="AC461" s="204"/>
      <c r="AD461" s="204"/>
      <c r="AE461" s="204"/>
      <c r="AF461" s="204"/>
      <c r="AG461" s="205"/>
      <c r="AH461" s="111">
        <f t="shared" ref="AH461" si="387">SUM(C461:AG461)*3/4</f>
        <v>0</v>
      </c>
      <c r="AI461" s="365"/>
      <c r="AJ461" s="151">
        <f t="shared" ref="AJ461:AJ462" si="388">AH461*5</f>
        <v>0</v>
      </c>
      <c r="AN461" s="67"/>
      <c r="AO461" s="67"/>
    </row>
    <row r="462" spans="1:41" ht="18" customHeight="1" thickBot="1">
      <c r="A462" s="374"/>
      <c r="B462" s="197" t="s">
        <v>220</v>
      </c>
      <c r="C462" s="224"/>
      <c r="D462" s="214"/>
      <c r="E462" s="214"/>
      <c r="F462" s="214"/>
      <c r="G462" s="214"/>
      <c r="H462" s="214"/>
      <c r="I462" s="214"/>
      <c r="J462" s="214"/>
      <c r="K462" s="214"/>
      <c r="L462" s="213"/>
      <c r="M462" s="224"/>
      <c r="N462" s="214"/>
      <c r="O462" s="214"/>
      <c r="P462" s="214"/>
      <c r="Q462" s="214"/>
      <c r="R462" s="214"/>
      <c r="S462" s="214"/>
      <c r="T462" s="214"/>
      <c r="U462" s="214"/>
      <c r="V462" s="213"/>
      <c r="W462" s="225"/>
      <c r="X462" s="214"/>
      <c r="Y462" s="214"/>
      <c r="Z462" s="214"/>
      <c r="AA462" s="214"/>
      <c r="AB462" s="214"/>
      <c r="AC462" s="214"/>
      <c r="AD462" s="214"/>
      <c r="AE462" s="214"/>
      <c r="AF462" s="214"/>
      <c r="AG462" s="213"/>
      <c r="AH462" s="111">
        <f t="shared" ref="AH462" si="389">SUM(C462:AG462)</f>
        <v>0</v>
      </c>
      <c r="AI462" s="365"/>
      <c r="AJ462" s="151">
        <f t="shared" si="388"/>
        <v>0</v>
      </c>
      <c r="AN462" s="67"/>
      <c r="AO462" s="67"/>
    </row>
    <row r="463" spans="1:41" ht="18" customHeight="1">
      <c r="A463" s="372" t="s">
        <v>149</v>
      </c>
      <c r="B463" s="193" t="s">
        <v>218</v>
      </c>
      <c r="C463" s="199"/>
      <c r="D463" s="200"/>
      <c r="E463" s="200"/>
      <c r="F463" s="200"/>
      <c r="G463" s="200"/>
      <c r="H463" s="200"/>
      <c r="I463" s="200"/>
      <c r="J463" s="200"/>
      <c r="K463" s="200"/>
      <c r="L463" s="201"/>
      <c r="M463" s="199"/>
      <c r="N463" s="200"/>
      <c r="O463" s="200"/>
      <c r="P463" s="200"/>
      <c r="Q463" s="200"/>
      <c r="R463" s="200"/>
      <c r="S463" s="200"/>
      <c r="T463" s="200"/>
      <c r="U463" s="200"/>
      <c r="V463" s="201"/>
      <c r="W463" s="202"/>
      <c r="X463" s="200"/>
      <c r="Y463" s="200"/>
      <c r="Z463" s="200"/>
      <c r="AA463" s="200"/>
      <c r="AB463" s="200"/>
      <c r="AC463" s="200"/>
      <c r="AD463" s="200"/>
      <c r="AE463" s="200"/>
      <c r="AF463" s="200"/>
      <c r="AG463" s="201"/>
      <c r="AH463" s="113">
        <f>SUM(C463:AG463)*1/2</f>
        <v>0</v>
      </c>
      <c r="AI463" s="365" t="s">
        <v>150</v>
      </c>
      <c r="AJ463" s="195">
        <f>AH463*6</f>
        <v>0</v>
      </c>
      <c r="AN463" s="67"/>
      <c r="AO463" s="67"/>
    </row>
    <row r="464" spans="1:41" ht="18" customHeight="1">
      <c r="A464" s="373"/>
      <c r="B464" s="194" t="s">
        <v>219</v>
      </c>
      <c r="C464" s="203"/>
      <c r="D464" s="204"/>
      <c r="E464" s="204"/>
      <c r="F464" s="204"/>
      <c r="G464" s="204"/>
      <c r="H464" s="204"/>
      <c r="I464" s="204"/>
      <c r="J464" s="204"/>
      <c r="K464" s="204"/>
      <c r="L464" s="205"/>
      <c r="M464" s="203"/>
      <c r="N464" s="204"/>
      <c r="O464" s="204"/>
      <c r="P464" s="204"/>
      <c r="Q464" s="204"/>
      <c r="R464" s="204"/>
      <c r="S464" s="204"/>
      <c r="T464" s="204"/>
      <c r="U464" s="204"/>
      <c r="V464" s="205"/>
      <c r="W464" s="206"/>
      <c r="X464" s="204"/>
      <c r="Y464" s="204"/>
      <c r="Z464" s="204"/>
      <c r="AA464" s="204"/>
      <c r="AB464" s="204"/>
      <c r="AC464" s="204"/>
      <c r="AD464" s="204"/>
      <c r="AE464" s="204"/>
      <c r="AF464" s="204"/>
      <c r="AG464" s="205"/>
      <c r="AH464" s="111">
        <f t="shared" ref="AH464" si="390">SUM(C464:AG464)*3/4</f>
        <v>0</v>
      </c>
      <c r="AI464" s="365"/>
      <c r="AJ464" s="195">
        <f t="shared" ref="AJ464:AJ465" si="391">AH464*6</f>
        <v>0</v>
      </c>
      <c r="AN464" s="67"/>
      <c r="AO464" s="67"/>
    </row>
    <row r="465" spans="1:50" ht="18" customHeight="1" thickBot="1">
      <c r="A465" s="374"/>
      <c r="B465" s="196" t="s">
        <v>220</v>
      </c>
      <c r="C465" s="224"/>
      <c r="D465" s="214"/>
      <c r="E465" s="214"/>
      <c r="F465" s="214"/>
      <c r="G465" s="214"/>
      <c r="H465" s="214"/>
      <c r="I465" s="214"/>
      <c r="J465" s="214"/>
      <c r="K465" s="214"/>
      <c r="L465" s="213"/>
      <c r="M465" s="224"/>
      <c r="N465" s="214"/>
      <c r="O465" s="214"/>
      <c r="P465" s="214"/>
      <c r="Q465" s="214"/>
      <c r="R465" s="214"/>
      <c r="S465" s="214"/>
      <c r="T465" s="214"/>
      <c r="U465" s="214"/>
      <c r="V465" s="213"/>
      <c r="W465" s="225"/>
      <c r="X465" s="214"/>
      <c r="Y465" s="214"/>
      <c r="Z465" s="214"/>
      <c r="AA465" s="214"/>
      <c r="AB465" s="214"/>
      <c r="AC465" s="214"/>
      <c r="AD465" s="214"/>
      <c r="AE465" s="214"/>
      <c r="AF465" s="214"/>
      <c r="AG465" s="213"/>
      <c r="AH465" s="111">
        <f t="shared" ref="AH465" si="392">SUM(C465:AG465)</f>
        <v>0</v>
      </c>
      <c r="AI465" s="365"/>
      <c r="AJ465" s="195">
        <f t="shared" si="391"/>
        <v>0</v>
      </c>
      <c r="AN465" s="67"/>
      <c r="AO465" s="67"/>
    </row>
    <row r="466" spans="1:50" ht="26.25" customHeight="1" thickBot="1">
      <c r="B466" s="96" t="s">
        <v>190</v>
      </c>
      <c r="C466" s="104">
        <f t="shared" ref="C466:AG466" si="393">SUM(C442,C445,C448,C451,C454,C457,C460,C463)*1/2+SUM(C443,C446,C449,C452,C455,C458,C461,C464)*3/4+SUM(C444,C447,C450,C453,C456,C459,C462,C465)</f>
        <v>0</v>
      </c>
      <c r="D466" s="104">
        <f t="shared" si="393"/>
        <v>0</v>
      </c>
      <c r="E466" s="104">
        <f t="shared" si="393"/>
        <v>0</v>
      </c>
      <c r="F466" s="104">
        <f t="shared" si="393"/>
        <v>0</v>
      </c>
      <c r="G466" s="104">
        <f t="shared" si="393"/>
        <v>0</v>
      </c>
      <c r="H466" s="104">
        <f t="shared" si="393"/>
        <v>0</v>
      </c>
      <c r="I466" s="104">
        <f t="shared" si="393"/>
        <v>0</v>
      </c>
      <c r="J466" s="104">
        <f t="shared" si="393"/>
        <v>0</v>
      </c>
      <c r="K466" s="104">
        <f t="shared" si="393"/>
        <v>0</v>
      </c>
      <c r="L466" s="104">
        <f t="shared" si="393"/>
        <v>0</v>
      </c>
      <c r="M466" s="104">
        <f t="shared" si="393"/>
        <v>0</v>
      </c>
      <c r="N466" s="104">
        <f t="shared" si="393"/>
        <v>0</v>
      </c>
      <c r="O466" s="104">
        <f t="shared" si="393"/>
        <v>0</v>
      </c>
      <c r="P466" s="104">
        <f t="shared" si="393"/>
        <v>0</v>
      </c>
      <c r="Q466" s="104">
        <f t="shared" si="393"/>
        <v>0</v>
      </c>
      <c r="R466" s="104">
        <f t="shared" si="393"/>
        <v>0</v>
      </c>
      <c r="S466" s="104">
        <f t="shared" si="393"/>
        <v>0</v>
      </c>
      <c r="T466" s="104">
        <f t="shared" si="393"/>
        <v>0</v>
      </c>
      <c r="U466" s="104">
        <f t="shared" si="393"/>
        <v>0</v>
      </c>
      <c r="V466" s="104">
        <f t="shared" si="393"/>
        <v>0</v>
      </c>
      <c r="W466" s="104">
        <f t="shared" si="393"/>
        <v>0</v>
      </c>
      <c r="X466" s="104">
        <f t="shared" si="393"/>
        <v>0</v>
      </c>
      <c r="Y466" s="104">
        <f t="shared" si="393"/>
        <v>0</v>
      </c>
      <c r="Z466" s="104">
        <f t="shared" si="393"/>
        <v>0</v>
      </c>
      <c r="AA466" s="104">
        <f t="shared" si="393"/>
        <v>0</v>
      </c>
      <c r="AB466" s="104">
        <f t="shared" si="393"/>
        <v>0</v>
      </c>
      <c r="AC466" s="104">
        <f t="shared" si="393"/>
        <v>0</v>
      </c>
      <c r="AD466" s="104">
        <f t="shared" si="393"/>
        <v>0</v>
      </c>
      <c r="AE466" s="104">
        <f t="shared" si="393"/>
        <v>0</v>
      </c>
      <c r="AF466" s="104">
        <f t="shared" si="393"/>
        <v>0</v>
      </c>
      <c r="AG466" s="104">
        <f t="shared" si="393"/>
        <v>0</v>
      </c>
      <c r="AH466" s="108">
        <f>SUM(AH442:AH465)</f>
        <v>0</v>
      </c>
      <c r="AI466" s="94" t="s">
        <v>134</v>
      </c>
      <c r="AJ466" s="150">
        <f>SUM(AJ442:AJ465)</f>
        <v>0</v>
      </c>
      <c r="AN466" s="67"/>
      <c r="AO466" s="67"/>
    </row>
    <row r="467" spans="1:50" ht="18" customHeight="1">
      <c r="A467" s="368" t="s">
        <v>191</v>
      </c>
      <c r="B467" s="193" t="s">
        <v>218</v>
      </c>
      <c r="C467" s="209"/>
      <c r="D467" s="210"/>
      <c r="E467" s="210"/>
      <c r="F467" s="210"/>
      <c r="G467" s="210"/>
      <c r="H467" s="210"/>
      <c r="I467" s="210"/>
      <c r="J467" s="210"/>
      <c r="K467" s="210"/>
      <c r="L467" s="201"/>
      <c r="M467" s="209"/>
      <c r="N467" s="210"/>
      <c r="O467" s="210"/>
      <c r="P467" s="210"/>
      <c r="Q467" s="210"/>
      <c r="R467" s="210"/>
      <c r="S467" s="210"/>
      <c r="T467" s="210"/>
      <c r="U467" s="210"/>
      <c r="V467" s="201"/>
      <c r="W467" s="209"/>
      <c r="X467" s="210"/>
      <c r="Y467" s="210"/>
      <c r="Z467" s="210"/>
      <c r="AA467" s="210"/>
      <c r="AB467" s="210"/>
      <c r="AC467" s="210"/>
      <c r="AD467" s="210"/>
      <c r="AE467" s="210"/>
      <c r="AF467" s="200"/>
      <c r="AG467" s="201"/>
      <c r="AH467" s="113">
        <f>SUM(C467:AG467)*1/2</f>
        <v>0</v>
      </c>
      <c r="AI467" s="94"/>
      <c r="AJ467" s="95"/>
      <c r="AN467" s="67"/>
      <c r="AO467" s="67"/>
    </row>
    <row r="468" spans="1:50" ht="18" customHeight="1">
      <c r="A468" s="369"/>
      <c r="B468" s="194" t="s">
        <v>219</v>
      </c>
      <c r="C468" s="207"/>
      <c r="D468" s="208"/>
      <c r="E468" s="208"/>
      <c r="F468" s="208"/>
      <c r="G468" s="208"/>
      <c r="H468" s="208"/>
      <c r="I468" s="208"/>
      <c r="J468" s="208"/>
      <c r="K468" s="208"/>
      <c r="L468" s="205"/>
      <c r="M468" s="207"/>
      <c r="N468" s="208"/>
      <c r="O468" s="208"/>
      <c r="P468" s="208"/>
      <c r="Q468" s="208"/>
      <c r="R468" s="208"/>
      <c r="S468" s="208"/>
      <c r="T468" s="208"/>
      <c r="U468" s="208"/>
      <c r="V468" s="205"/>
      <c r="W468" s="207"/>
      <c r="X468" s="208"/>
      <c r="Y468" s="208"/>
      <c r="Z468" s="208"/>
      <c r="AA468" s="208"/>
      <c r="AB468" s="208"/>
      <c r="AC468" s="208"/>
      <c r="AD468" s="208"/>
      <c r="AE468" s="208"/>
      <c r="AF468" s="204"/>
      <c r="AG468" s="205"/>
      <c r="AH468" s="111">
        <f t="shared" ref="AH468" si="394">SUM(C468:AG468)*3/4</f>
        <v>0</v>
      </c>
      <c r="AI468" s="94"/>
      <c r="AJ468" s="198"/>
      <c r="AN468" s="67"/>
      <c r="AO468" s="67"/>
    </row>
    <row r="469" spans="1:50" ht="18" customHeight="1" thickBot="1">
      <c r="A469" s="370"/>
      <c r="B469" s="196" t="s">
        <v>220</v>
      </c>
      <c r="C469" s="211"/>
      <c r="D469" s="212"/>
      <c r="E469" s="212"/>
      <c r="F469" s="212"/>
      <c r="G469" s="212"/>
      <c r="H469" s="212"/>
      <c r="I469" s="212"/>
      <c r="J469" s="212"/>
      <c r="K469" s="212"/>
      <c r="L469" s="213"/>
      <c r="M469" s="211"/>
      <c r="N469" s="212"/>
      <c r="O469" s="212"/>
      <c r="P469" s="212"/>
      <c r="Q469" s="212"/>
      <c r="R469" s="212"/>
      <c r="S469" s="212"/>
      <c r="T469" s="212"/>
      <c r="U469" s="212"/>
      <c r="V469" s="213"/>
      <c r="W469" s="211"/>
      <c r="X469" s="212"/>
      <c r="Y469" s="212"/>
      <c r="Z469" s="212"/>
      <c r="AA469" s="212"/>
      <c r="AB469" s="212"/>
      <c r="AC469" s="212"/>
      <c r="AD469" s="212"/>
      <c r="AE469" s="212"/>
      <c r="AF469" s="214"/>
      <c r="AG469" s="213"/>
      <c r="AH469" s="111">
        <f t="shared" ref="AH469" si="395">SUM(C469:AG469)</f>
        <v>0</v>
      </c>
      <c r="AI469" s="94"/>
      <c r="AJ469" s="198"/>
      <c r="AN469" s="67"/>
      <c r="AO469" s="67"/>
    </row>
    <row r="470" spans="1:50" s="64" customFormat="1" ht="24.75" thickBot="1">
      <c r="B470" s="170" t="s">
        <v>167</v>
      </c>
      <c r="C470" s="215"/>
      <c r="D470" s="216"/>
      <c r="E470" s="216"/>
      <c r="F470" s="216"/>
      <c r="G470" s="216"/>
      <c r="H470" s="216"/>
      <c r="I470" s="216"/>
      <c r="J470" s="216"/>
      <c r="K470" s="216"/>
      <c r="L470" s="217"/>
      <c r="M470" s="218"/>
      <c r="N470" s="216"/>
      <c r="O470" s="216"/>
      <c r="P470" s="216"/>
      <c r="Q470" s="216"/>
      <c r="R470" s="216"/>
      <c r="S470" s="216"/>
      <c r="T470" s="216"/>
      <c r="U470" s="216"/>
      <c r="V470" s="219"/>
      <c r="W470" s="215"/>
      <c r="X470" s="216"/>
      <c r="Y470" s="216"/>
      <c r="Z470" s="216"/>
      <c r="AA470" s="216"/>
      <c r="AB470" s="216"/>
      <c r="AC470" s="216"/>
      <c r="AD470" s="216"/>
      <c r="AE470" s="216"/>
      <c r="AF470" s="216"/>
      <c r="AG470" s="217"/>
      <c r="AH470" s="171">
        <f>SUM(C470:AG470)</f>
        <v>0</v>
      </c>
      <c r="AI470" s="61"/>
      <c r="AJ470" s="61"/>
      <c r="AN470" s="62"/>
      <c r="AO470" s="62"/>
      <c r="AP470" s="63"/>
      <c r="AQ470" s="63"/>
      <c r="AR470" s="63"/>
      <c r="AS470" s="63"/>
      <c r="AT470" s="63"/>
      <c r="AU470" s="63"/>
      <c r="AV470" s="63"/>
      <c r="AW470" s="63"/>
    </row>
    <row r="471" spans="1:50" ht="20.100000000000001" customHeight="1">
      <c r="B471" s="23"/>
      <c r="C471" s="249"/>
      <c r="D471" s="249"/>
      <c r="E471" s="249"/>
      <c r="F471" s="249"/>
      <c r="G471" s="249"/>
      <c r="H471" s="249"/>
      <c r="I471" s="249"/>
      <c r="J471" s="249"/>
      <c r="K471" s="249"/>
      <c r="L471" s="249"/>
      <c r="M471" s="249"/>
      <c r="N471" s="249"/>
      <c r="O471" s="249"/>
      <c r="P471" s="249"/>
      <c r="Q471" s="249"/>
      <c r="R471" s="249"/>
      <c r="S471" s="249"/>
      <c r="T471" s="249"/>
      <c r="U471" s="249"/>
      <c r="V471" s="249"/>
      <c r="W471" s="249"/>
      <c r="X471" s="249"/>
      <c r="Y471" s="249"/>
      <c r="Z471" s="249"/>
      <c r="AA471" s="249"/>
      <c r="AB471" s="249"/>
      <c r="AC471" s="249"/>
      <c r="AD471" s="249"/>
      <c r="AE471" s="249"/>
      <c r="AF471" s="249"/>
      <c r="AG471" s="249"/>
      <c r="AH471" s="23"/>
    </row>
    <row r="472" spans="1:50" ht="24.95" customHeight="1">
      <c r="B472" s="2" t="s">
        <v>159</v>
      </c>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67"/>
      <c r="AP472" s="191"/>
      <c r="AQ472" s="191"/>
      <c r="AX472" s="191"/>
    </row>
    <row r="473" spans="1:50" ht="24.95" customHeight="1">
      <c r="B473" s="42" t="s">
        <v>241</v>
      </c>
      <c r="C473" s="72"/>
      <c r="D473" s="72"/>
      <c r="E473" s="72"/>
      <c r="F473" s="72"/>
      <c r="G473" s="72"/>
      <c r="H473" s="72"/>
      <c r="I473" s="72"/>
      <c r="J473" s="72"/>
      <c r="K473" s="72"/>
      <c r="L473" s="72"/>
      <c r="M473" s="72"/>
      <c r="N473" s="72"/>
      <c r="O473" s="72"/>
      <c r="P473" s="72"/>
      <c r="Q473" s="72"/>
      <c r="R473" s="72"/>
      <c r="S473" s="72"/>
      <c r="T473" s="67"/>
      <c r="U473" s="2"/>
      <c r="V473" s="2"/>
      <c r="W473" s="2"/>
      <c r="X473" s="2"/>
      <c r="Y473" s="2"/>
      <c r="Z473" s="2"/>
      <c r="AA473" s="2"/>
      <c r="AB473" s="2"/>
      <c r="AC473" s="2"/>
      <c r="AD473" s="2"/>
      <c r="AE473" s="2"/>
      <c r="AF473" s="2"/>
      <c r="AG473" s="2"/>
      <c r="AH473" s="2"/>
      <c r="AI473" s="2"/>
      <c r="AJ473" s="2"/>
      <c r="AK473" s="67"/>
    </row>
    <row r="474" spans="1:50" ht="24.95" customHeight="1">
      <c r="B474" s="2" t="s">
        <v>161</v>
      </c>
      <c r="C474" s="101"/>
      <c r="D474" s="101"/>
      <c r="E474" s="101"/>
      <c r="F474" s="101"/>
      <c r="G474" s="101"/>
      <c r="H474" s="101"/>
      <c r="I474" s="101"/>
      <c r="J474" s="101"/>
      <c r="K474" s="101"/>
      <c r="L474" s="101"/>
      <c r="M474" s="101"/>
      <c r="N474" s="101"/>
      <c r="O474" s="101"/>
      <c r="P474" s="101"/>
      <c r="Q474" s="101"/>
      <c r="R474" s="101"/>
      <c r="S474" s="101"/>
      <c r="T474" s="101"/>
      <c r="AN474" s="67"/>
      <c r="AO474" s="67"/>
    </row>
    <row r="475" spans="1:50" ht="24.95" customHeight="1">
      <c r="B475" s="2" t="s">
        <v>228</v>
      </c>
      <c r="C475" s="101"/>
      <c r="D475" s="101"/>
      <c r="E475" s="101"/>
      <c r="F475" s="101"/>
      <c r="G475" s="101"/>
      <c r="H475" s="101"/>
      <c r="I475" s="101"/>
      <c r="J475" s="101"/>
      <c r="K475" s="101"/>
      <c r="L475" s="101"/>
      <c r="M475" s="101"/>
      <c r="N475" s="101"/>
      <c r="O475" s="101"/>
      <c r="P475" s="101"/>
      <c r="Q475" s="101"/>
      <c r="R475" s="101"/>
      <c r="S475" s="101"/>
      <c r="T475" s="101"/>
      <c r="AN475" s="67"/>
      <c r="AO475" s="67"/>
    </row>
    <row r="476" spans="1:50" ht="24.95" customHeight="1">
      <c r="B476" s="2" t="s">
        <v>192</v>
      </c>
      <c r="AN476" s="67"/>
      <c r="AO476" s="67"/>
    </row>
    <row r="477" spans="1:50" ht="24.95" customHeight="1">
      <c r="B477" s="2"/>
      <c r="AN477" s="67"/>
      <c r="AO477" s="67"/>
    </row>
    <row r="478" spans="1:50" ht="24.95" customHeight="1">
      <c r="AN478" s="67"/>
      <c r="AO478" s="67"/>
    </row>
    <row r="479" spans="1:50" ht="24.95" customHeight="1">
      <c r="AN479" s="67"/>
      <c r="AO479" s="67"/>
    </row>
    <row r="480" spans="1:50" ht="24.95" customHeight="1">
      <c r="AN480" s="67"/>
      <c r="AO480" s="67"/>
    </row>
    <row r="481" spans="2:54" ht="24.95" customHeight="1">
      <c r="AN481" s="67"/>
      <c r="AO481" s="67"/>
    </row>
    <row r="482" spans="2:54" ht="24.95" customHeight="1">
      <c r="AN482" s="67"/>
      <c r="AO482" s="67"/>
    </row>
    <row r="483" spans="2:54" ht="24.95" customHeight="1">
      <c r="AN483" s="67"/>
      <c r="AO483" s="67"/>
    </row>
    <row r="484" spans="2:54" ht="24.95" customHeight="1">
      <c r="AN484" s="67"/>
      <c r="AO484" s="67"/>
    </row>
    <row r="485" spans="2:54" ht="24.75" customHeight="1">
      <c r="AN485" s="67"/>
      <c r="AO485" s="67"/>
    </row>
    <row r="486" spans="2:54" ht="26.25" customHeight="1">
      <c r="AN486" s="67"/>
      <c r="AO486" s="67"/>
    </row>
    <row r="487" spans="2:54" s="64" customFormat="1" ht="17.25">
      <c r="B487" s="66"/>
      <c r="C487" s="102"/>
      <c r="D487" s="102"/>
      <c r="E487" s="102"/>
      <c r="F487" s="102"/>
      <c r="G487" s="102"/>
      <c r="H487" s="102"/>
      <c r="I487" s="102"/>
      <c r="J487" s="102"/>
      <c r="K487" s="102"/>
      <c r="L487" s="102"/>
      <c r="M487" s="102"/>
      <c r="N487" s="102"/>
      <c r="O487" s="102"/>
      <c r="P487" s="102"/>
      <c r="Q487" s="102"/>
      <c r="R487" s="102"/>
      <c r="S487" s="102"/>
      <c r="T487" s="102"/>
      <c r="U487" s="102"/>
      <c r="V487" s="102"/>
      <c r="W487" s="102"/>
      <c r="X487" s="102"/>
      <c r="Y487" s="102"/>
      <c r="Z487" s="102"/>
      <c r="AA487" s="102"/>
      <c r="AB487" s="102"/>
      <c r="AC487" s="102"/>
      <c r="AD487" s="102"/>
      <c r="AE487" s="102"/>
      <c r="AF487" s="102"/>
      <c r="AG487" s="102"/>
      <c r="AH487" s="66"/>
      <c r="AI487" s="66"/>
      <c r="AJ487" s="66"/>
      <c r="AK487" s="66"/>
      <c r="AL487" s="66"/>
      <c r="AM487" s="66"/>
      <c r="AN487" s="62"/>
      <c r="AO487" s="62"/>
      <c r="AP487" s="63"/>
      <c r="AQ487" s="63"/>
      <c r="AR487" s="63"/>
      <c r="AS487" s="63"/>
      <c r="AT487" s="63"/>
      <c r="AU487" s="63"/>
      <c r="AV487" s="63"/>
      <c r="AW487" s="63"/>
    </row>
    <row r="488" spans="2:54" ht="26.25" customHeight="1">
      <c r="AN488" s="67"/>
      <c r="AO488" s="67"/>
    </row>
    <row r="489" spans="2:54" ht="20.100000000000001" customHeight="1"/>
    <row r="490" spans="2:54" ht="24.95" customHeight="1">
      <c r="AN490" s="67"/>
      <c r="AO490" s="67"/>
      <c r="AT490" s="191"/>
      <c r="AU490" s="191"/>
      <c r="BB490" s="191"/>
    </row>
    <row r="491" spans="2:54" ht="24.95" customHeight="1">
      <c r="AN491" s="67"/>
      <c r="AO491" s="67"/>
    </row>
    <row r="492" spans="2:54" ht="24.95" customHeight="1">
      <c r="AN492" s="67"/>
      <c r="AO492" s="67"/>
    </row>
    <row r="493" spans="2:54" ht="24.95" customHeight="1">
      <c r="AN493" s="67"/>
      <c r="AO493" s="67"/>
    </row>
    <row r="494" spans="2:54" ht="24.95" customHeight="1">
      <c r="AN494" s="67"/>
      <c r="AO494" s="67"/>
    </row>
    <row r="495" spans="2:54" ht="24.95" customHeight="1">
      <c r="AN495" s="67"/>
      <c r="AO495" s="67"/>
    </row>
    <row r="496" spans="2:54" ht="24.95" customHeight="1">
      <c r="AN496" s="67"/>
      <c r="AO496" s="67"/>
    </row>
    <row r="497" spans="2:54" ht="24.95" customHeight="1">
      <c r="AN497" s="67"/>
      <c r="AO497" s="67"/>
    </row>
    <row r="498" spans="2:54" ht="24.95" customHeight="1"/>
    <row r="499" spans="2:54" ht="24.95" customHeight="1"/>
    <row r="500" spans="2:54" ht="24.95" customHeight="1"/>
    <row r="501" spans="2:54" ht="24.95" customHeight="1">
      <c r="AN501" s="67"/>
      <c r="AO501" s="67"/>
    </row>
    <row r="502" spans="2:54" ht="24.95" customHeight="1">
      <c r="AN502" s="67"/>
      <c r="AO502" s="67"/>
    </row>
    <row r="503" spans="2:54" ht="24.75" customHeight="1">
      <c r="AN503" s="67"/>
      <c r="AO503" s="67"/>
    </row>
    <row r="504" spans="2:54" ht="26.25" customHeight="1">
      <c r="AN504" s="67"/>
      <c r="AO504" s="67"/>
    </row>
    <row r="505" spans="2:54" s="64" customFormat="1" ht="17.25">
      <c r="B505" s="66"/>
      <c r="C505" s="102"/>
      <c r="D505" s="102"/>
      <c r="E505" s="102"/>
      <c r="F505" s="102"/>
      <c r="G505" s="102"/>
      <c r="H505" s="102"/>
      <c r="I505" s="102"/>
      <c r="J505" s="102"/>
      <c r="K505" s="102"/>
      <c r="L505" s="102"/>
      <c r="M505" s="102"/>
      <c r="N505" s="102"/>
      <c r="O505" s="102"/>
      <c r="P505" s="102"/>
      <c r="Q505" s="102"/>
      <c r="R505" s="102"/>
      <c r="S505" s="102"/>
      <c r="T505" s="102"/>
      <c r="U505" s="102"/>
      <c r="V505" s="102"/>
      <c r="W505" s="102"/>
      <c r="X505" s="102"/>
      <c r="Y505" s="102"/>
      <c r="Z505" s="102"/>
      <c r="AA505" s="102"/>
      <c r="AB505" s="102"/>
      <c r="AC505" s="102"/>
      <c r="AD505" s="102"/>
      <c r="AE505" s="102"/>
      <c r="AF505" s="102"/>
      <c r="AG505" s="102"/>
      <c r="AH505" s="66"/>
      <c r="AI505" s="66"/>
      <c r="AJ505" s="66"/>
      <c r="AK505" s="66"/>
      <c r="AL505" s="66"/>
      <c r="AM505" s="66"/>
      <c r="AN505" s="62"/>
      <c r="AO505" s="62"/>
      <c r="AP505" s="63"/>
      <c r="AQ505" s="63"/>
      <c r="AR505" s="63"/>
      <c r="AS505" s="63"/>
      <c r="AT505" s="63"/>
      <c r="AU505" s="63"/>
      <c r="AV505" s="63"/>
      <c r="AW505" s="63"/>
    </row>
    <row r="506" spans="2:54" ht="26.25" customHeight="1">
      <c r="AN506" s="67"/>
      <c r="AO506" s="67"/>
    </row>
    <row r="507" spans="2:54" ht="20.100000000000001" customHeight="1"/>
    <row r="508" spans="2:54" ht="24.95" customHeight="1">
      <c r="AN508" s="67"/>
      <c r="AO508" s="67"/>
      <c r="AT508" s="191"/>
      <c r="AU508" s="191"/>
      <c r="BB508" s="191"/>
    </row>
    <row r="509" spans="2:54" ht="24.95" customHeight="1">
      <c r="AN509" s="67"/>
      <c r="AO509" s="67"/>
    </row>
    <row r="510" spans="2:54" ht="24.95" customHeight="1">
      <c r="AN510" s="67"/>
      <c r="AO510" s="67"/>
    </row>
    <row r="511" spans="2:54" ht="24.95" customHeight="1">
      <c r="AN511" s="67"/>
      <c r="AO511" s="67"/>
    </row>
    <row r="512" spans="2:54" ht="24.95" customHeight="1">
      <c r="AN512" s="67"/>
      <c r="AO512" s="67"/>
    </row>
    <row r="513" spans="2:54" ht="24.95" customHeight="1">
      <c r="AN513" s="67"/>
      <c r="AO513" s="67"/>
    </row>
    <row r="514" spans="2:54" ht="24.95" customHeight="1">
      <c r="AN514" s="67"/>
      <c r="AO514" s="67"/>
    </row>
    <row r="515" spans="2:54" ht="24.95" customHeight="1">
      <c r="AN515" s="67"/>
      <c r="AO515" s="67"/>
    </row>
    <row r="516" spans="2:54" ht="24.95" customHeight="1"/>
    <row r="517" spans="2:54" ht="24.95" customHeight="1"/>
    <row r="518" spans="2:54" ht="24.95" customHeight="1"/>
    <row r="519" spans="2:54" ht="24.95" customHeight="1"/>
    <row r="520" spans="2:54" ht="24.95" customHeight="1">
      <c r="AN520" s="67"/>
      <c r="AO520" s="67"/>
    </row>
    <row r="521" spans="2:54" ht="24.75" customHeight="1">
      <c r="AN521" s="67"/>
      <c r="AO521" s="67"/>
    </row>
    <row r="522" spans="2:54" ht="24.95" customHeight="1">
      <c r="AN522" s="67"/>
      <c r="AO522" s="67"/>
    </row>
    <row r="523" spans="2:54" s="64" customFormat="1" ht="17.25">
      <c r="B523" s="66"/>
      <c r="C523" s="102"/>
      <c r="D523" s="102"/>
      <c r="E523" s="102"/>
      <c r="F523" s="102"/>
      <c r="G523" s="102"/>
      <c r="H523" s="102"/>
      <c r="I523" s="102"/>
      <c r="J523" s="102"/>
      <c r="K523" s="102"/>
      <c r="L523" s="102"/>
      <c r="M523" s="102"/>
      <c r="N523" s="102"/>
      <c r="O523" s="102"/>
      <c r="P523" s="102"/>
      <c r="Q523" s="102"/>
      <c r="R523" s="102"/>
      <c r="S523" s="102"/>
      <c r="T523" s="102"/>
      <c r="U523" s="102"/>
      <c r="V523" s="102"/>
      <c r="W523" s="102"/>
      <c r="X523" s="102"/>
      <c r="Y523" s="102"/>
      <c r="Z523" s="102"/>
      <c r="AA523" s="102"/>
      <c r="AB523" s="102"/>
      <c r="AC523" s="102"/>
      <c r="AD523" s="102"/>
      <c r="AE523" s="102"/>
      <c r="AF523" s="102"/>
      <c r="AG523" s="102"/>
      <c r="AH523" s="66"/>
      <c r="AI523" s="66"/>
      <c r="AJ523" s="66"/>
      <c r="AK523" s="66"/>
      <c r="AL523" s="66"/>
      <c r="AM523" s="66"/>
      <c r="AN523" s="62"/>
      <c r="AO523" s="62"/>
      <c r="AP523" s="63"/>
      <c r="AQ523" s="63"/>
      <c r="AR523" s="63"/>
      <c r="AS523" s="63"/>
      <c r="AT523" s="63"/>
      <c r="AU523" s="63"/>
      <c r="AV523" s="63"/>
      <c r="AW523" s="63"/>
    </row>
    <row r="524" spans="2:54" ht="26.25" customHeight="1">
      <c r="AN524" s="67"/>
      <c r="AO524" s="67"/>
    </row>
    <row r="525" spans="2:54" ht="20.100000000000001" customHeight="1"/>
    <row r="526" spans="2:54" ht="24.95" customHeight="1">
      <c r="AN526" s="67"/>
      <c r="AO526" s="67"/>
      <c r="AT526" s="191"/>
      <c r="AU526" s="191"/>
      <c r="BB526" s="191"/>
    </row>
    <row r="527" spans="2:54" ht="24.95" customHeight="1">
      <c r="AN527" s="67"/>
      <c r="AO527" s="67"/>
    </row>
    <row r="528" spans="2:54" ht="24.95" customHeight="1">
      <c r="AN528" s="67"/>
      <c r="AO528" s="67"/>
    </row>
    <row r="529" spans="2:54" ht="24.95" customHeight="1">
      <c r="AN529" s="67"/>
      <c r="AO529" s="67"/>
    </row>
    <row r="530" spans="2:54" ht="24.95" customHeight="1">
      <c r="AN530" s="67"/>
      <c r="AO530" s="67"/>
    </row>
    <row r="531" spans="2:54" ht="24.95" customHeight="1">
      <c r="AN531" s="67"/>
      <c r="AO531" s="67"/>
    </row>
    <row r="532" spans="2:54" ht="24.95" customHeight="1">
      <c r="AN532" s="67"/>
      <c r="AO532" s="67"/>
    </row>
    <row r="533" spans="2:54" ht="24.95" customHeight="1">
      <c r="AN533" s="67"/>
      <c r="AO533" s="67"/>
    </row>
    <row r="534" spans="2:54" ht="24.95" customHeight="1"/>
    <row r="535" spans="2:54" ht="24.95" customHeight="1"/>
    <row r="536" spans="2:54" ht="24.95" customHeight="1"/>
    <row r="537" spans="2:54" ht="24.95" customHeight="1"/>
    <row r="538" spans="2:54" ht="24.95" customHeight="1">
      <c r="AN538" s="67"/>
      <c r="AO538" s="67"/>
    </row>
    <row r="539" spans="2:54" ht="24.75" customHeight="1">
      <c r="AN539" s="67"/>
      <c r="AO539" s="67"/>
    </row>
    <row r="540" spans="2:54" ht="24.95" customHeight="1">
      <c r="AN540" s="67"/>
      <c r="AO540" s="67"/>
    </row>
    <row r="541" spans="2:54" s="64" customFormat="1" ht="17.25">
      <c r="B541" s="66"/>
      <c r="C541" s="102"/>
      <c r="D541" s="102"/>
      <c r="E541" s="102"/>
      <c r="F541" s="102"/>
      <c r="G541" s="102"/>
      <c r="H541" s="102"/>
      <c r="I541" s="102"/>
      <c r="J541" s="102"/>
      <c r="K541" s="102"/>
      <c r="L541" s="102"/>
      <c r="M541" s="102"/>
      <c r="N541" s="102"/>
      <c r="O541" s="102"/>
      <c r="P541" s="102"/>
      <c r="Q541" s="102"/>
      <c r="R541" s="102"/>
      <c r="S541" s="102"/>
      <c r="T541" s="102"/>
      <c r="U541" s="102"/>
      <c r="V541" s="102"/>
      <c r="W541" s="102"/>
      <c r="X541" s="102"/>
      <c r="Y541" s="102"/>
      <c r="Z541" s="102"/>
      <c r="AA541" s="102"/>
      <c r="AB541" s="102"/>
      <c r="AC541" s="102"/>
      <c r="AD541" s="102"/>
      <c r="AE541" s="102"/>
      <c r="AF541" s="102"/>
      <c r="AG541" s="102"/>
      <c r="AH541" s="66"/>
      <c r="AI541" s="66"/>
      <c r="AJ541" s="66"/>
      <c r="AK541" s="66"/>
      <c r="AL541" s="66"/>
      <c r="AM541" s="66"/>
      <c r="AN541" s="62"/>
      <c r="AO541" s="62"/>
      <c r="AP541" s="63"/>
      <c r="AQ541" s="63"/>
      <c r="AR541" s="63"/>
      <c r="AS541" s="63"/>
      <c r="AT541" s="63"/>
      <c r="AU541" s="63"/>
      <c r="AV541" s="63"/>
      <c r="AW541" s="63"/>
    </row>
    <row r="542" spans="2:54" ht="26.25" customHeight="1">
      <c r="AN542" s="67"/>
      <c r="AO542" s="67"/>
    </row>
    <row r="543" spans="2:54" ht="20.100000000000001" customHeight="1"/>
    <row r="544" spans="2:54" ht="24.95" customHeight="1">
      <c r="AN544" s="67"/>
      <c r="AO544" s="67"/>
      <c r="AT544" s="191"/>
      <c r="AU544" s="191"/>
      <c r="BB544" s="191"/>
    </row>
    <row r="545" spans="2:49" ht="24.95" customHeight="1">
      <c r="AN545" s="67"/>
      <c r="AO545" s="67"/>
    </row>
    <row r="546" spans="2:49" ht="24.95" customHeight="1">
      <c r="AN546" s="67"/>
      <c r="AO546" s="67"/>
    </row>
    <row r="547" spans="2:49" ht="24.95" customHeight="1">
      <c r="AN547" s="67"/>
      <c r="AO547" s="67"/>
    </row>
    <row r="548" spans="2:49" ht="24.95" customHeight="1">
      <c r="AN548" s="67"/>
      <c r="AO548" s="67"/>
    </row>
    <row r="549" spans="2:49" ht="24.95" customHeight="1">
      <c r="AN549" s="67"/>
      <c r="AO549" s="67"/>
    </row>
    <row r="550" spans="2:49" ht="24.95" customHeight="1">
      <c r="AN550" s="67"/>
      <c r="AO550" s="67"/>
    </row>
    <row r="551" spans="2:49" ht="24.95" customHeight="1">
      <c r="AN551" s="67"/>
      <c r="AO551" s="67"/>
    </row>
    <row r="552" spans="2:49" ht="24.95" customHeight="1"/>
    <row r="553" spans="2:49" ht="24.95" customHeight="1"/>
    <row r="554" spans="2:49" ht="24.95" customHeight="1"/>
    <row r="555" spans="2:49" ht="24.95" customHeight="1"/>
    <row r="556" spans="2:49" ht="24.95" customHeight="1">
      <c r="AN556" s="67"/>
      <c r="AO556" s="67"/>
    </row>
    <row r="557" spans="2:49" ht="24.75" customHeight="1">
      <c r="AN557" s="67"/>
      <c r="AO557" s="67"/>
    </row>
    <row r="558" spans="2:49" ht="24.95" customHeight="1">
      <c r="AN558" s="67"/>
      <c r="AO558" s="67"/>
    </row>
    <row r="559" spans="2:49" s="64" customFormat="1" ht="17.25">
      <c r="B559" s="66"/>
      <c r="C559" s="102"/>
      <c r="D559" s="102"/>
      <c r="E559" s="102"/>
      <c r="F559" s="102"/>
      <c r="G559" s="102"/>
      <c r="H559" s="102"/>
      <c r="I559" s="102"/>
      <c r="J559" s="102"/>
      <c r="K559" s="102"/>
      <c r="L559" s="102"/>
      <c r="M559" s="102"/>
      <c r="N559" s="102"/>
      <c r="O559" s="102"/>
      <c r="P559" s="102"/>
      <c r="Q559" s="102"/>
      <c r="R559" s="102"/>
      <c r="S559" s="102"/>
      <c r="T559" s="102"/>
      <c r="U559" s="102"/>
      <c r="V559" s="102"/>
      <c r="W559" s="102"/>
      <c r="X559" s="102"/>
      <c r="Y559" s="102"/>
      <c r="Z559" s="102"/>
      <c r="AA559" s="102"/>
      <c r="AB559" s="102"/>
      <c r="AC559" s="102"/>
      <c r="AD559" s="102"/>
      <c r="AE559" s="102"/>
      <c r="AF559" s="102"/>
      <c r="AG559" s="102"/>
      <c r="AH559" s="66"/>
      <c r="AI559" s="66"/>
      <c r="AJ559" s="66"/>
      <c r="AK559" s="66"/>
      <c r="AL559" s="66"/>
      <c r="AM559" s="66"/>
      <c r="AN559" s="62"/>
      <c r="AO559" s="62"/>
      <c r="AP559" s="63"/>
      <c r="AQ559" s="63"/>
      <c r="AR559" s="63"/>
      <c r="AS559" s="63"/>
      <c r="AT559" s="63"/>
      <c r="AU559" s="63"/>
      <c r="AV559" s="63"/>
      <c r="AW559" s="63"/>
    </row>
    <row r="560" spans="2:49" ht="26.25" customHeight="1">
      <c r="AN560" s="67"/>
      <c r="AO560" s="67"/>
    </row>
    <row r="561" spans="40:54" ht="20.100000000000001" customHeight="1"/>
    <row r="562" spans="40:54" ht="24.95" customHeight="1">
      <c r="AN562" s="67"/>
      <c r="AO562" s="67"/>
      <c r="AT562" s="191"/>
      <c r="AU562" s="191"/>
      <c r="BB562" s="191"/>
    </row>
    <row r="563" spans="40:54" ht="24.95" customHeight="1">
      <c r="AN563" s="67"/>
      <c r="AO563" s="67"/>
    </row>
    <row r="564" spans="40:54" ht="24.95" customHeight="1">
      <c r="AN564" s="67"/>
      <c r="AO564" s="67"/>
    </row>
    <row r="565" spans="40:54" ht="24.95" customHeight="1">
      <c r="AN565" s="67"/>
      <c r="AO565" s="67"/>
    </row>
    <row r="566" spans="40:54" ht="24.95" customHeight="1">
      <c r="AN566" s="67"/>
      <c r="AO566" s="67"/>
    </row>
    <row r="567" spans="40:54" ht="24.95" customHeight="1">
      <c r="AN567" s="67"/>
      <c r="AO567" s="67"/>
    </row>
    <row r="568" spans="40:54" ht="24.95" customHeight="1">
      <c r="AN568" s="67"/>
      <c r="AO568" s="67"/>
    </row>
    <row r="569" spans="40:54" ht="24.95" customHeight="1">
      <c r="AN569" s="67"/>
      <c r="AO569" s="67"/>
    </row>
    <row r="570" spans="40:54" ht="24.95" customHeight="1"/>
    <row r="571" spans="40:54" ht="24.95" customHeight="1"/>
    <row r="572" spans="40:54" ht="24.95" customHeight="1"/>
    <row r="573" spans="40:54" ht="24.95" customHeight="1"/>
    <row r="574" spans="40:54" ht="24.95" customHeight="1">
      <c r="AN574" s="67"/>
      <c r="AO574" s="67"/>
    </row>
    <row r="575" spans="40:54" ht="24.75" customHeight="1">
      <c r="AN575" s="67"/>
      <c r="AO575" s="67"/>
    </row>
    <row r="576" spans="40:54" ht="24.95" customHeight="1">
      <c r="AN576" s="67"/>
      <c r="AO576" s="67"/>
    </row>
    <row r="577" spans="2:54" s="64" customFormat="1" ht="17.25">
      <c r="B577" s="66"/>
      <c r="C577" s="102"/>
      <c r="D577" s="102"/>
      <c r="E577" s="102"/>
      <c r="F577" s="102"/>
      <c r="G577" s="102"/>
      <c r="H577" s="102"/>
      <c r="I577" s="102"/>
      <c r="J577" s="102"/>
      <c r="K577" s="102"/>
      <c r="L577" s="102"/>
      <c r="M577" s="102"/>
      <c r="N577" s="102"/>
      <c r="O577" s="102"/>
      <c r="P577" s="102"/>
      <c r="Q577" s="102"/>
      <c r="R577" s="102"/>
      <c r="S577" s="102"/>
      <c r="T577" s="102"/>
      <c r="U577" s="102"/>
      <c r="V577" s="102"/>
      <c r="W577" s="102"/>
      <c r="X577" s="102"/>
      <c r="Y577" s="102"/>
      <c r="Z577" s="102"/>
      <c r="AA577" s="102"/>
      <c r="AB577" s="102"/>
      <c r="AC577" s="102"/>
      <c r="AD577" s="102"/>
      <c r="AE577" s="102"/>
      <c r="AF577" s="102"/>
      <c r="AG577" s="102"/>
      <c r="AH577" s="66"/>
      <c r="AI577" s="66"/>
      <c r="AJ577" s="66"/>
      <c r="AK577" s="66"/>
      <c r="AL577" s="66"/>
      <c r="AM577" s="66"/>
      <c r="AN577" s="62"/>
      <c r="AO577" s="62"/>
      <c r="AP577" s="63"/>
      <c r="AQ577" s="63"/>
      <c r="AR577" s="63"/>
      <c r="AS577" s="63"/>
      <c r="AT577" s="63"/>
      <c r="AU577" s="63"/>
      <c r="AV577" s="63"/>
      <c r="AW577" s="63"/>
    </row>
    <row r="578" spans="2:54" ht="26.25" customHeight="1">
      <c r="AN578" s="67"/>
      <c r="AO578" s="67"/>
    </row>
    <row r="579" spans="2:54" ht="20.100000000000001" customHeight="1"/>
    <row r="580" spans="2:54" ht="24.95" customHeight="1">
      <c r="AN580" s="67"/>
      <c r="AO580" s="67"/>
      <c r="AT580" s="191"/>
      <c r="AU580" s="191"/>
      <c r="BB580" s="191"/>
    </row>
    <row r="581" spans="2:54" ht="24.95" customHeight="1">
      <c r="AN581" s="67"/>
      <c r="AO581" s="67"/>
    </row>
    <row r="582" spans="2:54" ht="24.95" customHeight="1">
      <c r="AN582" s="67"/>
      <c r="AO582" s="67"/>
    </row>
    <row r="583" spans="2:54" ht="24.95" customHeight="1">
      <c r="AN583" s="67"/>
      <c r="AO583" s="67"/>
    </row>
    <row r="584" spans="2:54" ht="24.95" customHeight="1">
      <c r="AN584" s="67"/>
      <c r="AO584" s="67"/>
    </row>
    <row r="585" spans="2:54" ht="24.95" customHeight="1">
      <c r="AN585" s="67"/>
      <c r="AO585" s="67"/>
    </row>
    <row r="586" spans="2:54" ht="24.95" customHeight="1">
      <c r="AN586" s="67"/>
      <c r="AO586" s="67"/>
    </row>
    <row r="587" spans="2:54" ht="24.95" customHeight="1">
      <c r="AN587" s="67"/>
      <c r="AO587" s="67"/>
    </row>
    <row r="588" spans="2:54" ht="24.95" customHeight="1"/>
    <row r="589" spans="2:54" ht="24.95" customHeight="1"/>
    <row r="590" spans="2:54" ht="24.95" customHeight="1"/>
    <row r="591" spans="2:54" ht="24.95" customHeight="1"/>
    <row r="592" spans="2:54" ht="24.95" customHeight="1">
      <c r="AN592" s="67"/>
      <c r="AO592" s="67"/>
    </row>
    <row r="593" spans="2:54" ht="24.75" customHeight="1">
      <c r="AN593" s="67"/>
      <c r="AO593" s="67"/>
    </row>
    <row r="594" spans="2:54" ht="24.95" customHeight="1">
      <c r="AN594" s="67"/>
      <c r="AO594" s="67"/>
    </row>
    <row r="595" spans="2:54" s="64" customFormat="1" ht="17.25">
      <c r="B595" s="66"/>
      <c r="C595" s="102"/>
      <c r="D595" s="102"/>
      <c r="E595" s="102"/>
      <c r="F595" s="102"/>
      <c r="G595" s="102"/>
      <c r="H595" s="102"/>
      <c r="I595" s="102"/>
      <c r="J595" s="102"/>
      <c r="K595" s="102"/>
      <c r="L595" s="102"/>
      <c r="M595" s="102"/>
      <c r="N595" s="102"/>
      <c r="O595" s="102"/>
      <c r="P595" s="102"/>
      <c r="Q595" s="102"/>
      <c r="R595" s="102"/>
      <c r="S595" s="102"/>
      <c r="T595" s="102"/>
      <c r="U595" s="102"/>
      <c r="V595" s="102"/>
      <c r="W595" s="102"/>
      <c r="X595" s="102"/>
      <c r="Y595" s="102"/>
      <c r="Z595" s="102"/>
      <c r="AA595" s="102"/>
      <c r="AB595" s="102"/>
      <c r="AC595" s="102"/>
      <c r="AD595" s="102"/>
      <c r="AE595" s="102"/>
      <c r="AF595" s="102"/>
      <c r="AG595" s="102"/>
      <c r="AH595" s="66"/>
      <c r="AI595" s="66"/>
      <c r="AJ595" s="66"/>
      <c r="AK595" s="66"/>
      <c r="AL595" s="66"/>
      <c r="AM595" s="66"/>
      <c r="AN595" s="62"/>
      <c r="AO595" s="62"/>
      <c r="AP595" s="63"/>
      <c r="AQ595" s="63"/>
      <c r="AR595" s="63"/>
      <c r="AS595" s="63"/>
      <c r="AT595" s="63"/>
      <c r="AU595" s="63"/>
      <c r="AV595" s="63"/>
      <c r="AW595" s="63"/>
    </row>
    <row r="596" spans="2:54" ht="26.25" customHeight="1">
      <c r="AN596" s="67"/>
      <c r="AO596" s="67"/>
    </row>
    <row r="597" spans="2:54" ht="20.100000000000001" customHeight="1"/>
    <row r="598" spans="2:54" ht="24.95" customHeight="1">
      <c r="AN598" s="67"/>
      <c r="AO598" s="67"/>
      <c r="AT598" s="191"/>
      <c r="AU598" s="191"/>
      <c r="BB598" s="191"/>
    </row>
    <row r="599" spans="2:54" ht="24.95" customHeight="1">
      <c r="AN599" s="67"/>
      <c r="AO599" s="67"/>
    </row>
    <row r="600" spans="2:54" ht="24.95" customHeight="1">
      <c r="AN600" s="67"/>
      <c r="AO600" s="67"/>
    </row>
    <row r="601" spans="2:54" ht="24.95" customHeight="1">
      <c r="AN601" s="67"/>
      <c r="AO601" s="67"/>
    </row>
    <row r="602" spans="2:54" ht="24.95" customHeight="1">
      <c r="AN602" s="67"/>
      <c r="AO602" s="67"/>
    </row>
    <row r="603" spans="2:54" ht="24.95" customHeight="1">
      <c r="AN603" s="67"/>
      <c r="AO603" s="67"/>
    </row>
    <row r="604" spans="2:54" ht="24.95" customHeight="1">
      <c r="AN604" s="67"/>
      <c r="AO604" s="67"/>
    </row>
    <row r="605" spans="2:54" ht="24.95" customHeight="1">
      <c r="AN605" s="67"/>
      <c r="AO605" s="67"/>
    </row>
    <row r="606" spans="2:54" ht="24.95" customHeight="1"/>
    <row r="607" spans="2:54" ht="24.95" customHeight="1"/>
    <row r="608" spans="2:54" ht="24.95" customHeight="1"/>
    <row r="609" spans="2:54" ht="24.95" customHeight="1"/>
    <row r="610" spans="2:54" ht="24.95" customHeight="1">
      <c r="AN610" s="67"/>
      <c r="AO610" s="67"/>
    </row>
    <row r="611" spans="2:54" ht="24.75" customHeight="1">
      <c r="AN611" s="67"/>
      <c r="AO611" s="67"/>
    </row>
    <row r="612" spans="2:54" ht="24.95" customHeight="1">
      <c r="AN612" s="67"/>
      <c r="AO612" s="67"/>
    </row>
    <row r="613" spans="2:54" s="64" customFormat="1" ht="17.25">
      <c r="B613" s="66"/>
      <c r="C613" s="102"/>
      <c r="D613" s="102"/>
      <c r="E613" s="102"/>
      <c r="F613" s="102"/>
      <c r="G613" s="102"/>
      <c r="H613" s="102"/>
      <c r="I613" s="102"/>
      <c r="J613" s="102"/>
      <c r="K613" s="102"/>
      <c r="L613" s="102"/>
      <c r="M613" s="102"/>
      <c r="N613" s="102"/>
      <c r="O613" s="102"/>
      <c r="P613" s="102"/>
      <c r="Q613" s="102"/>
      <c r="R613" s="102"/>
      <c r="S613" s="102"/>
      <c r="T613" s="102"/>
      <c r="U613" s="102"/>
      <c r="V613" s="102"/>
      <c r="W613" s="102"/>
      <c r="X613" s="102"/>
      <c r="Y613" s="102"/>
      <c r="Z613" s="102"/>
      <c r="AA613" s="102"/>
      <c r="AB613" s="102"/>
      <c r="AC613" s="102"/>
      <c r="AD613" s="102"/>
      <c r="AE613" s="102"/>
      <c r="AF613" s="102"/>
      <c r="AG613" s="102"/>
      <c r="AH613" s="66"/>
      <c r="AI613" s="66"/>
      <c r="AJ613" s="66"/>
      <c r="AK613" s="66"/>
      <c r="AL613" s="66"/>
      <c r="AM613" s="66"/>
      <c r="AN613" s="62"/>
      <c r="AO613" s="62"/>
      <c r="AP613" s="63"/>
      <c r="AQ613" s="63"/>
      <c r="AR613" s="63"/>
      <c r="AS613" s="63"/>
      <c r="AT613" s="63"/>
      <c r="AU613" s="63"/>
      <c r="AV613" s="63"/>
      <c r="AW613" s="63"/>
    </row>
    <row r="614" spans="2:54" ht="26.25" customHeight="1">
      <c r="AN614" s="67"/>
      <c r="AO614" s="67"/>
    </row>
    <row r="615" spans="2:54" ht="20.100000000000001" customHeight="1"/>
    <row r="616" spans="2:54" ht="24.95" customHeight="1">
      <c r="AN616" s="67"/>
      <c r="AO616" s="67"/>
      <c r="AT616" s="191"/>
      <c r="AU616" s="191"/>
      <c r="BB616" s="191"/>
    </row>
    <row r="617" spans="2:54" ht="24.95" customHeight="1">
      <c r="AN617" s="67"/>
      <c r="AO617" s="67"/>
    </row>
    <row r="618" spans="2:54" ht="24.95" customHeight="1">
      <c r="AN618" s="67"/>
      <c r="AO618" s="67"/>
    </row>
    <row r="619" spans="2:54" ht="24.95" customHeight="1">
      <c r="AN619" s="67"/>
      <c r="AO619" s="67"/>
    </row>
    <row r="620" spans="2:54" ht="24.95" customHeight="1">
      <c r="AN620" s="67"/>
      <c r="AO620" s="67"/>
    </row>
    <row r="621" spans="2:54" ht="24.95" customHeight="1">
      <c r="AN621" s="67"/>
      <c r="AO621" s="67"/>
    </row>
    <row r="622" spans="2:54" ht="24.95" customHeight="1">
      <c r="AN622" s="67"/>
      <c r="AO622" s="67"/>
    </row>
    <row r="623" spans="2:54" ht="24.95" customHeight="1">
      <c r="AN623" s="67"/>
      <c r="AO623" s="67"/>
    </row>
    <row r="624" spans="2:54" ht="24.95" customHeight="1"/>
    <row r="625" spans="2:54" ht="24.95" customHeight="1"/>
    <row r="626" spans="2:54" ht="24.95" customHeight="1"/>
    <row r="627" spans="2:54" ht="24.95" customHeight="1"/>
    <row r="628" spans="2:54" ht="24.95" customHeight="1">
      <c r="AN628" s="67"/>
      <c r="AO628" s="67"/>
    </row>
    <row r="629" spans="2:54" ht="24.75" customHeight="1">
      <c r="AN629" s="67"/>
      <c r="AO629" s="67"/>
    </row>
    <row r="630" spans="2:54" ht="24.95" customHeight="1">
      <c r="AN630" s="67"/>
      <c r="AO630" s="67"/>
    </row>
    <row r="631" spans="2:54" s="64" customFormat="1" ht="17.25">
      <c r="B631" s="66"/>
      <c r="C631" s="102"/>
      <c r="D631" s="102"/>
      <c r="E631" s="102"/>
      <c r="F631" s="102"/>
      <c r="G631" s="102"/>
      <c r="H631" s="102"/>
      <c r="I631" s="102"/>
      <c r="J631" s="102"/>
      <c r="K631" s="102"/>
      <c r="L631" s="102"/>
      <c r="M631" s="102"/>
      <c r="N631" s="102"/>
      <c r="O631" s="102"/>
      <c r="P631" s="102"/>
      <c r="Q631" s="102"/>
      <c r="R631" s="102"/>
      <c r="S631" s="102"/>
      <c r="T631" s="102"/>
      <c r="U631" s="102"/>
      <c r="V631" s="102"/>
      <c r="W631" s="102"/>
      <c r="X631" s="102"/>
      <c r="Y631" s="102"/>
      <c r="Z631" s="102"/>
      <c r="AA631" s="102"/>
      <c r="AB631" s="102"/>
      <c r="AC631" s="102"/>
      <c r="AD631" s="102"/>
      <c r="AE631" s="102"/>
      <c r="AF631" s="102"/>
      <c r="AG631" s="102"/>
      <c r="AH631" s="66"/>
      <c r="AI631" s="66"/>
      <c r="AJ631" s="66"/>
      <c r="AK631" s="66"/>
      <c r="AL631" s="66"/>
      <c r="AM631" s="66"/>
      <c r="AN631" s="62"/>
      <c r="AO631" s="62"/>
      <c r="AP631" s="63"/>
      <c r="AQ631" s="63"/>
      <c r="AR631" s="63"/>
      <c r="AS631" s="63"/>
      <c r="AT631" s="63"/>
      <c r="AU631" s="63"/>
      <c r="AV631" s="63"/>
      <c r="AW631" s="63"/>
    </row>
    <row r="632" spans="2:54" ht="26.25" customHeight="1">
      <c r="AN632" s="67"/>
      <c r="AO632" s="67"/>
    </row>
    <row r="633" spans="2:54" ht="20.100000000000001" customHeight="1"/>
    <row r="634" spans="2:54" ht="24.95" customHeight="1">
      <c r="AN634" s="67"/>
      <c r="AO634" s="67"/>
      <c r="AT634" s="191"/>
      <c r="AU634" s="191"/>
      <c r="BB634" s="191"/>
    </row>
    <row r="635" spans="2:54" ht="24.95" customHeight="1">
      <c r="AN635" s="67"/>
      <c r="AO635" s="67"/>
    </row>
    <row r="636" spans="2:54" ht="24.95" customHeight="1">
      <c r="AN636" s="67"/>
      <c r="AO636" s="67"/>
    </row>
    <row r="637" spans="2:54" ht="24.95" customHeight="1">
      <c r="AN637" s="67"/>
      <c r="AO637" s="67"/>
    </row>
    <row r="638" spans="2:54" ht="24.95" customHeight="1">
      <c r="AN638" s="67"/>
      <c r="AO638" s="67"/>
    </row>
    <row r="639" spans="2:54" ht="24.95" customHeight="1">
      <c r="AN639" s="67"/>
      <c r="AO639" s="67"/>
    </row>
    <row r="640" spans="2:54" ht="24.95" customHeight="1">
      <c r="AN640" s="67"/>
      <c r="AO640" s="67"/>
    </row>
    <row r="641" spans="2:54" ht="24.95" customHeight="1">
      <c r="AN641" s="67"/>
      <c r="AO641" s="67"/>
    </row>
    <row r="642" spans="2:54" ht="24.95" customHeight="1"/>
    <row r="643" spans="2:54" ht="24.95" customHeight="1"/>
    <row r="644" spans="2:54" ht="24.95" customHeight="1"/>
    <row r="645" spans="2:54" ht="24.95" customHeight="1"/>
    <row r="646" spans="2:54" ht="24.95" customHeight="1">
      <c r="AN646" s="67"/>
      <c r="AO646" s="67"/>
    </row>
    <row r="647" spans="2:54" ht="24.75" customHeight="1">
      <c r="AN647" s="67"/>
      <c r="AO647" s="67"/>
    </row>
    <row r="648" spans="2:54" ht="24.95" customHeight="1">
      <c r="AN648" s="67"/>
      <c r="AO648" s="67"/>
    </row>
    <row r="649" spans="2:54" s="64" customFormat="1" ht="17.25">
      <c r="B649" s="66"/>
      <c r="C649" s="102"/>
      <c r="D649" s="102"/>
      <c r="E649" s="102"/>
      <c r="F649" s="102"/>
      <c r="G649" s="102"/>
      <c r="H649" s="102"/>
      <c r="I649" s="102"/>
      <c r="J649" s="102"/>
      <c r="K649" s="102"/>
      <c r="L649" s="102"/>
      <c r="M649" s="102"/>
      <c r="N649" s="102"/>
      <c r="O649" s="102"/>
      <c r="P649" s="102"/>
      <c r="Q649" s="102"/>
      <c r="R649" s="102"/>
      <c r="S649" s="102"/>
      <c r="T649" s="102"/>
      <c r="U649" s="102"/>
      <c r="V649" s="102"/>
      <c r="W649" s="102"/>
      <c r="X649" s="102"/>
      <c r="Y649" s="102"/>
      <c r="Z649" s="102"/>
      <c r="AA649" s="102"/>
      <c r="AB649" s="102"/>
      <c r="AC649" s="102"/>
      <c r="AD649" s="102"/>
      <c r="AE649" s="102"/>
      <c r="AF649" s="102"/>
      <c r="AG649" s="102"/>
      <c r="AH649" s="66"/>
      <c r="AI649" s="66"/>
      <c r="AJ649" s="66"/>
      <c r="AK649" s="66"/>
      <c r="AL649" s="66"/>
      <c r="AM649" s="66"/>
      <c r="AN649" s="62"/>
      <c r="AO649" s="62"/>
      <c r="AP649" s="63"/>
      <c r="AQ649" s="63"/>
      <c r="AR649" s="63"/>
      <c r="AS649" s="63"/>
      <c r="AT649" s="63"/>
      <c r="AU649" s="63"/>
      <c r="AV649" s="63"/>
      <c r="AW649" s="63"/>
    </row>
    <row r="650" spans="2:54" ht="26.25" customHeight="1">
      <c r="AN650" s="67"/>
      <c r="AO650" s="67"/>
    </row>
    <row r="651" spans="2:54" ht="20.100000000000001" customHeight="1"/>
    <row r="652" spans="2:54" ht="24.95" customHeight="1">
      <c r="AN652" s="67"/>
      <c r="AO652" s="67"/>
      <c r="AT652" s="191"/>
      <c r="AU652" s="191"/>
      <c r="BB652" s="191"/>
    </row>
    <row r="653" spans="2:54" ht="24.95" customHeight="1">
      <c r="AN653" s="67"/>
      <c r="AO653" s="67"/>
    </row>
    <row r="654" spans="2:54" ht="24.95" customHeight="1">
      <c r="AN654" s="67"/>
      <c r="AO654" s="67"/>
    </row>
    <row r="655" spans="2:54" ht="24.95" customHeight="1">
      <c r="AN655" s="67"/>
      <c r="AO655" s="67"/>
    </row>
    <row r="656" spans="2:54" ht="24.95" customHeight="1">
      <c r="AN656" s="67"/>
      <c r="AO656" s="67"/>
    </row>
    <row r="657" spans="2:49" ht="24.95" customHeight="1">
      <c r="AN657" s="67"/>
      <c r="AO657" s="67"/>
    </row>
    <row r="658" spans="2:49" ht="24.95" customHeight="1">
      <c r="AN658" s="67"/>
      <c r="AO658" s="67"/>
    </row>
    <row r="659" spans="2:49" ht="24.95" customHeight="1">
      <c r="AN659" s="67"/>
      <c r="AO659" s="67"/>
    </row>
    <row r="660" spans="2:49" ht="24.95" customHeight="1">
      <c r="AN660" s="67"/>
      <c r="AO660" s="67"/>
    </row>
    <row r="661" spans="2:49" ht="24.95" customHeight="1">
      <c r="AN661" s="67"/>
      <c r="AO661" s="67"/>
    </row>
    <row r="662" spans="2:49" ht="24.95" customHeight="1">
      <c r="AN662" s="67"/>
      <c r="AO662" s="67"/>
    </row>
    <row r="663" spans="2:49" ht="24.95" customHeight="1">
      <c r="AN663" s="67"/>
      <c r="AO663" s="67"/>
    </row>
    <row r="664" spans="2:49" ht="24.95" customHeight="1">
      <c r="AN664" s="67"/>
      <c r="AO664" s="67"/>
    </row>
    <row r="665" spans="2:49" ht="24.75" customHeight="1">
      <c r="AN665" s="67"/>
      <c r="AO665" s="67"/>
    </row>
    <row r="666" spans="2:49" ht="24.95" customHeight="1">
      <c r="AN666" s="67"/>
      <c r="AO666" s="67"/>
    </row>
    <row r="667" spans="2:49" s="64" customFormat="1" ht="17.25">
      <c r="B667" s="66"/>
      <c r="C667" s="102"/>
      <c r="D667" s="102"/>
      <c r="E667" s="102"/>
      <c r="F667" s="102"/>
      <c r="G667" s="102"/>
      <c r="H667" s="102"/>
      <c r="I667" s="102"/>
      <c r="J667" s="102"/>
      <c r="K667" s="102"/>
      <c r="L667" s="102"/>
      <c r="M667" s="102"/>
      <c r="N667" s="102"/>
      <c r="O667" s="102"/>
      <c r="P667" s="102"/>
      <c r="Q667" s="102"/>
      <c r="R667" s="102"/>
      <c r="S667" s="102"/>
      <c r="T667" s="102"/>
      <c r="U667" s="102"/>
      <c r="V667" s="102"/>
      <c r="W667" s="102"/>
      <c r="X667" s="102"/>
      <c r="Y667" s="102"/>
      <c r="Z667" s="102"/>
      <c r="AA667" s="102"/>
      <c r="AB667" s="102"/>
      <c r="AC667" s="102"/>
      <c r="AD667" s="102"/>
      <c r="AE667" s="102"/>
      <c r="AF667" s="102"/>
      <c r="AG667" s="102"/>
      <c r="AH667" s="66"/>
      <c r="AI667" s="66"/>
      <c r="AJ667" s="66"/>
      <c r="AK667" s="66"/>
      <c r="AL667" s="66"/>
      <c r="AM667" s="66"/>
      <c r="AN667" s="62"/>
      <c r="AO667" s="62"/>
      <c r="AP667" s="63"/>
      <c r="AQ667" s="63"/>
      <c r="AR667" s="63"/>
      <c r="AS667" s="63"/>
      <c r="AT667" s="63"/>
      <c r="AU667" s="63"/>
      <c r="AV667" s="63"/>
      <c r="AW667" s="63"/>
    </row>
    <row r="668" spans="2:49" ht="20.100000000000001" customHeight="1"/>
    <row r="669" spans="2:49" s="2" customFormat="1" ht="20.100000000000001" customHeight="1">
      <c r="B669" s="66"/>
      <c r="C669" s="102"/>
      <c r="D669" s="102"/>
      <c r="E669" s="102"/>
      <c r="F669" s="102"/>
      <c r="G669" s="102"/>
      <c r="H669" s="102"/>
      <c r="I669" s="102"/>
      <c r="J669" s="102"/>
      <c r="K669" s="102"/>
      <c r="L669" s="102"/>
      <c r="M669" s="102"/>
      <c r="N669" s="102"/>
      <c r="O669" s="102"/>
      <c r="P669" s="102"/>
      <c r="Q669" s="102"/>
      <c r="R669" s="102"/>
      <c r="S669" s="102"/>
      <c r="T669" s="102"/>
      <c r="U669" s="102"/>
      <c r="V669" s="102"/>
      <c r="W669" s="102"/>
      <c r="X669" s="102"/>
      <c r="Y669" s="102"/>
      <c r="Z669" s="102"/>
      <c r="AA669" s="102"/>
      <c r="AB669" s="102"/>
      <c r="AC669" s="102"/>
      <c r="AD669" s="102"/>
      <c r="AE669" s="102"/>
      <c r="AF669" s="102"/>
      <c r="AG669" s="102"/>
      <c r="AH669" s="66"/>
      <c r="AI669" s="66"/>
      <c r="AJ669" s="66"/>
      <c r="AK669" s="66"/>
      <c r="AL669" s="66"/>
      <c r="AM669" s="66"/>
    </row>
    <row r="670" spans="2:49" s="2" customFormat="1" ht="20.100000000000001" customHeight="1">
      <c r="B670" s="66"/>
      <c r="C670" s="102"/>
      <c r="D670" s="102"/>
      <c r="E670" s="102"/>
      <c r="F670" s="102"/>
      <c r="G670" s="102"/>
      <c r="H670" s="102"/>
      <c r="I670" s="102"/>
      <c r="J670" s="102"/>
      <c r="K670" s="102"/>
      <c r="L670" s="102"/>
      <c r="M670" s="102"/>
      <c r="N670" s="102"/>
      <c r="O670" s="102"/>
      <c r="P670" s="102"/>
      <c r="Q670" s="102"/>
      <c r="R670" s="102"/>
      <c r="S670" s="102"/>
      <c r="T670" s="102"/>
      <c r="U670" s="102"/>
      <c r="V670" s="102"/>
      <c r="W670" s="102"/>
      <c r="X670" s="102"/>
      <c r="Y670" s="102"/>
      <c r="Z670" s="102"/>
      <c r="AA670" s="102"/>
      <c r="AB670" s="102"/>
      <c r="AC670" s="102"/>
      <c r="AD670" s="102"/>
      <c r="AE670" s="102"/>
      <c r="AF670" s="102"/>
      <c r="AG670" s="102"/>
      <c r="AH670" s="66"/>
      <c r="AI670" s="66"/>
      <c r="AJ670" s="66"/>
      <c r="AK670" s="66"/>
      <c r="AL670" s="66"/>
      <c r="AM670" s="66"/>
    </row>
    <row r="671" spans="2:49" ht="20.100000000000001" customHeight="1"/>
    <row r="672" spans="2:49" ht="24.95" customHeight="1"/>
    <row r="673" spans="2:54" s="102" customFormat="1" ht="24.95" customHeight="1">
      <c r="B673" s="66"/>
      <c r="AH673" s="66"/>
      <c r="AI673" s="66"/>
      <c r="AJ673" s="66"/>
      <c r="AK673" s="66"/>
      <c r="AL673" s="66"/>
      <c r="AM673" s="66"/>
      <c r="AN673" s="66"/>
      <c r="AO673" s="66"/>
      <c r="AP673" s="66"/>
      <c r="AQ673" s="66"/>
      <c r="AR673" s="66"/>
      <c r="AS673" s="66"/>
      <c r="AT673" s="66"/>
      <c r="AU673" s="66"/>
      <c r="AV673" s="66"/>
      <c r="AW673" s="66"/>
      <c r="AX673" s="66"/>
      <c r="AY673" s="66"/>
      <c r="AZ673" s="66"/>
      <c r="BA673" s="66"/>
      <c r="BB673" s="66"/>
    </row>
    <row r="674" spans="2:54" s="102" customFormat="1" ht="24.95" customHeight="1">
      <c r="B674" s="66"/>
      <c r="AH674" s="66"/>
      <c r="AI674" s="66"/>
      <c r="AJ674" s="66"/>
      <c r="AK674" s="66"/>
      <c r="AL674" s="66"/>
      <c r="AM674" s="66"/>
      <c r="AN674" s="66"/>
      <c r="AO674" s="66"/>
      <c r="AP674" s="66"/>
      <c r="AQ674" s="66"/>
      <c r="AR674" s="66"/>
      <c r="AS674" s="66"/>
      <c r="AT674" s="66"/>
      <c r="AU674" s="66"/>
      <c r="AV674" s="66"/>
      <c r="AW674" s="66"/>
      <c r="AX674" s="66"/>
      <c r="AY674" s="66"/>
      <c r="AZ674" s="66"/>
      <c r="BA674" s="66"/>
      <c r="BB674" s="66"/>
    </row>
    <row r="675" spans="2:54" s="102" customFormat="1" ht="24.95" customHeight="1">
      <c r="B675" s="66"/>
      <c r="AH675" s="66"/>
      <c r="AI675" s="66"/>
      <c r="AJ675" s="66"/>
      <c r="AK675" s="66"/>
      <c r="AL675" s="66"/>
      <c r="AM675" s="66"/>
      <c r="AN675" s="66"/>
      <c r="AO675" s="66"/>
      <c r="AP675" s="66"/>
      <c r="AQ675" s="66"/>
      <c r="AR675" s="66"/>
      <c r="AS675" s="66"/>
      <c r="AT675" s="66"/>
      <c r="AU675" s="66"/>
      <c r="AV675" s="66"/>
      <c r="AW675" s="66"/>
      <c r="AX675" s="66"/>
      <c r="AY675" s="66"/>
      <c r="AZ675" s="66"/>
      <c r="BA675" s="66"/>
      <c r="BB675" s="66"/>
    </row>
  </sheetData>
  <mergeCells count="287">
    <mergeCell ref="AL442:AL443"/>
    <mergeCell ref="AM442:AM443"/>
    <mergeCell ref="AL448:AL449"/>
    <mergeCell ref="AM448:AM449"/>
    <mergeCell ref="AL2:AM2"/>
    <mergeCell ref="A460:A462"/>
    <mergeCell ref="AI460:AI462"/>
    <mergeCell ref="A463:A465"/>
    <mergeCell ref="AI463:AI465"/>
    <mergeCell ref="E433:F433"/>
    <mergeCell ref="AL434:AL435"/>
    <mergeCell ref="AM434:AM435"/>
    <mergeCell ref="AH435:AH436"/>
    <mergeCell ref="A439:A441"/>
    <mergeCell ref="AJ440:AJ441"/>
    <mergeCell ref="A421:A423"/>
    <mergeCell ref="AI421:AI423"/>
    <mergeCell ref="A424:A426"/>
    <mergeCell ref="AI424:AI426"/>
    <mergeCell ref="A428:A430"/>
    <mergeCell ref="A412:A414"/>
    <mergeCell ref="AI412:AI414"/>
    <mergeCell ref="A415:A417"/>
    <mergeCell ref="AI415:AI417"/>
    <mergeCell ref="A467:A469"/>
    <mergeCell ref="A451:A453"/>
    <mergeCell ref="AI451:AI453"/>
    <mergeCell ref="A454:A456"/>
    <mergeCell ref="AI454:AI456"/>
    <mergeCell ref="A457:A459"/>
    <mergeCell ref="AI457:AI459"/>
    <mergeCell ref="A442:A444"/>
    <mergeCell ref="AI442:AI444"/>
    <mergeCell ref="A445:A447"/>
    <mergeCell ref="AI445:AI447"/>
    <mergeCell ref="A448:A450"/>
    <mergeCell ref="AI448:AI450"/>
    <mergeCell ref="A418:A420"/>
    <mergeCell ref="AI418:AI420"/>
    <mergeCell ref="A403:A405"/>
    <mergeCell ref="AI403:AI405"/>
    <mergeCell ref="A406:A408"/>
    <mergeCell ref="AI406:AI408"/>
    <mergeCell ref="A409:A411"/>
    <mergeCell ref="AI409:AI411"/>
    <mergeCell ref="E394:F394"/>
    <mergeCell ref="AL395:AL396"/>
    <mergeCell ref="AM395:AM396"/>
    <mergeCell ref="AH396:AH397"/>
    <mergeCell ref="A400:A402"/>
    <mergeCell ref="AJ401:AJ402"/>
    <mergeCell ref="A382:A384"/>
    <mergeCell ref="AI382:AI384"/>
    <mergeCell ref="A385:A387"/>
    <mergeCell ref="AI385:AI387"/>
    <mergeCell ref="A389:A391"/>
    <mergeCell ref="A373:A375"/>
    <mergeCell ref="AI373:AI375"/>
    <mergeCell ref="A376:A378"/>
    <mergeCell ref="AI376:AI378"/>
    <mergeCell ref="A379:A381"/>
    <mergeCell ref="AI379:AI381"/>
    <mergeCell ref="A364:A366"/>
    <mergeCell ref="AI364:AI366"/>
    <mergeCell ref="A367:A369"/>
    <mergeCell ref="AI367:AI369"/>
    <mergeCell ref="A370:A372"/>
    <mergeCell ref="AI370:AI372"/>
    <mergeCell ref="E355:F355"/>
    <mergeCell ref="AL356:AL357"/>
    <mergeCell ref="AM356:AM357"/>
    <mergeCell ref="AH357:AH358"/>
    <mergeCell ref="A361:A363"/>
    <mergeCell ref="AJ362:AJ363"/>
    <mergeCell ref="A343:A345"/>
    <mergeCell ref="AI343:AI345"/>
    <mergeCell ref="A346:A348"/>
    <mergeCell ref="AI346:AI348"/>
    <mergeCell ref="A350:A352"/>
    <mergeCell ref="A334:A336"/>
    <mergeCell ref="AI334:AI336"/>
    <mergeCell ref="A337:A339"/>
    <mergeCell ref="AI337:AI339"/>
    <mergeCell ref="A340:A342"/>
    <mergeCell ref="AI340:AI342"/>
    <mergeCell ref="A325:A327"/>
    <mergeCell ref="AI325:AI327"/>
    <mergeCell ref="A328:A330"/>
    <mergeCell ref="AI328:AI330"/>
    <mergeCell ref="A331:A333"/>
    <mergeCell ref="AI331:AI333"/>
    <mergeCell ref="E316:F316"/>
    <mergeCell ref="AL317:AL318"/>
    <mergeCell ref="AM317:AM318"/>
    <mergeCell ref="AH318:AH319"/>
    <mergeCell ref="A322:A324"/>
    <mergeCell ref="AJ323:AJ324"/>
    <mergeCell ref="A304:A306"/>
    <mergeCell ref="AI304:AI306"/>
    <mergeCell ref="A307:A309"/>
    <mergeCell ref="AI307:AI309"/>
    <mergeCell ref="A311:A313"/>
    <mergeCell ref="A295:A297"/>
    <mergeCell ref="AI295:AI297"/>
    <mergeCell ref="A298:A300"/>
    <mergeCell ref="AI298:AI300"/>
    <mergeCell ref="A301:A303"/>
    <mergeCell ref="AI301:AI303"/>
    <mergeCell ref="A286:A288"/>
    <mergeCell ref="AI286:AI288"/>
    <mergeCell ref="A289:A291"/>
    <mergeCell ref="AI289:AI291"/>
    <mergeCell ref="A292:A294"/>
    <mergeCell ref="AI292:AI294"/>
    <mergeCell ref="E277:F277"/>
    <mergeCell ref="AL278:AL279"/>
    <mergeCell ref="AM278:AM279"/>
    <mergeCell ref="AH279:AH280"/>
    <mergeCell ref="A283:A285"/>
    <mergeCell ref="AJ284:AJ285"/>
    <mergeCell ref="A265:A267"/>
    <mergeCell ref="AI265:AI267"/>
    <mergeCell ref="A268:A270"/>
    <mergeCell ref="AI268:AI270"/>
    <mergeCell ref="A272:A274"/>
    <mergeCell ref="A256:A258"/>
    <mergeCell ref="AI256:AI258"/>
    <mergeCell ref="A259:A261"/>
    <mergeCell ref="AI259:AI261"/>
    <mergeCell ref="A262:A264"/>
    <mergeCell ref="AI262:AI264"/>
    <mergeCell ref="A247:A249"/>
    <mergeCell ref="AI247:AI249"/>
    <mergeCell ref="A250:A252"/>
    <mergeCell ref="AI250:AI252"/>
    <mergeCell ref="A253:A255"/>
    <mergeCell ref="AI253:AI255"/>
    <mergeCell ref="E238:F238"/>
    <mergeCell ref="AL239:AL240"/>
    <mergeCell ref="AM239:AM240"/>
    <mergeCell ref="AH240:AH241"/>
    <mergeCell ref="A244:A246"/>
    <mergeCell ref="AJ245:AJ246"/>
    <mergeCell ref="A226:A228"/>
    <mergeCell ref="AI226:AI228"/>
    <mergeCell ref="A229:A231"/>
    <mergeCell ref="AI229:AI231"/>
    <mergeCell ref="A233:A235"/>
    <mergeCell ref="A217:A219"/>
    <mergeCell ref="AI217:AI219"/>
    <mergeCell ref="A220:A222"/>
    <mergeCell ref="AI220:AI222"/>
    <mergeCell ref="A223:A225"/>
    <mergeCell ref="AI223:AI225"/>
    <mergeCell ref="A208:A210"/>
    <mergeCell ref="AI208:AI210"/>
    <mergeCell ref="A211:A213"/>
    <mergeCell ref="AI211:AI213"/>
    <mergeCell ref="A214:A216"/>
    <mergeCell ref="AI214:AI216"/>
    <mergeCell ref="E199:F199"/>
    <mergeCell ref="AL200:AL201"/>
    <mergeCell ref="AM200:AM201"/>
    <mergeCell ref="AH201:AH202"/>
    <mergeCell ref="A205:A207"/>
    <mergeCell ref="AJ206:AJ207"/>
    <mergeCell ref="A187:A189"/>
    <mergeCell ref="AI187:AI189"/>
    <mergeCell ref="A190:A192"/>
    <mergeCell ref="AI190:AI192"/>
    <mergeCell ref="A194:A196"/>
    <mergeCell ref="A178:A180"/>
    <mergeCell ref="AI178:AI180"/>
    <mergeCell ref="A181:A183"/>
    <mergeCell ref="AI181:AI183"/>
    <mergeCell ref="A184:A186"/>
    <mergeCell ref="AI184:AI186"/>
    <mergeCell ref="A169:A171"/>
    <mergeCell ref="AI169:AI171"/>
    <mergeCell ref="A172:A174"/>
    <mergeCell ref="AI172:AI174"/>
    <mergeCell ref="A175:A177"/>
    <mergeCell ref="AI175:AI177"/>
    <mergeCell ref="E160:F160"/>
    <mergeCell ref="AL161:AL162"/>
    <mergeCell ref="AM161:AM162"/>
    <mergeCell ref="AH162:AH163"/>
    <mergeCell ref="A166:A168"/>
    <mergeCell ref="AJ167:AJ168"/>
    <mergeCell ref="A148:A150"/>
    <mergeCell ref="AI148:AI150"/>
    <mergeCell ref="A151:A153"/>
    <mergeCell ref="AI151:AI153"/>
    <mergeCell ref="A155:A157"/>
    <mergeCell ref="A139:A141"/>
    <mergeCell ref="AI139:AI141"/>
    <mergeCell ref="A142:A144"/>
    <mergeCell ref="AI142:AI144"/>
    <mergeCell ref="A145:A147"/>
    <mergeCell ref="AI145:AI147"/>
    <mergeCell ref="A130:A132"/>
    <mergeCell ref="AI130:AI132"/>
    <mergeCell ref="A133:A135"/>
    <mergeCell ref="AI133:AI135"/>
    <mergeCell ref="A136:A138"/>
    <mergeCell ref="AI136:AI138"/>
    <mergeCell ref="E121:F121"/>
    <mergeCell ref="AL122:AL123"/>
    <mergeCell ref="AM122:AM123"/>
    <mergeCell ref="AH123:AH124"/>
    <mergeCell ref="A127:A129"/>
    <mergeCell ref="AJ128:AJ129"/>
    <mergeCell ref="A109:A111"/>
    <mergeCell ref="AI109:AI111"/>
    <mergeCell ref="A112:A114"/>
    <mergeCell ref="AI112:AI114"/>
    <mergeCell ref="A116:A118"/>
    <mergeCell ref="A100:A102"/>
    <mergeCell ref="AI100:AI102"/>
    <mergeCell ref="A103:A105"/>
    <mergeCell ref="AI103:AI105"/>
    <mergeCell ref="A106:A108"/>
    <mergeCell ref="AI106:AI108"/>
    <mergeCell ref="A91:A93"/>
    <mergeCell ref="AI91:AI93"/>
    <mergeCell ref="A94:A96"/>
    <mergeCell ref="AI94:AI96"/>
    <mergeCell ref="A97:A99"/>
    <mergeCell ref="AI97:AI99"/>
    <mergeCell ref="E82:F82"/>
    <mergeCell ref="AL83:AL84"/>
    <mergeCell ref="AM83:AM84"/>
    <mergeCell ref="AH84:AH85"/>
    <mergeCell ref="A88:A90"/>
    <mergeCell ref="AJ89:AJ90"/>
    <mergeCell ref="A70:A72"/>
    <mergeCell ref="AI70:AI72"/>
    <mergeCell ref="A73:A75"/>
    <mergeCell ref="AI73:AI75"/>
    <mergeCell ref="A77:A79"/>
    <mergeCell ref="A61:A63"/>
    <mergeCell ref="AI61:AI63"/>
    <mergeCell ref="A64:A66"/>
    <mergeCell ref="AI64:AI66"/>
    <mergeCell ref="A67:A69"/>
    <mergeCell ref="AI67:AI69"/>
    <mergeCell ref="A52:A54"/>
    <mergeCell ref="AI52:AI54"/>
    <mergeCell ref="A55:A57"/>
    <mergeCell ref="AI55:AI57"/>
    <mergeCell ref="A58:A60"/>
    <mergeCell ref="AI58:AI60"/>
    <mergeCell ref="E43:F43"/>
    <mergeCell ref="AL44:AL45"/>
    <mergeCell ref="AM44:AM45"/>
    <mergeCell ref="AH45:AH46"/>
    <mergeCell ref="A49:A51"/>
    <mergeCell ref="AJ50:AJ51"/>
    <mergeCell ref="AI31:AI33"/>
    <mergeCell ref="AI34:AI36"/>
    <mergeCell ref="A38:A40"/>
    <mergeCell ref="A34:A36"/>
    <mergeCell ref="A31:A33"/>
    <mergeCell ref="B2:D2"/>
    <mergeCell ref="E2:O2"/>
    <mergeCell ref="P2:S2"/>
    <mergeCell ref="T2:AA2"/>
    <mergeCell ref="AB2:AE2"/>
    <mergeCell ref="AF2:AH2"/>
    <mergeCell ref="E4:F4"/>
    <mergeCell ref="AM5:AM6"/>
    <mergeCell ref="A28:A30"/>
    <mergeCell ref="A25:A27"/>
    <mergeCell ref="A22:A24"/>
    <mergeCell ref="A19:A21"/>
    <mergeCell ref="AI13:AI15"/>
    <mergeCell ref="AI16:AI18"/>
    <mergeCell ref="AI19:AI21"/>
    <mergeCell ref="AI22:AI24"/>
    <mergeCell ref="AI25:AI27"/>
    <mergeCell ref="AI28:AI30"/>
    <mergeCell ref="AL5:AL6"/>
    <mergeCell ref="A10:A12"/>
    <mergeCell ref="A13:A15"/>
    <mergeCell ref="A16:A18"/>
    <mergeCell ref="AH6:AH7"/>
    <mergeCell ref="AJ11:AJ12"/>
  </mergeCells>
  <phoneticPr fontId="2"/>
  <conditionalFormatting sqref="C7:AG7">
    <cfRule type="notContainsBlanks" dxfId="11" priority="14">
      <formula>LEN(TRIM(C7))&gt;0</formula>
    </cfRule>
  </conditionalFormatting>
  <conditionalFormatting sqref="C46:AG46">
    <cfRule type="notContainsBlanks" dxfId="10" priority="13">
      <formula>LEN(TRIM(C46))&gt;0</formula>
    </cfRule>
  </conditionalFormatting>
  <conditionalFormatting sqref="C85:AG85">
    <cfRule type="notContainsBlanks" dxfId="9" priority="12">
      <formula>LEN(TRIM(C85))&gt;0</formula>
    </cfRule>
  </conditionalFormatting>
  <conditionalFormatting sqref="C124:AG124">
    <cfRule type="notContainsBlanks" dxfId="8" priority="11">
      <formula>LEN(TRIM(C124))&gt;0</formula>
    </cfRule>
  </conditionalFormatting>
  <conditionalFormatting sqref="C163:AG163">
    <cfRule type="notContainsBlanks" dxfId="7" priority="10">
      <formula>LEN(TRIM(C163))&gt;0</formula>
    </cfRule>
  </conditionalFormatting>
  <conditionalFormatting sqref="C202:AG202">
    <cfRule type="notContainsBlanks" dxfId="6" priority="9">
      <formula>LEN(TRIM(C202))&gt;0</formula>
    </cfRule>
  </conditionalFormatting>
  <conditionalFormatting sqref="C241:AG241">
    <cfRule type="notContainsBlanks" dxfId="5" priority="8">
      <formula>LEN(TRIM(C241))&gt;0</formula>
    </cfRule>
  </conditionalFormatting>
  <conditionalFormatting sqref="C280:AG280">
    <cfRule type="notContainsBlanks" dxfId="4" priority="7">
      <formula>LEN(TRIM(C280))&gt;0</formula>
    </cfRule>
  </conditionalFormatting>
  <conditionalFormatting sqref="C319:AG319">
    <cfRule type="notContainsBlanks" dxfId="3" priority="6">
      <formula>LEN(TRIM(C319))&gt;0</formula>
    </cfRule>
  </conditionalFormatting>
  <conditionalFormatting sqref="C358:AG358">
    <cfRule type="notContainsBlanks" dxfId="2" priority="5">
      <formula>LEN(TRIM(C358))&gt;0</formula>
    </cfRule>
  </conditionalFormatting>
  <conditionalFormatting sqref="C397:AG397">
    <cfRule type="notContainsBlanks" dxfId="1" priority="4">
      <formula>LEN(TRIM(C397))&gt;0</formula>
    </cfRule>
  </conditionalFormatting>
  <conditionalFormatting sqref="C436:AG436">
    <cfRule type="notContainsBlanks" dxfId="0" priority="3">
      <formula>LEN(TRIM(C436))&gt;0</formula>
    </cfRule>
  </conditionalFormatting>
  <dataValidations count="1">
    <dataValidation type="list" allowBlank="1" showInputMessage="1" showErrorMessage="1" sqref="C8:AG8 C47:AG47 C86:AG86 C125:AG125 C164:AG164 C203:AG203 C242:AG242 C281:AG281 C320:AG320 C359:AG359 C398:AG398 C437:AG437" xr:uid="{7384C00B-D043-4478-8D67-1CC7A4FAAC84}">
      <formula1>"○"</formula1>
    </dataValidation>
  </dataValidations>
  <pageMargins left="0.39" right="0.37" top="1" bottom="0.91" header="0.51200000000000001" footer="0.51200000000000001"/>
  <pageSetup paperSize="9" scale="48" fitToHeight="6" orientation="landscape" r:id="rId1"/>
  <headerFooter alignWithMargins="0">
    <oddHeader>&amp;R&amp;F&amp;A</oddHeader>
  </headerFooter>
  <rowBreaks count="15" manualBreakCount="15">
    <brk id="41" max="38" man="1"/>
    <brk id="80" max="38" man="1"/>
    <brk id="119" max="38" man="1"/>
    <brk id="158" max="38" man="1"/>
    <brk id="197" max="38" man="1"/>
    <brk id="236" max="38" man="1"/>
    <brk id="275" max="38" man="1"/>
    <brk id="314" max="38" man="1"/>
    <brk id="353" max="38" man="1"/>
    <brk id="392" max="38" man="1"/>
    <brk id="431" max="38" man="1"/>
    <brk id="523" max="16383" man="1"/>
    <brk id="559" max="16383" man="1"/>
    <brk id="595" max="16383" man="1"/>
    <brk id="631"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C5B5C-D898-41CD-B55D-64AD816E0B2B}">
  <sheetPr>
    <pageSetUpPr fitToPage="1"/>
  </sheetPr>
  <dimension ref="A1:O15"/>
  <sheetViews>
    <sheetView showZeros="0" topLeftCell="J1" zoomScaleNormal="100" workbookViewId="0">
      <selection activeCell="N1" sqref="N1:O1"/>
    </sheetView>
  </sheetViews>
  <sheetFormatPr defaultRowHeight="24.95" customHeight="1"/>
  <cols>
    <col min="1" max="1" width="30.1640625" style="237" customWidth="1"/>
    <col min="2" max="14" width="11.5" style="237" customWidth="1"/>
    <col min="15" max="33" width="10.1640625" style="237" customWidth="1"/>
    <col min="34" max="16384" width="9.33203125" style="237"/>
  </cols>
  <sheetData>
    <row r="1" spans="1:15" ht="26.25" thickBot="1">
      <c r="A1" s="236" t="s">
        <v>266</v>
      </c>
      <c r="N1" s="393">
        <f ca="1">職員配置!J1</f>
        <v>45473</v>
      </c>
      <c r="O1" s="393"/>
    </row>
    <row r="2" spans="1:15" ht="30" customHeight="1" thickBot="1">
      <c r="A2" s="43" t="s">
        <v>1</v>
      </c>
      <c r="B2" s="381">
        <f>職員配置!B6</f>
        <v>0</v>
      </c>
      <c r="C2" s="382"/>
      <c r="D2" s="382"/>
      <c r="E2" s="383" t="s">
        <v>2</v>
      </c>
      <c r="F2" s="384"/>
      <c r="G2" s="385"/>
      <c r="H2" s="382">
        <f>職員配置!E6</f>
        <v>0</v>
      </c>
      <c r="I2" s="382"/>
      <c r="J2" s="382"/>
      <c r="K2" s="386"/>
      <c r="L2" s="387" t="s">
        <v>5</v>
      </c>
      <c r="M2" s="385"/>
      <c r="N2" s="307"/>
      <c r="O2" s="388"/>
    </row>
    <row r="3" spans="1:15" ht="30" customHeight="1" thickBot="1">
      <c r="A3" s="238" t="s">
        <v>119</v>
      </c>
      <c r="B3" s="238" t="s">
        <v>244</v>
      </c>
      <c r="C3" s="238" t="s">
        <v>245</v>
      </c>
      <c r="D3" s="238" t="s">
        <v>246</v>
      </c>
      <c r="E3" s="238" t="s">
        <v>247</v>
      </c>
      <c r="F3" s="238" t="s">
        <v>248</v>
      </c>
      <c r="G3" s="238" t="s">
        <v>249</v>
      </c>
      <c r="H3" s="238" t="s">
        <v>250</v>
      </c>
      <c r="I3" s="238" t="s">
        <v>251</v>
      </c>
      <c r="J3" s="238" t="s">
        <v>252</v>
      </c>
      <c r="K3" s="238" t="s">
        <v>253</v>
      </c>
      <c r="L3" s="238" t="s">
        <v>254</v>
      </c>
      <c r="M3" s="238" t="s">
        <v>255</v>
      </c>
      <c r="N3" s="379" t="s">
        <v>256</v>
      </c>
      <c r="O3" s="380"/>
    </row>
    <row r="4" spans="1:15" ht="30" customHeight="1" thickBot="1">
      <c r="A4" s="239" t="s">
        <v>257</v>
      </c>
      <c r="B4" s="240"/>
      <c r="C4" s="240"/>
      <c r="D4" s="240"/>
      <c r="E4" s="240"/>
      <c r="F4" s="240"/>
      <c r="G4" s="240"/>
      <c r="H4" s="240"/>
      <c r="I4" s="240"/>
      <c r="J4" s="240"/>
      <c r="K4" s="240"/>
      <c r="L4" s="240"/>
      <c r="M4" s="240"/>
      <c r="N4" s="241">
        <f>SUM(B4:M4)</f>
        <v>0</v>
      </c>
      <c r="O4" s="242" t="s">
        <v>32</v>
      </c>
    </row>
    <row r="5" spans="1:15" ht="30" customHeight="1" thickBot="1">
      <c r="A5" s="239" t="s">
        <v>122</v>
      </c>
      <c r="B5" s="240"/>
      <c r="C5" s="240"/>
      <c r="D5" s="240"/>
      <c r="E5" s="240"/>
      <c r="F5" s="240"/>
      <c r="G5" s="240"/>
      <c r="H5" s="240"/>
      <c r="I5" s="240"/>
      <c r="J5" s="240"/>
      <c r="K5" s="240"/>
      <c r="L5" s="240"/>
      <c r="M5" s="240"/>
      <c r="N5" s="243" t="e">
        <f>AVERAGE(B5:M5)</f>
        <v>#DIV/0!</v>
      </c>
      <c r="O5" s="242" t="s">
        <v>28</v>
      </c>
    </row>
    <row r="6" spans="1:15" ht="30" customHeight="1" thickBot="1">
      <c r="A6" s="239" t="s">
        <v>258</v>
      </c>
      <c r="B6" s="240"/>
      <c r="C6" s="240"/>
      <c r="D6" s="240"/>
      <c r="E6" s="240"/>
      <c r="F6" s="240"/>
      <c r="G6" s="240"/>
      <c r="H6" s="240"/>
      <c r="I6" s="240"/>
      <c r="J6" s="240"/>
      <c r="K6" s="240"/>
      <c r="L6" s="240"/>
      <c r="M6" s="240"/>
      <c r="N6" s="241">
        <f>SUM(B6:M6)</f>
        <v>0</v>
      </c>
      <c r="O6" s="242" t="s">
        <v>259</v>
      </c>
    </row>
    <row r="7" spans="1:15" ht="30" customHeight="1" thickBot="1">
      <c r="A7" s="248" t="s">
        <v>267</v>
      </c>
      <c r="B7" s="240"/>
      <c r="C7" s="240"/>
      <c r="D7" s="240"/>
      <c r="E7" s="240"/>
      <c r="F7" s="240"/>
      <c r="G7" s="240"/>
      <c r="H7" s="240"/>
      <c r="I7" s="240"/>
      <c r="J7" s="240"/>
      <c r="K7" s="240"/>
      <c r="L7" s="240"/>
      <c r="M7" s="240"/>
      <c r="N7" s="241">
        <f>SUM(B7:M7)</f>
        <v>0</v>
      </c>
      <c r="O7" s="242" t="s">
        <v>259</v>
      </c>
    </row>
    <row r="8" spans="1:15" ht="30" customHeight="1" thickBot="1">
      <c r="A8" s="239" t="s">
        <v>260</v>
      </c>
      <c r="B8" s="244" t="e">
        <f>+ROUNDUP(B6/B4,1)</f>
        <v>#DIV/0!</v>
      </c>
      <c r="C8" s="244" t="e">
        <f t="shared" ref="C8:M8" si="0">+ROUNDUP(C6/C4,1)</f>
        <v>#DIV/0!</v>
      </c>
      <c r="D8" s="244" t="e">
        <f t="shared" si="0"/>
        <v>#DIV/0!</v>
      </c>
      <c r="E8" s="244" t="e">
        <f t="shared" si="0"/>
        <v>#DIV/0!</v>
      </c>
      <c r="F8" s="244" t="e">
        <f t="shared" si="0"/>
        <v>#DIV/0!</v>
      </c>
      <c r="G8" s="244" t="e">
        <f t="shared" si="0"/>
        <v>#DIV/0!</v>
      </c>
      <c r="H8" s="244" t="e">
        <f t="shared" si="0"/>
        <v>#DIV/0!</v>
      </c>
      <c r="I8" s="244" t="e">
        <f t="shared" si="0"/>
        <v>#DIV/0!</v>
      </c>
      <c r="J8" s="244" t="e">
        <f t="shared" si="0"/>
        <v>#DIV/0!</v>
      </c>
      <c r="K8" s="244" t="e">
        <f t="shared" si="0"/>
        <v>#DIV/0!</v>
      </c>
      <c r="L8" s="244" t="e">
        <f t="shared" si="0"/>
        <v>#DIV/0!</v>
      </c>
      <c r="M8" s="244" t="e">
        <f t="shared" si="0"/>
        <v>#DIV/0!</v>
      </c>
      <c r="N8" s="245">
        <f>IF(ISERROR(N6/N4)=TRUE,0,+ROUNDUP(N6/N4,1))</f>
        <v>0</v>
      </c>
      <c r="O8" s="242" t="s">
        <v>261</v>
      </c>
    </row>
    <row r="9" spans="1:15" ht="30" customHeight="1" thickBot="1">
      <c r="A9" s="239" t="s">
        <v>123</v>
      </c>
      <c r="B9" s="246" t="e">
        <f>B8/N2</f>
        <v>#DIV/0!</v>
      </c>
      <c r="C9" s="246" t="e">
        <f>C8/N2</f>
        <v>#DIV/0!</v>
      </c>
      <c r="D9" s="246" t="e">
        <f>D8/N2</f>
        <v>#DIV/0!</v>
      </c>
      <c r="E9" s="246" t="e">
        <f>E8/N2</f>
        <v>#DIV/0!</v>
      </c>
      <c r="F9" s="246" t="e">
        <f>F8/N2</f>
        <v>#DIV/0!</v>
      </c>
      <c r="G9" s="246" t="e">
        <f>G8/N2</f>
        <v>#DIV/0!</v>
      </c>
      <c r="H9" s="246" t="e">
        <f>H8/N2</f>
        <v>#DIV/0!</v>
      </c>
      <c r="I9" s="246" t="e">
        <f>I8/N2</f>
        <v>#DIV/0!</v>
      </c>
      <c r="J9" s="246" t="e">
        <f>J8/N2</f>
        <v>#DIV/0!</v>
      </c>
      <c r="K9" s="246" t="e">
        <f>K8/N2</f>
        <v>#DIV/0!</v>
      </c>
      <c r="L9" s="246" t="e">
        <f>L8/N2</f>
        <v>#DIV/0!</v>
      </c>
      <c r="M9" s="246" t="e">
        <f>M8/N2</f>
        <v>#DIV/0!</v>
      </c>
      <c r="N9" s="247" t="e">
        <f>N8/N2</f>
        <v>#DIV/0!</v>
      </c>
      <c r="O9" s="242"/>
    </row>
    <row r="10" spans="1:15" ht="30" customHeight="1" thickBot="1">
      <c r="A10" s="248" t="s">
        <v>268</v>
      </c>
      <c r="B10" s="246" t="e">
        <f>B7/B6</f>
        <v>#DIV/0!</v>
      </c>
      <c r="C10" s="246" t="e">
        <f t="shared" ref="C10:M10" si="1">C7/C6</f>
        <v>#DIV/0!</v>
      </c>
      <c r="D10" s="246" t="e">
        <f t="shared" si="1"/>
        <v>#DIV/0!</v>
      </c>
      <c r="E10" s="246" t="e">
        <f t="shared" si="1"/>
        <v>#DIV/0!</v>
      </c>
      <c r="F10" s="246" t="e">
        <f t="shared" si="1"/>
        <v>#DIV/0!</v>
      </c>
      <c r="G10" s="246" t="e">
        <f t="shared" si="1"/>
        <v>#DIV/0!</v>
      </c>
      <c r="H10" s="246" t="e">
        <f t="shared" si="1"/>
        <v>#DIV/0!</v>
      </c>
      <c r="I10" s="246" t="e">
        <f t="shared" si="1"/>
        <v>#DIV/0!</v>
      </c>
      <c r="J10" s="246" t="e">
        <f t="shared" si="1"/>
        <v>#DIV/0!</v>
      </c>
      <c r="K10" s="246" t="e">
        <f t="shared" si="1"/>
        <v>#DIV/0!</v>
      </c>
      <c r="L10" s="246" t="e">
        <f t="shared" si="1"/>
        <v>#DIV/0!</v>
      </c>
      <c r="M10" s="246" t="e">
        <f t="shared" si="1"/>
        <v>#DIV/0!</v>
      </c>
      <c r="N10" s="247" t="e">
        <f>N7/N6</f>
        <v>#DIV/0!</v>
      </c>
      <c r="O10" s="242"/>
    </row>
    <row r="11" spans="1:15" ht="24.95" customHeight="1">
      <c r="A11" s="237" t="s">
        <v>262</v>
      </c>
    </row>
    <row r="12" spans="1:15" ht="24.95" customHeight="1">
      <c r="A12" s="237" t="s">
        <v>113</v>
      </c>
    </row>
    <row r="13" spans="1:15" ht="24.95" customHeight="1">
      <c r="A13" s="237" t="s">
        <v>263</v>
      </c>
    </row>
    <row r="14" spans="1:15" ht="24.95" customHeight="1">
      <c r="A14" s="237" t="s">
        <v>264</v>
      </c>
    </row>
    <row r="15" spans="1:15" ht="24.95" customHeight="1">
      <c r="A15" s="237" t="s">
        <v>269</v>
      </c>
    </row>
  </sheetData>
  <mergeCells count="7">
    <mergeCell ref="N3:O3"/>
    <mergeCell ref="N1:O1"/>
    <mergeCell ref="B2:D2"/>
    <mergeCell ref="E2:G2"/>
    <mergeCell ref="H2:K2"/>
    <mergeCell ref="L2:M2"/>
    <mergeCell ref="N2:O2"/>
  </mergeCells>
  <phoneticPr fontId="2"/>
  <pageMargins left="0.34" right="0.33" top="1" bottom="1" header="0.66" footer="0.51200000000000001"/>
  <pageSetup paperSize="9" scale="91" orientation="landscape" r:id="rId1"/>
  <headerFooter alignWithMargins="0">
    <oddHeader>&amp;R&amp;F&amp;A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DE516-E4EF-42B3-B7D1-92A3DE90C7B9}">
  <sheetPr>
    <pageSetUpPr fitToPage="1"/>
  </sheetPr>
  <dimension ref="A1:O13"/>
  <sheetViews>
    <sheetView showZeros="0" topLeftCell="M1" workbookViewId="0">
      <selection activeCell="X8" sqref="X8"/>
    </sheetView>
  </sheetViews>
  <sheetFormatPr defaultRowHeight="24.95" customHeight="1"/>
  <cols>
    <col min="1" max="1" width="30.1640625" style="237" customWidth="1"/>
    <col min="2" max="14" width="11.5" style="237" customWidth="1"/>
    <col min="15" max="33" width="10.1640625" style="237" customWidth="1"/>
    <col min="34" max="16384" width="9.33203125" style="237"/>
  </cols>
  <sheetData>
    <row r="1" spans="1:15" ht="26.25" thickBot="1">
      <c r="A1" s="236" t="s">
        <v>243</v>
      </c>
      <c r="N1" s="393">
        <f ca="1">職員配置!J1</f>
        <v>45473</v>
      </c>
      <c r="O1" s="393"/>
    </row>
    <row r="2" spans="1:15" ht="30" customHeight="1" thickBot="1">
      <c r="A2" s="43" t="s">
        <v>1</v>
      </c>
      <c r="B2" s="381">
        <f>職員配置!B6</f>
        <v>0</v>
      </c>
      <c r="C2" s="382"/>
      <c r="D2" s="382"/>
      <c r="E2" s="383" t="s">
        <v>2</v>
      </c>
      <c r="F2" s="384"/>
      <c r="G2" s="385"/>
      <c r="H2" s="382" t="s">
        <v>164</v>
      </c>
      <c r="I2" s="382"/>
      <c r="J2" s="382"/>
      <c r="K2" s="386"/>
      <c r="L2" s="387" t="s">
        <v>5</v>
      </c>
      <c r="M2" s="385"/>
      <c r="N2" s="307"/>
      <c r="O2" s="388"/>
    </row>
    <row r="3" spans="1:15" ht="30" customHeight="1" thickBot="1">
      <c r="A3" s="238" t="s">
        <v>119</v>
      </c>
      <c r="B3" s="238" t="s">
        <v>244</v>
      </c>
      <c r="C3" s="238" t="s">
        <v>245</v>
      </c>
      <c r="D3" s="238" t="s">
        <v>246</v>
      </c>
      <c r="E3" s="238" t="s">
        <v>247</v>
      </c>
      <c r="F3" s="238" t="s">
        <v>248</v>
      </c>
      <c r="G3" s="238" t="s">
        <v>249</v>
      </c>
      <c r="H3" s="238" t="s">
        <v>250</v>
      </c>
      <c r="I3" s="238" t="s">
        <v>251</v>
      </c>
      <c r="J3" s="238" t="s">
        <v>252</v>
      </c>
      <c r="K3" s="238" t="s">
        <v>253</v>
      </c>
      <c r="L3" s="238" t="s">
        <v>254</v>
      </c>
      <c r="M3" s="238" t="s">
        <v>255</v>
      </c>
      <c r="N3" s="379" t="s">
        <v>256</v>
      </c>
      <c r="O3" s="380"/>
    </row>
    <row r="4" spans="1:15" ht="30" customHeight="1" thickBot="1">
      <c r="A4" s="239" t="s">
        <v>257</v>
      </c>
      <c r="B4" s="240"/>
      <c r="C4" s="240"/>
      <c r="D4" s="240"/>
      <c r="E4" s="240"/>
      <c r="F4" s="240"/>
      <c r="G4" s="240"/>
      <c r="H4" s="240"/>
      <c r="I4" s="240"/>
      <c r="J4" s="240"/>
      <c r="K4" s="240"/>
      <c r="L4" s="240"/>
      <c r="M4" s="240"/>
      <c r="N4" s="241">
        <f>SUM(B4:M4)</f>
        <v>0</v>
      </c>
      <c r="O4" s="242" t="s">
        <v>32</v>
      </c>
    </row>
    <row r="5" spans="1:15" ht="30" customHeight="1" thickBot="1">
      <c r="A5" s="239" t="s">
        <v>122</v>
      </c>
      <c r="B5" s="240"/>
      <c r="C5" s="240"/>
      <c r="D5" s="240"/>
      <c r="E5" s="240"/>
      <c r="F5" s="240"/>
      <c r="G5" s="240"/>
      <c r="H5" s="240"/>
      <c r="I5" s="240"/>
      <c r="J5" s="240"/>
      <c r="K5" s="240"/>
      <c r="L5" s="240"/>
      <c r="M5" s="240"/>
      <c r="N5" s="243" t="e">
        <f>AVERAGE(B5:M5)</f>
        <v>#DIV/0!</v>
      </c>
      <c r="O5" s="242" t="s">
        <v>28</v>
      </c>
    </row>
    <row r="6" spans="1:15" ht="30" customHeight="1" thickBot="1">
      <c r="A6" s="239" t="s">
        <v>258</v>
      </c>
      <c r="B6" s="240"/>
      <c r="C6" s="240"/>
      <c r="D6" s="240"/>
      <c r="E6" s="240"/>
      <c r="F6" s="240"/>
      <c r="G6" s="240"/>
      <c r="H6" s="240"/>
      <c r="I6" s="240"/>
      <c r="J6" s="240"/>
      <c r="K6" s="240"/>
      <c r="L6" s="240"/>
      <c r="M6" s="240"/>
      <c r="N6" s="241">
        <f>SUM(B6:M6)</f>
        <v>0</v>
      </c>
      <c r="O6" s="242" t="s">
        <v>259</v>
      </c>
    </row>
    <row r="7" spans="1:15" ht="30" customHeight="1" thickBot="1">
      <c r="A7" s="239" t="s">
        <v>260</v>
      </c>
      <c r="B7" s="244" t="e">
        <f>+ROUNDUP(B6/B4,1)</f>
        <v>#DIV/0!</v>
      </c>
      <c r="C7" s="244" t="e">
        <f t="shared" ref="C7:M7" si="0">+ROUNDUP(C6/C4,1)</f>
        <v>#DIV/0!</v>
      </c>
      <c r="D7" s="244" t="e">
        <f t="shared" si="0"/>
        <v>#DIV/0!</v>
      </c>
      <c r="E7" s="244" t="e">
        <f t="shared" si="0"/>
        <v>#DIV/0!</v>
      </c>
      <c r="F7" s="244" t="e">
        <f t="shared" si="0"/>
        <v>#DIV/0!</v>
      </c>
      <c r="G7" s="244" t="e">
        <f t="shared" si="0"/>
        <v>#DIV/0!</v>
      </c>
      <c r="H7" s="244" t="e">
        <f t="shared" si="0"/>
        <v>#DIV/0!</v>
      </c>
      <c r="I7" s="244" t="e">
        <f t="shared" si="0"/>
        <v>#DIV/0!</v>
      </c>
      <c r="J7" s="244" t="e">
        <f t="shared" si="0"/>
        <v>#DIV/0!</v>
      </c>
      <c r="K7" s="244" t="e">
        <f t="shared" si="0"/>
        <v>#DIV/0!</v>
      </c>
      <c r="L7" s="244" t="e">
        <f t="shared" si="0"/>
        <v>#DIV/0!</v>
      </c>
      <c r="M7" s="244" t="e">
        <f t="shared" si="0"/>
        <v>#DIV/0!</v>
      </c>
      <c r="N7" s="245">
        <f>IF(ISERROR(N6/N4)=TRUE,0,+ROUNDUP(N6/N4,1))</f>
        <v>0</v>
      </c>
      <c r="O7" s="242" t="s">
        <v>261</v>
      </c>
    </row>
    <row r="8" spans="1:15" ht="30" customHeight="1" thickBot="1">
      <c r="A8" s="239" t="s">
        <v>123</v>
      </c>
      <c r="B8" s="246" t="e">
        <f>B7/N2</f>
        <v>#DIV/0!</v>
      </c>
      <c r="C8" s="246" t="e">
        <f>C7/N2</f>
        <v>#DIV/0!</v>
      </c>
      <c r="D8" s="246" t="e">
        <f>D7/N2</f>
        <v>#DIV/0!</v>
      </c>
      <c r="E8" s="246" t="e">
        <f>E7/N2</f>
        <v>#DIV/0!</v>
      </c>
      <c r="F8" s="246" t="e">
        <f>F7/N2</f>
        <v>#DIV/0!</v>
      </c>
      <c r="G8" s="246" t="e">
        <f>G7/N2</f>
        <v>#DIV/0!</v>
      </c>
      <c r="H8" s="246" t="e">
        <f>H7/N2</f>
        <v>#DIV/0!</v>
      </c>
      <c r="I8" s="246" t="e">
        <f>I7/N2</f>
        <v>#DIV/0!</v>
      </c>
      <c r="J8" s="246" t="e">
        <f>J7/N2</f>
        <v>#DIV/0!</v>
      </c>
      <c r="K8" s="246" t="e">
        <f>K7/N2</f>
        <v>#DIV/0!</v>
      </c>
      <c r="L8" s="246" t="e">
        <f>L7/N2</f>
        <v>#DIV/0!</v>
      </c>
      <c r="M8" s="246" t="e">
        <f>M7/N2</f>
        <v>#DIV/0!</v>
      </c>
      <c r="N8" s="247" t="e">
        <f>N7/N2</f>
        <v>#DIV/0!</v>
      </c>
      <c r="O8" s="242"/>
    </row>
    <row r="9" spans="1:15" ht="24.95" customHeight="1">
      <c r="A9" s="237" t="s">
        <v>262</v>
      </c>
    </row>
    <row r="10" spans="1:15" ht="24.95" customHeight="1">
      <c r="A10" s="237" t="s">
        <v>113</v>
      </c>
    </row>
    <row r="11" spans="1:15" ht="24.95" customHeight="1">
      <c r="A11" s="237" t="s">
        <v>263</v>
      </c>
    </row>
    <row r="12" spans="1:15" ht="24.95" customHeight="1">
      <c r="A12" s="237" t="s">
        <v>264</v>
      </c>
    </row>
    <row r="13" spans="1:15" ht="24.95" customHeight="1">
      <c r="A13" s="237" t="s">
        <v>265</v>
      </c>
    </row>
  </sheetData>
  <mergeCells count="7">
    <mergeCell ref="N3:O3"/>
    <mergeCell ref="N1:O1"/>
    <mergeCell ref="B2:D2"/>
    <mergeCell ref="E2:G2"/>
    <mergeCell ref="H2:K2"/>
    <mergeCell ref="L2:M2"/>
    <mergeCell ref="N2:O2"/>
  </mergeCells>
  <phoneticPr fontId="2"/>
  <pageMargins left="0.49" right="0.36" top="1" bottom="1" header="0.72" footer="0.51200000000000001"/>
  <pageSetup paperSize="9" scale="90" orientation="landscape" r:id="rId1"/>
  <headerFooter alignWithMargins="0">
    <oddHeader>&amp;R&amp;F&amp;A</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※勤務表は別Excelファイル</vt:lpstr>
      <vt:lpstr>職員配置</vt:lpstr>
      <vt:lpstr>勤務体制</vt:lpstr>
      <vt:lpstr>平均障害支援区分（生活介護・療養介護）</vt:lpstr>
      <vt:lpstr>利用者の時間区分一覧</vt:lpstr>
      <vt:lpstr>平均障害支援区分（生活介護）</vt:lpstr>
      <vt:lpstr>利用者（入所）</vt:lpstr>
      <vt:lpstr>利用者（短期入所）</vt:lpstr>
      <vt:lpstr>勤務体制!Print_Area</vt:lpstr>
      <vt:lpstr>職員配置!Print_Area</vt:lpstr>
      <vt:lpstr>'平均障害支援区分（生活介護）'!Print_Area</vt:lpstr>
      <vt:lpstr>'平均障害支援区分（生活介護・療養介護）'!Print_Area</vt:lpstr>
      <vt:lpstr>'平均障害支援区分（生活介護）'!Print_Titles</vt:lpstr>
      <vt:lpstr>'平均障害支援区分（生活介護・療養介護）'!Print_Titles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高阪　一慧</cp:lastModifiedBy>
  <cp:lastPrinted>2024-04-10T00:30:37Z</cp:lastPrinted>
  <dcterms:created xsi:type="dcterms:W3CDTF">2009-12-09T13:39:07Z</dcterms:created>
  <dcterms:modified xsi:type="dcterms:W3CDTF">2025-03-24T23:36:05Z</dcterms:modified>
</cp:coreProperties>
</file>