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225" windowHeight="8100" activeTab="0"/>
  </bookViews>
  <sheets>
    <sheet name="費用対効果" sheetId="1" r:id="rId1"/>
  </sheets>
  <definedNames/>
  <calcPr fullCalcOnLoad="1"/>
</workbook>
</file>

<file path=xl/sharedStrings.xml><?xml version="1.0" encoding="utf-8"?>
<sst xmlns="http://schemas.openxmlformats.org/spreadsheetml/2006/main" count="1224" uniqueCount="858">
  <si>
    <t>　費低減額</t>
  </si>
  <si>
    <t>　　⑦＋⑩</t>
  </si>
  <si>
    <t xml:space="preserve">   ⑧*⑨</t>
  </si>
  <si>
    <t xml:space="preserve">    （円/ｔ）</t>
  </si>
  <si>
    <t>　　　 ウ　有機物供給施設に係る物流経費の増減</t>
  </si>
  <si>
    <t>　　　　（ア）畜産農家に係る費用</t>
  </si>
  <si>
    <t>　　　　　　ア）　畜産農家が生ふん処理を他者に依頼する経費の差額</t>
  </si>
  <si>
    <t>　　事業実施後の目標数値</t>
  </si>
  <si>
    <t>④年効果額</t>
  </si>
  <si>
    <t>飼養頭(羽)数</t>
  </si>
  <si>
    <t>①年間発生量</t>
  </si>
  <si>
    <t>　処理単価</t>
  </si>
  <si>
    <t xml:space="preserve">  処理単価</t>
  </si>
  <si>
    <t xml:space="preserve">  (②-③)*①</t>
  </si>
  <si>
    <t>地区名</t>
  </si>
  <si>
    <t xml:space="preserve">     （ ｔ ）</t>
  </si>
  <si>
    <t xml:space="preserve">  （円／ ｔ ）</t>
  </si>
  <si>
    <t xml:space="preserve">    （円／t）</t>
  </si>
  <si>
    <t xml:space="preserve">       (千円)</t>
  </si>
  <si>
    <t xml:space="preserve">         計</t>
  </si>
  <si>
    <t xml:space="preserve">            イ） 畜産農家が自家でたい肥化する経費の差額</t>
  </si>
  <si>
    <t>①飼育頭(羽)</t>
  </si>
  <si>
    <t>事　業　実　施　前</t>
  </si>
  <si>
    <t>　　　　　</t>
  </si>
  <si>
    <t>　数</t>
  </si>
  <si>
    <t>②生ふん・廃棄</t>
  </si>
  <si>
    <t>③年間処理時</t>
  </si>
  <si>
    <t>⑤たい肥化に</t>
  </si>
  <si>
    <t>　処理時間</t>
  </si>
  <si>
    <t>　間</t>
  </si>
  <si>
    <t xml:space="preserve">   </t>
  </si>
  <si>
    <t>　要した労賃</t>
  </si>
  <si>
    <t xml:space="preserve">     ①*②</t>
  </si>
  <si>
    <t xml:space="preserve">   ③*④</t>
  </si>
  <si>
    <t>育種別</t>
  </si>
  <si>
    <t>(頭、又は千羽)</t>
  </si>
  <si>
    <t xml:space="preserve"> (時間/年・頭)</t>
  </si>
  <si>
    <t xml:space="preserve">    (時間/年）</t>
  </si>
  <si>
    <t xml:space="preserve">  （円/時間）</t>
  </si>
  <si>
    <t>事　業　実　施　後</t>
  </si>
  <si>
    <t>⑥生ふん・廃棄</t>
  </si>
  <si>
    <t>⑦年間処理時</t>
  </si>
  <si>
    <t>⑧労賃単価</t>
  </si>
  <si>
    <t>⑨たい肥化に</t>
  </si>
  <si>
    <t xml:space="preserve">     ①*⑥</t>
  </si>
  <si>
    <t xml:space="preserve">   ⑦*⑧</t>
  </si>
  <si>
    <t>　　⑤－⑨</t>
  </si>
  <si>
    <t>　　　　　ウ）畜産農家が生ふんを原料として販売する場合の経費の差額</t>
  </si>
  <si>
    <t>　　　　　　事　業　実　施　前</t>
  </si>
  <si>
    <t>　　　　　　　事　業　実　施　後</t>
  </si>
  <si>
    <t>①販売単価</t>
  </si>
  <si>
    <t>②販売量</t>
  </si>
  <si>
    <t>③販売額</t>
  </si>
  <si>
    <t>④販売単価</t>
  </si>
  <si>
    <t>⑤販売量</t>
  </si>
  <si>
    <t>⑥販売額</t>
  </si>
  <si>
    <t xml:space="preserve">  ①*②</t>
  </si>
  <si>
    <t xml:space="preserve">  ④*⑤</t>
  </si>
  <si>
    <t>　　⑥－③</t>
  </si>
  <si>
    <t>畜種別</t>
  </si>
  <si>
    <t xml:space="preserve">  （ ｔ／年 ）</t>
  </si>
  <si>
    <t xml:space="preserve">    （円／ ｔ ）</t>
  </si>
  <si>
    <t xml:space="preserve">   （ ｔ／年 ）</t>
  </si>
  <si>
    <t>　　　　 エ）畜産農家に係る費用の総計</t>
  </si>
  <si>
    <t>ア）の④＋イ）の⑩＋ウ）の⑦</t>
  </si>
  <si>
    <t>　　千円</t>
  </si>
  <si>
    <t>　　　　（イ）都市域自治体等に係る費用</t>
  </si>
  <si>
    <t>　　　　　　ア）都市域自治体等が、生ごみ等を処理（焼却処理等）する経費の差額　</t>
  </si>
  <si>
    <t xml:space="preserve">  の推定年間</t>
  </si>
  <si>
    <t>　生ごみ発生</t>
  </si>
  <si>
    <t>地区名</t>
  </si>
  <si>
    <t xml:space="preserve">  量 （ｔ）</t>
  </si>
  <si>
    <t xml:space="preserve">    （円／ｔ）</t>
  </si>
  <si>
    <t xml:space="preserve">    (円/ｔ)</t>
  </si>
  <si>
    <t>　　　　　　イ）都市域自治体等が、生ごみ等をたい肥化する経費の差額　</t>
  </si>
  <si>
    <t>事　業　実　施　前</t>
  </si>
  <si>
    <t>事　業　実　施　後</t>
  </si>
  <si>
    <t>①たい肥化に</t>
  </si>
  <si>
    <t>②日当たり労</t>
  </si>
  <si>
    <t>③たい肥化に</t>
  </si>
  <si>
    <t>④たい肥化に</t>
  </si>
  <si>
    <t>⑤日当たり労</t>
  </si>
  <si>
    <t>⑥たい肥化に</t>
  </si>
  <si>
    <t>　要した日数</t>
  </si>
  <si>
    <t>　働単価</t>
  </si>
  <si>
    <t xml:space="preserve"> 要した労働費</t>
  </si>
  <si>
    <t xml:space="preserve">  要した労働費</t>
  </si>
  <si>
    <t>　　③－⑥</t>
  </si>
  <si>
    <t xml:space="preserve">   ①*②</t>
  </si>
  <si>
    <t xml:space="preserve">    ④*⑤</t>
  </si>
  <si>
    <t>種類別</t>
  </si>
  <si>
    <t>　 （日／年）</t>
  </si>
  <si>
    <t>　 （円／日）</t>
  </si>
  <si>
    <t xml:space="preserve">      (千円)</t>
  </si>
  <si>
    <t>　　　　　　ウ）都市域自治体等が生ごみ等を原料として販売する場合の経費の差額</t>
  </si>
  <si>
    <t>　　　　　　　　　事　業　実　施　前</t>
  </si>
  <si>
    <t>　　　　　　　　　事　業　実　施　後</t>
  </si>
  <si>
    <t>種類別</t>
  </si>
  <si>
    <t xml:space="preserve">   (ｔ／年 ）</t>
  </si>
  <si>
    <t xml:space="preserve">   （円／ ｔ ）</t>
  </si>
  <si>
    <t>　　　　　　エ）都市域自治体等に係る費用の総計</t>
  </si>
  <si>
    <t>ア）の④＋イ）の⑦＋ウ）の⑦</t>
  </si>
  <si>
    <t>　　　　（ウ）たい肥等の受け手（耕種農家等）に係る費用</t>
  </si>
  <si>
    <t>　　　　　　ア）たい肥の受け手となる農家が自家たい肥化する経費の差額</t>
  </si>
  <si>
    <t>　　　　　事　業　実　施　後</t>
  </si>
  <si>
    <t>③－⑥</t>
  </si>
  <si>
    <t xml:space="preserve">  農家別</t>
  </si>
  <si>
    <t xml:space="preserve">    （日/年）</t>
  </si>
  <si>
    <t xml:space="preserve">    （円／日）</t>
  </si>
  <si>
    <t>（千円）</t>
  </si>
  <si>
    <t>　　　　　　イ）生ふん又はたい肥の受け手となる農家が生ふん又はたい肥を購入する経費の差額</t>
  </si>
  <si>
    <t>　　　　事　業　実　施　前</t>
  </si>
  <si>
    <t>①生ふん購入</t>
  </si>
  <si>
    <t>②購入単価</t>
  </si>
  <si>
    <t>③購入費</t>
  </si>
  <si>
    <t>④たい肥購入</t>
  </si>
  <si>
    <t>⑤購入単価</t>
  </si>
  <si>
    <t>⑥購入費</t>
  </si>
  <si>
    <t>⑦生ふん又は</t>
  </si>
  <si>
    <t xml:space="preserve">  ①*②</t>
  </si>
  <si>
    <t xml:space="preserve">  量</t>
  </si>
  <si>
    <t xml:space="preserve">  ④*⑤</t>
  </si>
  <si>
    <t>　たい肥の購</t>
  </si>
  <si>
    <t>農家別</t>
  </si>
  <si>
    <t xml:space="preserve">     （ｔ／年）</t>
  </si>
  <si>
    <t xml:space="preserve">    （円/ ｔ ）</t>
  </si>
  <si>
    <t xml:space="preserve">     （千円 ）</t>
  </si>
  <si>
    <t xml:space="preserve">     （t/年）</t>
  </si>
  <si>
    <t xml:space="preserve">   （円/ ｔ ）</t>
  </si>
  <si>
    <t xml:space="preserve">  入計③+⑥</t>
  </si>
  <si>
    <t>　　　　事　業　実　施　後</t>
  </si>
  <si>
    <t>⑧生ふん購入</t>
  </si>
  <si>
    <t>⑨購入単価</t>
  </si>
  <si>
    <t>⑩購入費</t>
  </si>
  <si>
    <t>⑪たい肥購入</t>
  </si>
  <si>
    <t>⑫購入単価</t>
  </si>
  <si>
    <t>⑬購入費</t>
  </si>
  <si>
    <t>⑭生ふん又はた</t>
  </si>
  <si>
    <t>年効果</t>
  </si>
  <si>
    <t xml:space="preserve">  ⑧*⑨</t>
  </si>
  <si>
    <t xml:space="preserve">  ⑪*⑫</t>
  </si>
  <si>
    <t>　い肥の購入計</t>
  </si>
  <si>
    <t>　　⑦－⑭</t>
  </si>
  <si>
    <t xml:space="preserve">    （ｔ／年）</t>
  </si>
  <si>
    <t xml:space="preserve">  ⑩+⑬（千円）</t>
  </si>
  <si>
    <t>　　　　　　　ウ）たい肥等の受け手に係る費用の総計</t>
  </si>
  <si>
    <t>　　　　ア）の⑦＋イ）の⑮</t>
  </si>
  <si>
    <t>　　　千円</t>
  </si>
  <si>
    <t>　　　　（エ）  生産資材（たい肥）の受入経費低減効果</t>
  </si>
  <si>
    <t>（ア）のエ）</t>
  </si>
  <si>
    <t>（イ）のエ）</t>
  </si>
  <si>
    <t>（ウ）のウ）</t>
  </si>
  <si>
    <t xml:space="preserve">     効果計</t>
  </si>
  <si>
    <t>　　ウ）物流合理化効果合計</t>
  </si>
  <si>
    <t>（ア）輸送費低減効果</t>
  </si>
  <si>
    <t>（イ）乾燥調製施設等に係る物流経費低減効果</t>
  </si>
  <si>
    <t>ウ　有機物供給施設に係る物流経費低減効果</t>
  </si>
  <si>
    <t>　　　　　　　　　　　 合　計</t>
  </si>
  <si>
    <t>　(オ)副産物産出算出効果</t>
  </si>
  <si>
    <t>副産物製品名</t>
  </si>
  <si>
    <t>②販売予定数</t>
  </si>
  <si>
    <t>③販売予定</t>
  </si>
  <si>
    <t xml:space="preserve">  に同じ副産</t>
  </si>
  <si>
    <t>　量</t>
  </si>
  <si>
    <t>　②*③－①</t>
  </si>
  <si>
    <t xml:space="preserve">  物を販売し</t>
  </si>
  <si>
    <t xml:space="preserve">  ていた場合</t>
  </si>
  <si>
    <t>　の収益(千円)</t>
  </si>
  <si>
    <t xml:space="preserve">     （ ｔ ）</t>
  </si>
  <si>
    <t xml:space="preserve">  （千円/ｔ）</t>
  </si>
  <si>
    <t>　　 （千円）</t>
  </si>
  <si>
    <t>　(カ)生産力維持効果</t>
  </si>
  <si>
    <t>　　ア）農業生産を維持する効果</t>
  </si>
  <si>
    <t>　　　　　　　　　　作付面積(ha)</t>
  </si>
  <si>
    <t>⑤減少生産量</t>
  </si>
  <si>
    <t>①事業実施前</t>
  </si>
  <si>
    <t>②機械・施設を導入しない場合の作付面積(見込)</t>
  </si>
  <si>
    <t>②の把握方法及び作付減少の</t>
  </si>
  <si>
    <t>③増減</t>
  </si>
  <si>
    <t>　の単収</t>
  </si>
  <si>
    <t>　理由</t>
  </si>
  <si>
    <t>　　①－②</t>
  </si>
  <si>
    <t xml:space="preserve">      ③*④</t>
  </si>
  <si>
    <t xml:space="preserve">     （kg/10a）</t>
  </si>
  <si>
    <t xml:space="preserve">        （kg）</t>
  </si>
  <si>
    <t>　 合　計</t>
  </si>
  <si>
    <t>⑦所得率</t>
  </si>
  <si>
    <t>⑧生産コスト節減効果（労働費）との重複</t>
  </si>
  <si>
    <t>⑨重複労働</t>
  </si>
  <si>
    <t xml:space="preserve">⑩労賃単価 </t>
  </si>
  <si>
    <t xml:space="preserve">    ⑨*⑩</t>
  </si>
  <si>
    <t>　（⑤*⑥*⑦－⑧）</t>
  </si>
  <si>
    <t xml:space="preserve">   時間</t>
  </si>
  <si>
    <t xml:space="preserve">   (円/hr)</t>
  </si>
  <si>
    <t xml:space="preserve">      (円)</t>
  </si>
  <si>
    <t>⑦の所得率算出の具体的な</t>
  </si>
  <si>
    <t>　　イ）土壌生産力を維持する効果</t>
  </si>
  <si>
    <t>　　　　　　（小規模土地基盤整備の場合）</t>
  </si>
  <si>
    <t>③事業を取り組</t>
  </si>
  <si>
    <t>⑤事業を取り組</t>
  </si>
  <si>
    <t>⑥事業実施前の</t>
  </si>
  <si>
    <t>⑦事業を取り組ま</t>
  </si>
  <si>
    <t>　単収</t>
  </si>
  <si>
    <t>　まない場合の</t>
  </si>
  <si>
    <t xml:space="preserve">  販売額</t>
  </si>
  <si>
    <t xml:space="preserve">  ない場合の販売</t>
  </si>
  <si>
    <t xml:space="preserve">  ⑥－⑦</t>
  </si>
  <si>
    <t xml:space="preserve">  単収</t>
  </si>
  <si>
    <t xml:space="preserve">  ①*②*④</t>
  </si>
  <si>
    <t>　額①*③*⑤</t>
  </si>
  <si>
    <t>　　　ｈａ</t>
  </si>
  <si>
    <t xml:space="preserve">   （kg/10a）</t>
  </si>
  <si>
    <t xml:space="preserve">    （千円）</t>
  </si>
  <si>
    <t>③の事業を取り組まない場合の単収</t>
  </si>
  <si>
    <t>⑤の事業を取り組まない場合の販売</t>
  </si>
  <si>
    <t>単価の具体的な見込み方法</t>
  </si>
  <si>
    <t>　　ウ）生産力維持効果計</t>
  </si>
  <si>
    <t>（ア）農業生産を維持する効果</t>
  </si>
  <si>
    <t>（イ）土壌生産力を維持する効果</t>
  </si>
  <si>
    <t>計</t>
  </si>
  <si>
    <t>　(キ)被害防止生産安定効果</t>
  </si>
  <si>
    <t>　　ア）施設等の導入による鳥獣害、気象災害等からの被害防止生産安定効果</t>
  </si>
  <si>
    <t>　　　　　（産地管理施設、農産物被害防止施設の場合）</t>
  </si>
  <si>
    <t>　　　　　　　　　　　　　         事業実施前の被害の状況</t>
  </si>
  <si>
    <t>①被害により</t>
  </si>
  <si>
    <t>③被害により</t>
  </si>
  <si>
    <t>④③の被害によ</t>
  </si>
  <si>
    <t>　出荷出来な</t>
  </si>
  <si>
    <t>　の平均販売</t>
  </si>
  <si>
    <t>　品質低下し</t>
  </si>
  <si>
    <t xml:space="preserve">  る平均販売単</t>
  </si>
  <si>
    <t xml:space="preserve">  １０年間に</t>
  </si>
  <si>
    <t>　被害額</t>
  </si>
  <si>
    <t>　くなった量</t>
  </si>
  <si>
    <t>　価格</t>
  </si>
  <si>
    <t>　て出荷した量</t>
  </si>
  <si>
    <t xml:space="preserve">  価下落額</t>
  </si>
  <si>
    <t xml:space="preserve">  おける気象</t>
  </si>
  <si>
    <t>（①*②+③*④）</t>
  </si>
  <si>
    <t xml:space="preserve">   （ ｔ ）</t>
  </si>
  <si>
    <t xml:space="preserve">   （千円/ｔ）</t>
  </si>
  <si>
    <t xml:space="preserve">   （ ｔ /年）</t>
  </si>
  <si>
    <t xml:space="preserve">  災害の割合   </t>
  </si>
  <si>
    <t>　*⑤　　千円</t>
  </si>
  <si>
    <t>　　合  計</t>
  </si>
  <si>
    <t>事業実施後の被害の見込み</t>
  </si>
  <si>
    <t>⑦被害により</t>
  </si>
  <si>
    <t>⑧被害により</t>
  </si>
  <si>
    <t>⑨事業実施後</t>
  </si>
  <si>
    <t>　出荷できな</t>
  </si>
  <si>
    <t>　の被害額</t>
  </si>
  <si>
    <t xml:space="preserve">      ⑥-⑨</t>
  </si>
  <si>
    <t>　くなる量</t>
  </si>
  <si>
    <t>　て出荷する量</t>
  </si>
  <si>
    <t>（⑦*②+⑧*④）</t>
  </si>
  <si>
    <t xml:space="preserve">    （ｔ /年）</t>
  </si>
  <si>
    <t xml:space="preserve">     （ ｔ /年）</t>
  </si>
  <si>
    <t>　　イ）産地管理施設の有害微生物検査装置等による品質低下を防止する効果</t>
  </si>
  <si>
    <t>（産地管理施設の場合）</t>
  </si>
  <si>
    <t>④事業実施前</t>
  </si>
  <si>
    <t>⑥風評被害で市</t>
  </si>
  <si>
    <t>⑦事業実施前</t>
  </si>
  <si>
    <t>⑧事業実施後</t>
  </si>
  <si>
    <t xml:space="preserve">　出荷量　 </t>
  </si>
  <si>
    <t>　出荷日数</t>
  </si>
  <si>
    <t>　風評被害</t>
  </si>
  <si>
    <t>　場評価下落し</t>
  </si>
  <si>
    <t>　風評被害額</t>
  </si>
  <si>
    <t>　日数</t>
  </si>
  <si>
    <t>　た販売単価</t>
  </si>
  <si>
    <t xml:space="preserve"> ①/③*④*⑥</t>
  </si>
  <si>
    <t xml:space="preserve">  ②/③*⑤*⑥</t>
  </si>
  <si>
    <t>　   　　(日）</t>
  </si>
  <si>
    <t xml:space="preserve">        （日）</t>
  </si>
  <si>
    <t xml:space="preserve">       （日）</t>
  </si>
  <si>
    <t xml:space="preserve">     （円/kg）</t>
  </si>
  <si>
    <t>③及び⑤の風評被害被害日数</t>
  </si>
  <si>
    <t>の見込み方法</t>
  </si>
  <si>
    <t>　　 ⑦－⑧</t>
  </si>
  <si>
    <t>⑥の風評被害による市場評</t>
  </si>
  <si>
    <t xml:space="preserve">          （千円）</t>
  </si>
  <si>
    <t>価下落額の見込み方法</t>
  </si>
  <si>
    <t>　　ウ）被害防止生産安定効果計</t>
  </si>
  <si>
    <t>（ア）施設等の導入による鳥獣害、気象災害等からの被害防止生産安定効果</t>
  </si>
  <si>
    <t>（イ）産地管理施設の有害微生物検査装置等による品質低下を防止する効果</t>
  </si>
  <si>
    <t>　(ク)農家雇用創出効果</t>
  </si>
  <si>
    <t>①計画賃金</t>
  </si>
  <si>
    <t>②当該施設での</t>
  </si>
  <si>
    <t>年効果額（千円）</t>
  </si>
  <si>
    <t>施設名</t>
  </si>
  <si>
    <t>雇用人員</t>
  </si>
  <si>
    <t>　雇用により</t>
  </si>
  <si>
    <t>（人）</t>
  </si>
  <si>
    <t>　失われる収入</t>
  </si>
  <si>
    <t>③＝①－②</t>
  </si>
  <si>
    <t>（千円／年）</t>
  </si>
  <si>
    <t>データ出典</t>
  </si>
  <si>
    <t>　(ケ)農業関連施設料等収入効果</t>
  </si>
  <si>
    <t>計　　　　　画</t>
  </si>
  <si>
    <t>①総収入額</t>
  </si>
  <si>
    <t>②総支出額</t>
  </si>
  <si>
    <t>③按分率（％）</t>
  </si>
  <si>
    <t>年効果額（千円）</t>
  </si>
  <si>
    <t>④＝（①－②）×③</t>
  </si>
  <si>
    <t>　(コ)その他の効果</t>
  </si>
  <si>
    <t>　　　当該効果の内容</t>
  </si>
  <si>
    <t>　　　当該効果が発生する理由及び他効果との重複が無いことの確認</t>
  </si>
  <si>
    <t>　　　　その他の効果合計</t>
  </si>
  <si>
    <t>効果名</t>
  </si>
  <si>
    <t>　年総効果額</t>
  </si>
  <si>
    <t>　ア　生産コスト節減効果</t>
  </si>
  <si>
    <t>　イ　品質向上効果</t>
  </si>
  <si>
    <t>　ウ　生産力増加効果</t>
  </si>
  <si>
    <t>　エ　物流合理化効果</t>
  </si>
  <si>
    <t>　オ　副産物産出効果</t>
  </si>
  <si>
    <t>　カ　生産力維持効果</t>
  </si>
  <si>
    <t>　キ　被害防止生産安定効果</t>
  </si>
  <si>
    <t>　ク　その他効果</t>
  </si>
  <si>
    <t>　　　　　　　合　計</t>
  </si>
  <si>
    <t>　イ　間接効果</t>
  </si>
  <si>
    <t>　(ア)交流体験効果</t>
  </si>
  <si>
    <t>移動元</t>
  </si>
  <si>
    <t>移動方法</t>
  </si>
  <si>
    <t>①移動人数</t>
  </si>
  <si>
    <t>②１人当たり</t>
  </si>
  <si>
    <t>③訪問率（％）</t>
  </si>
  <si>
    <t>他の訪問地</t>
  </si>
  <si>
    <t>エリア区分</t>
  </si>
  <si>
    <t>（人）</t>
  </si>
  <si>
    <t>交通費（千円）</t>
  </si>
  <si>
    <t>例</t>
  </si>
  <si>
    <t>○○県から</t>
  </si>
  <si>
    <t>○○公園など</t>
  </si>
  <si>
    <t>○○町から</t>
  </si>
  <si>
    <t>○○村から</t>
  </si>
  <si>
    <t>合　　　　計</t>
  </si>
  <si>
    <t>（注）訪問率とは、利用者が交流目的で利用する施設数に対する当該施設の割合とする。</t>
  </si>
  <si>
    <t>　　　利用者が利用する施設がその施設のみの時は100％となる。</t>
  </si>
  <si>
    <t>　　　他の施設等と併せて訪問する時、訪問率は50％、当該施設以外に３つ以上の施設等を訪問する時は、33％となる。</t>
  </si>
  <si>
    <t>　(イ)肉処理（鳥獣）加工効果</t>
  </si>
  <si>
    <t>鳥獣名</t>
  </si>
  <si>
    <t>③処理加工品</t>
  </si>
  <si>
    <t>④事業実施後</t>
  </si>
  <si>
    <t>⑤事業実施後一頭</t>
  </si>
  <si>
    <t>⑥処理加工前取引額</t>
  </si>
  <si>
    <t>処理加工品</t>
  </si>
  <si>
    <t>処理加工品販売</t>
  </si>
  <si>
    <t>販売額</t>
  </si>
  <si>
    <t>処理頭数</t>
  </si>
  <si>
    <t>当たり平均価格</t>
  </si>
  <si>
    <t>④×⑤</t>
  </si>
  <si>
    <t>③－⑥</t>
  </si>
  <si>
    <t>販売量（kg）</t>
  </si>
  <si>
    <t>予定単価（円/kg）</t>
  </si>
  <si>
    <t>①×②（千円）</t>
  </si>
  <si>
    <t>（頭）</t>
  </si>
  <si>
    <t>（円／頭）</t>
  </si>
  <si>
    <t>（２）総合耐用年数の算出</t>
  </si>
  <si>
    <t>　　　設　備　名</t>
  </si>
  <si>
    <t>①耐用年数</t>
  </si>
  <si>
    <t>②工事費</t>
  </si>
  <si>
    <t>③年工事費</t>
  </si>
  <si>
    <t>　　②/①</t>
  </si>
  <si>
    <t>　　（年）</t>
  </si>
  <si>
    <t>　    （千円）</t>
  </si>
  <si>
    <t>　　　　　　　　 計</t>
  </si>
  <si>
    <t>②’工事費計</t>
  </si>
  <si>
    <t>③’年工事費計</t>
  </si>
  <si>
    <t>総合耐用年数＝②’／③’＝</t>
  </si>
  <si>
    <t>年</t>
  </si>
  <si>
    <t>（３）廃用損失額</t>
  </si>
  <si>
    <t xml:space="preserve">         名  称</t>
  </si>
  <si>
    <t>損失額(千円)</t>
  </si>
  <si>
    <t>　　　　　合　計</t>
  </si>
  <si>
    <t>（４）投資効果の総括</t>
  </si>
  <si>
    <t>　 区　分</t>
  </si>
  <si>
    <t>①総事業費</t>
  </si>
  <si>
    <t>千円</t>
  </si>
  <si>
    <t>　　うちハード事業に係るもの</t>
  </si>
  <si>
    <t>　　うちソフト事業に係るもの</t>
  </si>
  <si>
    <t>　(増設の場</t>
  </si>
  <si>
    <t xml:space="preserve">  千円（本事業の総事業費)</t>
  </si>
  <si>
    <t xml:space="preserve">   合の補正）</t>
  </si>
  <si>
    <t xml:space="preserve">  千円(既存施設の総事業費)</t>
  </si>
  <si>
    <t xml:space="preserve">  年(既存施設の耐用年数)</t>
  </si>
  <si>
    <t xml:space="preserve">  年(既存施設の整備年度)</t>
  </si>
  <si>
    <t xml:space="preserve">  千円(既存施設の残存価格)</t>
  </si>
  <si>
    <t>②年総効果額</t>
  </si>
  <si>
    <t>　　　千円／年</t>
  </si>
  <si>
    <t>　　　千円／年(本事業の総事業費)</t>
  </si>
  <si>
    <t>　 合の補正)</t>
  </si>
  <si>
    <t>本事業の総事業費/(本事業の総事業費</t>
  </si>
  <si>
    <t>　　　　　　　　　　+既存施設の残存価格）</t>
  </si>
  <si>
    <t>③総合耐用年</t>
  </si>
  <si>
    <t>　 数</t>
  </si>
  <si>
    <t>　　　　年</t>
  </si>
  <si>
    <t>④還元率</t>
  </si>
  <si>
    <t>還 元 率  ⇒ ＡＮＳ</t>
  </si>
  <si>
    <t>⑤妥当投資額</t>
  </si>
  <si>
    <t>耐用年数を入力  ⇒</t>
  </si>
  <si>
    <t>　　②／④</t>
  </si>
  <si>
    <t>　　　　千円</t>
  </si>
  <si>
    <t>⑥廃用損失額</t>
  </si>
  <si>
    <t>⑦投資効率</t>
  </si>
  <si>
    <t xml:space="preserve">  (⑤-⑥)/①</t>
  </si>
  <si>
    <t>２　効果と費用の比較表</t>
  </si>
  <si>
    <t>　Ⅰ　農業分野</t>
  </si>
  <si>
    <t xml:space="preserve"> </t>
  </si>
  <si>
    <t xml:space="preserve"> 　１の（２）のイの（ア）のａの各施設等について、効果と費用の比較を次の表に準拠して算出するものとする。</t>
  </si>
  <si>
    <t>（１）年効果総額</t>
  </si>
  <si>
    <t>　ア　直接効果</t>
  </si>
  <si>
    <t>　(ア)生産コスト節減効果</t>
  </si>
  <si>
    <t>①事業実施前</t>
  </si>
  <si>
    <t>②事業実施後</t>
  </si>
  <si>
    <t>③生産規模拡</t>
  </si>
  <si>
    <t>事業対象作目</t>
  </si>
  <si>
    <t xml:space="preserve">  の作付面積</t>
  </si>
  <si>
    <t xml:space="preserve"> の作付面積</t>
  </si>
  <si>
    <t>　 大率</t>
  </si>
  <si>
    <t xml:space="preserve">      ②／①</t>
  </si>
  <si>
    <t xml:space="preserve">        (ha)</t>
  </si>
  <si>
    <t>　ｋ＝</t>
  </si>
  <si>
    <t>　　　平均</t>
  </si>
  <si>
    <t>　　ア）施設等の導入により、地区における営農技術体系、経営規模等が変化することによる生産コスト節減効果</t>
  </si>
  <si>
    <t>　　　ⅰ　労働費</t>
  </si>
  <si>
    <t>作目又は</t>
  </si>
  <si>
    <t>①農家での作業</t>
  </si>
  <si>
    <t>②事業前作付</t>
  </si>
  <si>
    <t>③農家での削</t>
  </si>
  <si>
    <t>④労賃単価</t>
  </si>
  <si>
    <t>⑤農家での労</t>
  </si>
  <si>
    <t>⑦導入施設運営</t>
  </si>
  <si>
    <t>年効果額</t>
  </si>
  <si>
    <t>作業種類・</t>
  </si>
  <si>
    <t>に係る削減労働</t>
  </si>
  <si>
    <t xml:space="preserve"> 面積</t>
  </si>
  <si>
    <t xml:space="preserve">  減労働時間</t>
  </si>
  <si>
    <t xml:space="preserve">働費の増減額 </t>
  </si>
  <si>
    <t>　に係る人件費</t>
  </si>
  <si>
    <t xml:space="preserve">　 </t>
  </si>
  <si>
    <t>　規模階層</t>
  </si>
  <si>
    <t>時間</t>
  </si>
  <si>
    <t xml:space="preserve"> 　①*②</t>
  </si>
  <si>
    <t xml:space="preserve">  ③*④</t>
  </si>
  <si>
    <t>（⑤+⑥）*ｋ-⑦</t>
  </si>
  <si>
    <t>　（hr／10a）</t>
  </si>
  <si>
    <t xml:space="preserve"> 　(ha）</t>
  </si>
  <si>
    <t xml:space="preserve">     (hr)</t>
  </si>
  <si>
    <t xml:space="preserve">  （円／hr）</t>
  </si>
  <si>
    <t xml:space="preserve">  （千円）</t>
  </si>
  <si>
    <t xml:space="preserve">     （千円）</t>
  </si>
  <si>
    <t>　　（千円）</t>
  </si>
  <si>
    <t>　</t>
  </si>
  <si>
    <t>　　　合計</t>
  </si>
  <si>
    <t>③’農家での削減労働時間計</t>
  </si>
  <si>
    <t>⑥既存共同施設</t>
  </si>
  <si>
    <t>　運営に係る人</t>
  </si>
  <si>
    <t xml:space="preserve">  件費（千円）</t>
  </si>
  <si>
    <t>　　　ⅱ　光熱動力費</t>
  </si>
  <si>
    <t>⑤導入施設運</t>
  </si>
  <si>
    <t>年効果額</t>
  </si>
  <si>
    <t>　に係る削除光</t>
  </si>
  <si>
    <t xml:space="preserve"> 減光熱動力費</t>
  </si>
  <si>
    <t>　営に係る光</t>
  </si>
  <si>
    <t>　熱力費</t>
  </si>
  <si>
    <t xml:space="preserve"> 　①*②</t>
  </si>
  <si>
    <t>　熱動力費</t>
  </si>
  <si>
    <t>（③’+④）*</t>
  </si>
  <si>
    <t>　ｋ-⑤</t>
  </si>
  <si>
    <t>　（円/10a）</t>
  </si>
  <si>
    <t>　　(ha）</t>
  </si>
  <si>
    <t>　   (千円)</t>
  </si>
  <si>
    <t xml:space="preserve">     （千円）</t>
  </si>
  <si>
    <t xml:space="preserve">    　 (千円)</t>
  </si>
  <si>
    <t>　　 合　計</t>
  </si>
  <si>
    <t>③’農家での削減光熱動力費計</t>
  </si>
  <si>
    <t>④既存共同施設</t>
  </si>
  <si>
    <t>運営に係る光熱</t>
  </si>
  <si>
    <t>動力費（千円）</t>
  </si>
  <si>
    <t>　　　ⅲ　諸資材費</t>
  </si>
  <si>
    <t>①農家での作業に係る削減諸資材費</t>
  </si>
  <si>
    <t>②事業実施前</t>
  </si>
  <si>
    <t>⑤導入施設運営に</t>
  </si>
  <si>
    <t xml:space="preserve">     袋・箱代</t>
  </si>
  <si>
    <t xml:space="preserve">     肥料費</t>
  </si>
  <si>
    <t>　　農薬費</t>
  </si>
  <si>
    <t xml:space="preserve">     その他</t>
  </si>
  <si>
    <t>　作付面績</t>
  </si>
  <si>
    <t xml:space="preserve"> 減諸資材費</t>
  </si>
  <si>
    <t>　係る諸資材費</t>
  </si>
  <si>
    <t xml:space="preserve">       </t>
  </si>
  <si>
    <t>　　①*②</t>
  </si>
  <si>
    <t xml:space="preserve">　 </t>
  </si>
  <si>
    <t xml:space="preserve">   （円/10a）</t>
  </si>
  <si>
    <t xml:space="preserve">       (ha)</t>
  </si>
  <si>
    <t>③’農家での削減諸資材費計</t>
  </si>
  <si>
    <t>④既存共同施設</t>
  </si>
  <si>
    <t>運営に係る諸資</t>
  </si>
  <si>
    <t>材費  （千円）</t>
  </si>
  <si>
    <t>（③’+④）*ｋ-⑤</t>
  </si>
  <si>
    <t xml:space="preserve">      (千円)</t>
  </si>
  <si>
    <t>　　ⅳ　維持管理費</t>
  </si>
  <si>
    <t>①農家での作業に係る削減維持管理費</t>
  </si>
  <si>
    <t>③導入施設の維持管理費</t>
  </si>
  <si>
    <t>　維持修繕費</t>
  </si>
  <si>
    <t>施設保守経費</t>
  </si>
  <si>
    <t>　その他</t>
  </si>
  <si>
    <t>　（千円）</t>
  </si>
  <si>
    <t>　　合　　計</t>
  </si>
  <si>
    <t>②既存共同施設</t>
  </si>
  <si>
    <t>年効果額</t>
  </si>
  <si>
    <t>　の維持管理費</t>
  </si>
  <si>
    <t>（①＋②）*k－③</t>
  </si>
  <si>
    <t>　　  （千円）</t>
  </si>
  <si>
    <t>　　　　　（千円）</t>
  </si>
  <si>
    <t>　　ⅴ　コスト節減額効果計</t>
  </si>
  <si>
    <t>（単位：千円）</t>
  </si>
  <si>
    <t>　ⅰ　労働費節減効果</t>
  </si>
  <si>
    <t>　ⅱ　光熱動力費節減効果</t>
  </si>
  <si>
    <t>　ⅲ　諸資材費節減効果</t>
  </si>
  <si>
    <t>　ⅳ　維持管理節減効果</t>
  </si>
  <si>
    <t>　　　計</t>
  </si>
  <si>
    <t>　　イ）農業廃棄物の処理に係るコストの節減効果</t>
  </si>
  <si>
    <t>　　　　　（農業廃棄物処理施設の場合）</t>
  </si>
  <si>
    <t>③事業実施前</t>
  </si>
  <si>
    <t>④事業実施前</t>
  </si>
  <si>
    <t>⑤新施設運営</t>
  </si>
  <si>
    <t>年効果額</t>
  </si>
  <si>
    <t>　　作　目</t>
  </si>
  <si>
    <t xml:space="preserve">  の処理単価</t>
  </si>
  <si>
    <t xml:space="preserve">  の輸送単価</t>
  </si>
  <si>
    <t xml:space="preserve">  の処理量</t>
  </si>
  <si>
    <t>　のコスト</t>
  </si>
  <si>
    <t>　コスト</t>
  </si>
  <si>
    <t xml:space="preserve">       </t>
  </si>
  <si>
    <t xml:space="preserve">  (①+②)*③</t>
  </si>
  <si>
    <t xml:space="preserve"> 　④’*ｋ-⑤</t>
  </si>
  <si>
    <t xml:space="preserve">  （千円/ t ）</t>
  </si>
  <si>
    <t xml:space="preserve">  （千円/ t ）</t>
  </si>
  <si>
    <t xml:space="preserve">       ( ｔ )</t>
  </si>
  <si>
    <t>④’事業実施前のコスト計</t>
  </si>
  <si>
    <t>　　ウ）導入施設で供給される資材を利用することによる受益農業者のコスト節減効果</t>
  </si>
  <si>
    <t>　　　　　（有機物供給施設の場合）</t>
  </si>
  <si>
    <t>　　　　　　　　肥料削減</t>
  </si>
  <si>
    <t>　　　　　　　　土壌改良資材削減</t>
  </si>
  <si>
    <t>　　　　　 　たい肥投入増加</t>
  </si>
  <si>
    <t>①化学肥料削</t>
  </si>
  <si>
    <t>②化学肥料単</t>
  </si>
  <si>
    <t>③削減額</t>
  </si>
  <si>
    <t>④土壌改良資</t>
  </si>
  <si>
    <t>⑤土壌改良資</t>
  </si>
  <si>
    <t>⑥削減額</t>
  </si>
  <si>
    <t>⑦たい肥増加</t>
  </si>
  <si>
    <t>⑧たい肥購入</t>
  </si>
  <si>
    <t xml:space="preserve">  減予定量</t>
  </si>
  <si>
    <t xml:space="preserve">  価</t>
  </si>
  <si>
    <t xml:space="preserve">  ①*②*⑩</t>
  </si>
  <si>
    <t xml:space="preserve">  材削減予定量</t>
  </si>
  <si>
    <t xml:space="preserve">  材単価</t>
  </si>
  <si>
    <t xml:space="preserve">  ④*⑤*⑩</t>
  </si>
  <si>
    <t xml:space="preserve">  予定量</t>
  </si>
  <si>
    <t xml:space="preserve">  単価</t>
  </si>
  <si>
    <t xml:space="preserve">     （袋/ha）</t>
  </si>
  <si>
    <t xml:space="preserve">     （円/袋）</t>
  </si>
  <si>
    <t>　　 (千円)</t>
  </si>
  <si>
    <t xml:space="preserve">     （t/ha）</t>
  </si>
  <si>
    <t xml:space="preserve">     （円/ t ）</t>
  </si>
  <si>
    <t>③’削減額計</t>
  </si>
  <si>
    <t>⑥’削減額計</t>
  </si>
  <si>
    <t>⑩事業実施後</t>
  </si>
  <si>
    <t>年効果額</t>
  </si>
  <si>
    <t>⑨増加額</t>
  </si>
  <si>
    <t>　面積</t>
  </si>
  <si>
    <t xml:space="preserve">  ⑦*⑧*⑩</t>
  </si>
  <si>
    <t xml:space="preserve">  ③'+⑥'-⑨'</t>
  </si>
  <si>
    <t xml:space="preserve">        (ha)</t>
  </si>
  <si>
    <t>　　　　　(千円）</t>
  </si>
  <si>
    <t>⑨’増加額計</t>
  </si>
  <si>
    <t>　　　　　（用土等供給施設の場合）</t>
  </si>
  <si>
    <t>　　　　　　　　　購入用土等削減</t>
  </si>
  <si>
    <t>　　　　　　　　　自給用土等増加</t>
  </si>
  <si>
    <t>⑦事業実施後</t>
  </si>
  <si>
    <t>①購入用土等</t>
  </si>
  <si>
    <t>②購入用土等</t>
  </si>
  <si>
    <t>④自給用土等</t>
  </si>
  <si>
    <t>⑤用土等購入</t>
  </si>
  <si>
    <t>⑥増加額</t>
  </si>
  <si>
    <t xml:space="preserve">  削減予定量</t>
  </si>
  <si>
    <t>　単価</t>
  </si>
  <si>
    <t xml:space="preserve">  ①*②*⑦</t>
  </si>
  <si>
    <t xml:space="preserve">  増加予定量</t>
  </si>
  <si>
    <t xml:space="preserve">  ④*⑤*⑦</t>
  </si>
  <si>
    <t xml:space="preserve"> 　　 ③'-⑥'</t>
  </si>
  <si>
    <t xml:space="preserve">    （円/袋）</t>
  </si>
  <si>
    <t xml:space="preserve">  （kg/ha）</t>
  </si>
  <si>
    <t xml:space="preserve">   （円/kg）</t>
  </si>
  <si>
    <t>③’増加額計</t>
  </si>
  <si>
    <t>⑥’増加額計</t>
  </si>
  <si>
    <t>　　　　　（種子種苗生産関連施設の場合）</t>
  </si>
  <si>
    <t>　　　　　　　　　購入種子削減</t>
  </si>
  <si>
    <t>自家採種種子等削減</t>
  </si>
  <si>
    <t>　　　　　　　　　自家採種等増加</t>
  </si>
  <si>
    <t>購入種子等増加</t>
  </si>
  <si>
    <t>①は種量</t>
  </si>
  <si>
    <t>②自家採種種子</t>
  </si>
  <si>
    <t>④は種量</t>
  </si>
  <si>
    <t>⑤購入種子等</t>
  </si>
  <si>
    <t>⑥増加額</t>
  </si>
  <si>
    <t>　等に係る単価</t>
  </si>
  <si>
    <t xml:space="preserve">  ①*②*⑦</t>
  </si>
  <si>
    <t xml:space="preserve">  ④*⑤*⑦</t>
  </si>
  <si>
    <t xml:space="preserve"> 　　 ③'-⑥'</t>
  </si>
  <si>
    <t xml:space="preserve">  （ｋｇ／ｈａ）</t>
  </si>
  <si>
    <t xml:space="preserve">    （円/ｋｇ）</t>
  </si>
  <si>
    <t xml:space="preserve">  （kg／ｈａ）</t>
  </si>
  <si>
    <t>　　エ）導入機械・施設における作業以外の関連作業に係るコスト節減効果</t>
  </si>
  <si>
    <t>　　作業名</t>
  </si>
  <si>
    <t>　　　　　（土地利用型作物（種子用を除く）に係る機械・施設の場合）</t>
  </si>
  <si>
    <t>経営（作付）</t>
  </si>
  <si>
    <t>②規模階層別</t>
  </si>
  <si>
    <t>③事業実施前の</t>
  </si>
  <si>
    <t>④作業委託</t>
  </si>
  <si>
    <t>⑤作業受託等</t>
  </si>
  <si>
    <t>⑥事業実施後の各規</t>
  </si>
  <si>
    <t>⑦事業実施後の</t>
  </si>
  <si>
    <t>規模階層</t>
  </si>
  <si>
    <t xml:space="preserve">  各規模階層</t>
  </si>
  <si>
    <t xml:space="preserve">  平均作業コ</t>
  </si>
  <si>
    <t>　作業コスト計</t>
  </si>
  <si>
    <t>　等予定面</t>
  </si>
  <si>
    <t>　予定面積</t>
  </si>
  <si>
    <t xml:space="preserve">  模階層の作業面積</t>
  </si>
  <si>
    <t xml:space="preserve">  作業コスト計</t>
  </si>
  <si>
    <t xml:space="preserve">　 </t>
  </si>
  <si>
    <t>　の作業面積</t>
  </si>
  <si>
    <t>　スト</t>
  </si>
  <si>
    <t xml:space="preserve">    ①*②</t>
  </si>
  <si>
    <t>　績</t>
  </si>
  <si>
    <t xml:space="preserve">  計　①-④＋⑤</t>
  </si>
  <si>
    <t xml:space="preserve">    ②*⑥</t>
  </si>
  <si>
    <t xml:space="preserve">  ③’*ｋ－⑦’</t>
  </si>
  <si>
    <t xml:space="preserve">  計 (ha)</t>
  </si>
  <si>
    <t xml:space="preserve">  （円/10a）</t>
  </si>
  <si>
    <t xml:space="preserve">       （ha)</t>
  </si>
  <si>
    <t>　　　（ha)</t>
  </si>
  <si>
    <t xml:space="preserve">       （ha）</t>
  </si>
  <si>
    <t>　　　（千円）</t>
  </si>
  <si>
    <t>○ｈａ未満</t>
  </si>
  <si>
    <t>○～○ｈａ</t>
  </si>
  <si>
    <t>…</t>
  </si>
  <si>
    <t>○ｈa以上</t>
  </si>
  <si>
    <t>③’事業実施前の作業コスト計</t>
  </si>
  <si>
    <t>⑦’事業実施後の作業コスト計</t>
  </si>
  <si>
    <t>　　　　　（土地利用型作物以外に係る機械・施設の場合）</t>
  </si>
  <si>
    <t>④事業実施後の</t>
  </si>
  <si>
    <t>⑤事業実施後</t>
  </si>
  <si>
    <t>の生産コスト計</t>
  </si>
  <si>
    <t xml:space="preserve">  各規模階層</t>
  </si>
  <si>
    <t xml:space="preserve">   ①*②</t>
  </si>
  <si>
    <t>　作業面積計</t>
  </si>
  <si>
    <t xml:space="preserve">   ④*②</t>
  </si>
  <si>
    <t xml:space="preserve">  ③’*ｋ－⑤’</t>
  </si>
  <si>
    <t xml:space="preserve">    （円/10a）</t>
  </si>
  <si>
    <t xml:space="preserve">   （千円）</t>
  </si>
  <si>
    <t xml:space="preserve">       （ｈa）</t>
  </si>
  <si>
    <t xml:space="preserve"> （千円）</t>
  </si>
  <si>
    <t>③’事業実施前の作業コスト計</t>
  </si>
  <si>
    <t>⑤’事業実施後の作業コスト計</t>
  </si>
  <si>
    <t>　　オ）生産コスト節減効果合計</t>
  </si>
  <si>
    <t>単位：千円</t>
  </si>
  <si>
    <t>（ア）施設等の導入により、地区における営農技術体系、経営規模等が変化することによる生産コスト節減効果</t>
  </si>
  <si>
    <t>（イ）農業廃棄物の処理に係るコスト節減効果</t>
  </si>
  <si>
    <t>（ウ）導入施設で供給される資材を利用することによるコスト節減効果</t>
  </si>
  <si>
    <t>（エ）導入機械・施設における作業以外の関連作業に係るコスト節減効果</t>
  </si>
  <si>
    <t>　　　　　　　　計</t>
  </si>
  <si>
    <t>　(イ)品質向上効果</t>
  </si>
  <si>
    <t>　　ア）生産農産物の品質向上効果</t>
  </si>
  <si>
    <t>①事業実施後</t>
  </si>
  <si>
    <t>②計画単収</t>
  </si>
  <si>
    <t>③事業実施後</t>
  </si>
  <si>
    <t>⑥販売単価</t>
  </si>
  <si>
    <t>　作付面積</t>
  </si>
  <si>
    <t>　生産量</t>
  </si>
  <si>
    <t>　平均販売単</t>
  </si>
  <si>
    <t>　販売予定単</t>
  </si>
  <si>
    <t>　差額</t>
  </si>
  <si>
    <t xml:space="preserve">　 </t>
  </si>
  <si>
    <t xml:space="preserve">       </t>
  </si>
  <si>
    <t xml:space="preserve">   ①*②</t>
  </si>
  <si>
    <t>　価</t>
  </si>
  <si>
    <t>　価</t>
  </si>
  <si>
    <t xml:space="preserve">   ⑤-④</t>
  </si>
  <si>
    <t xml:space="preserve">   ③*⑥</t>
  </si>
  <si>
    <t xml:space="preserve">       (ｈa)</t>
  </si>
  <si>
    <t>(kg.本.箱/10a)</t>
  </si>
  <si>
    <t>(kg.本.箱)</t>
  </si>
  <si>
    <t>(円/kg.本.箱)</t>
  </si>
  <si>
    <t>②の計画単収の具体的な</t>
  </si>
  <si>
    <t>見込み方法</t>
  </si>
  <si>
    <t>⑤の事業実施後の販売単価の</t>
  </si>
  <si>
    <t>　</t>
  </si>
  <si>
    <t>具体的な見込み方法</t>
  </si>
  <si>
    <t>　　イ）導入施設で供給される資材（種子・種苗）を利用することによる受益農業者の生産農産物の品質向上効果</t>
  </si>
  <si>
    <t>　　 　　  （対象：種子種苗生産関連施設の場合）</t>
  </si>
  <si>
    <t>①品種転換時</t>
  </si>
  <si>
    <t>③計画生産量</t>
  </si>
  <si>
    <t>　 作付面積</t>
  </si>
  <si>
    <t xml:space="preserve">　 </t>
  </si>
  <si>
    <t xml:space="preserve">    ⑤-④</t>
  </si>
  <si>
    <t xml:space="preserve">   ③×⑥</t>
  </si>
  <si>
    <t xml:space="preserve"> 　 (kg/10a)</t>
  </si>
  <si>
    <t xml:space="preserve">       （kg）</t>
  </si>
  <si>
    <t xml:space="preserve">    （円/kg）</t>
  </si>
  <si>
    <t xml:space="preserve">  　　（円/kg）</t>
  </si>
  <si>
    <t>②の計画単収の具体的な</t>
  </si>
  <si>
    <t>な見込み方法</t>
  </si>
  <si>
    <t>⑤の販売予定単価の具体的</t>
  </si>
  <si>
    <t>　　ウ）処理加工施設による品質向上効果</t>
  </si>
  <si>
    <t>　　　ⅰ　生鮮販売をすべて処理加工する場合</t>
  </si>
  <si>
    <t>②事業実施後</t>
  </si>
  <si>
    <t>③加工品販売</t>
  </si>
  <si>
    <t>⑤事業実施前</t>
  </si>
  <si>
    <t>⑥事業実施前</t>
  </si>
  <si>
    <t xml:space="preserve">  加工品出荷</t>
  </si>
  <si>
    <t>　加工品販売</t>
  </si>
  <si>
    <t>　額</t>
  </si>
  <si>
    <t>　出荷量</t>
  </si>
  <si>
    <t xml:space="preserve">  平均販売単</t>
  </si>
  <si>
    <t>　出荷販売額</t>
  </si>
  <si>
    <t xml:space="preserve"> 　③-⑥</t>
  </si>
  <si>
    <t xml:space="preserve">  量   </t>
  </si>
  <si>
    <t>　予定単価</t>
  </si>
  <si>
    <t xml:space="preserve">  ①*②</t>
  </si>
  <si>
    <t>　価　</t>
  </si>
  <si>
    <t xml:space="preserve">  ④*⑤</t>
  </si>
  <si>
    <t xml:space="preserve">       （kg）</t>
  </si>
  <si>
    <t xml:space="preserve">  （円／kg）</t>
  </si>
  <si>
    <t xml:space="preserve">      （千円）</t>
  </si>
  <si>
    <t xml:space="preserve">       （kg）</t>
  </si>
  <si>
    <t xml:space="preserve"> 　　（円／kg）</t>
  </si>
  <si>
    <t xml:space="preserve"> 　　（千円）</t>
  </si>
  <si>
    <t>②の販売単価の具体的見込</t>
  </si>
  <si>
    <t>み方</t>
  </si>
  <si>
    <t>　　　ⅱ　事業実施前から処理加工していたものを、事業実施後処理加工量を増加する場合</t>
  </si>
  <si>
    <t xml:space="preserve">  加工品販売</t>
  </si>
  <si>
    <t xml:space="preserve">  額</t>
  </si>
  <si>
    <t>　加工品出荷</t>
  </si>
  <si>
    <t>　加工品販売</t>
  </si>
  <si>
    <t xml:space="preserve">  ③-⑥</t>
  </si>
  <si>
    <t>　量</t>
  </si>
  <si>
    <t xml:space="preserve">   ①*②</t>
  </si>
  <si>
    <t xml:space="preserve">  額 ④*⑤</t>
  </si>
  <si>
    <t xml:space="preserve">      （kg）</t>
  </si>
  <si>
    <t xml:space="preserve">   （円／kg）</t>
  </si>
  <si>
    <t xml:space="preserve">        （kg）</t>
  </si>
  <si>
    <t xml:space="preserve">  　（円／kg）</t>
  </si>
  <si>
    <t xml:space="preserve">    （千円)</t>
  </si>
  <si>
    <t>　　エ）品質向上効果合計</t>
  </si>
  <si>
    <t>（ア）生産農産物の品質向上効果</t>
  </si>
  <si>
    <t>（イ）導入施設から供給される資材を利用することによる効果</t>
  </si>
  <si>
    <t>（ウ）処理加工施設による効果</t>
  </si>
  <si>
    <t>　(ウ)生産力増加効果</t>
  </si>
  <si>
    <t>　　ア）施設等の導入による生産力増加効果</t>
  </si>
  <si>
    <t>　　　　作付面積(ha)</t>
  </si>
  <si>
    <t>　　　　　単収(kg/10a)</t>
  </si>
  <si>
    <t>⑥事業実施後の</t>
  </si>
  <si>
    <t>⑦増加生産量</t>
  </si>
  <si>
    <t>⑧事業実施前平均</t>
  </si>
  <si>
    <t>①現況</t>
  </si>
  <si>
    <t>②計画</t>
  </si>
  <si>
    <t>③現況</t>
  </si>
  <si>
    <t>④計画</t>
  </si>
  <si>
    <t xml:space="preserve">　 </t>
  </si>
  <si>
    <t>　販売単価</t>
  </si>
  <si>
    <t xml:space="preserve">       </t>
  </si>
  <si>
    <t>（見込）</t>
  </si>
  <si>
    <t xml:space="preserve">   ①*③</t>
  </si>
  <si>
    <t>　　②*④</t>
  </si>
  <si>
    <t xml:space="preserve">     ⑥－⑤</t>
  </si>
  <si>
    <t xml:space="preserve">       （kg）</t>
  </si>
  <si>
    <t xml:space="preserve">        （kg）</t>
  </si>
  <si>
    <t xml:space="preserve">   　（円／kg）</t>
  </si>
  <si>
    <t>⑨所得率</t>
  </si>
  <si>
    <t>⑩生産コスト節減効果（労働費）との重複</t>
  </si>
  <si>
    <t>⑪重複労働</t>
  </si>
  <si>
    <t xml:space="preserve">⑫労賃単価 </t>
  </si>
  <si>
    <t xml:space="preserve">  ⑪*⑫</t>
  </si>
  <si>
    <t xml:space="preserve">  　⑦*⑧*⑨</t>
  </si>
  <si>
    <t xml:space="preserve">  時間</t>
  </si>
  <si>
    <t xml:space="preserve"> 　 －⑩</t>
  </si>
  <si>
    <t xml:space="preserve">        （hr）</t>
  </si>
  <si>
    <t xml:space="preserve">    (円/hr)</t>
  </si>
  <si>
    <t xml:space="preserve">      (千円)</t>
  </si>
  <si>
    <t>②の計画作付面積の具体的見込</t>
  </si>
  <si>
    <t>み方法</t>
  </si>
  <si>
    <t>④の計画単収の具体的見込</t>
  </si>
  <si>
    <t>⑨の所得率算出の具体的な</t>
  </si>
  <si>
    <t>　　イ）導入施設で供給される資材（種子・種苗）を利用することによる受益農業者の生産力増加効果</t>
  </si>
  <si>
    <t>　　　（種子種苗生産関連施設の場合）</t>
  </si>
  <si>
    <t xml:space="preserve"> ①作付面積</t>
  </si>
  <si>
    <t>単収(kg/10a)</t>
  </si>
  <si>
    <t>⑤増加生産量</t>
  </si>
  <si>
    <t>②現況</t>
  </si>
  <si>
    <t>③計画(見込)</t>
  </si>
  <si>
    <t>④増減</t>
  </si>
  <si>
    <t xml:space="preserve">　 </t>
  </si>
  <si>
    <t xml:space="preserve">     ③－②</t>
  </si>
  <si>
    <t xml:space="preserve">   ①*④</t>
  </si>
  <si>
    <t>　  ⑤*⑥</t>
  </si>
  <si>
    <t xml:space="preserve"> 　　　(ha)</t>
  </si>
  <si>
    <t xml:space="preserve">       （kg）</t>
  </si>
  <si>
    <t>③の計画単収の具体的見込</t>
  </si>
  <si>
    <t>　　ウ）生産力増加効果合計</t>
  </si>
  <si>
    <t>（単位：千円）</t>
  </si>
  <si>
    <t>（ア）導入施設対象作物及び他作物に係る生産力増加効果</t>
  </si>
  <si>
    <t>（イ）導入施設により供給される資材を利用することによる生産力増加効果</t>
  </si>
  <si>
    <t>　(エ)物流合理化効果</t>
  </si>
  <si>
    <t>　　ア）集出荷貯蔵施設（品質向上物流合理化施設及び穀類広域流通拠点施設を除く）に係る輸送費の増減</t>
  </si>
  <si>
    <t>④事業実施後</t>
  </si>
  <si>
    <t>　　出荷先</t>
  </si>
  <si>
    <t>　出荷量</t>
  </si>
  <si>
    <t>　輸送費</t>
  </si>
  <si>
    <t>(①*②*ｋ-③*④)</t>
  </si>
  <si>
    <t xml:space="preserve">   (ｹｰｽ・ﾄﾚｰ)</t>
  </si>
  <si>
    <t>(円/ｹｰｽ・ﾄﾚｰ)</t>
  </si>
  <si>
    <t xml:space="preserve">   (ｹｰｽ・ﾄﾚｰ)</t>
  </si>
  <si>
    <t xml:space="preserve">     (千円)</t>
  </si>
  <si>
    <t>　　合　計</t>
  </si>
  <si>
    <t>　　イ）乾燥調製施設、穀類乾燥調製貯蔵施設、品質向上物流合理化施設、穀類広域流通拠点施設及び種子種苗生産関連施設に係る物流経費の増減</t>
  </si>
  <si>
    <t>②バラ出荷比</t>
  </si>
  <si>
    <t>③バラ出荷量</t>
  </si>
  <si>
    <t>④個袋入出庫</t>
  </si>
  <si>
    <t>⑤フレコン又</t>
  </si>
  <si>
    <t>⑥賃金単価差額</t>
  </si>
  <si>
    <t>⑦入出庫費</t>
  </si>
  <si>
    <t>⑧事業実施後貯蔵量</t>
  </si>
  <si>
    <t>　処理量</t>
  </si>
  <si>
    <t>　率</t>
  </si>
  <si>
    <t xml:space="preserve">    ①×②</t>
  </si>
  <si>
    <t>　賃金単価</t>
  </si>
  <si>
    <t>　は純バラ入</t>
  </si>
  <si>
    <t>　　④－⑤</t>
  </si>
  <si>
    <t xml:space="preserve">  低減額</t>
  </si>
  <si>
    <t>　出庫賃金単</t>
  </si>
  <si>
    <t xml:space="preserve">   ③*⑥</t>
  </si>
  <si>
    <t xml:space="preserve">     （ ｔ ）</t>
  </si>
  <si>
    <t xml:space="preserve">       （％）</t>
  </si>
  <si>
    <t xml:space="preserve">      （円/ｔ）</t>
  </si>
  <si>
    <t xml:space="preserve">  価 (円/ｔ)</t>
  </si>
  <si>
    <t xml:space="preserve">     （円/ｔ）</t>
  </si>
  <si>
    <t xml:space="preserve">       （ ｔ ）</t>
  </si>
  <si>
    <t>⑨倉庫作業賃</t>
  </si>
  <si>
    <t>⑩倉庫作業経</t>
  </si>
  <si>
    <t>　金単価</t>
  </si>
  <si>
    <t xml:space="preserve"> </t>
  </si>
  <si>
    <t>　</t>
  </si>
  <si>
    <t>　　なお、１の（２）のイの（ア）のａの（ｋ）の事業にあっては、「土地改良事業の費用対効果分析に必要な諸係数について」</t>
  </si>
  <si>
    <t>　（平成１９年３月２８日付け１８農振第１５９８号農村振興局企画部長通知）等を準拠して算出するものとする。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</si>
</sst>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 "/>
    <numFmt numFmtId="179" formatCode="#,##0.0_ "/>
    <numFmt numFmtId="180" formatCode="0.0_);[Red]\(0.0\)"/>
    <numFmt numFmtId="181" formatCode="#,##0.0_);[Red]\(#,##0.0\)"/>
    <numFmt numFmtId="182" formatCode="#,##0_);[Red]\(#,##0\)"/>
    <numFmt numFmtId="183" formatCode="0_);[Red]\(0\)"/>
    <numFmt numFmtId="184" formatCode="#,##0.00_ "/>
    <numFmt numFmtId="185" formatCode="0.000_ "/>
    <numFmt numFmtId="186" formatCode="#,##0.000_);[Red]\(#,##0.000\)"/>
    <numFmt numFmtId="187" formatCode="#,##0.00_);[Red]\(#,##0.00\)"/>
    <numFmt numFmtId="188" formatCode="#,##0.000_ "/>
    <numFmt numFmtId="189" formatCode="#,##0.00000_);[Red]\(#,##0.00000\)"/>
    <numFmt numFmtId="190" formatCode="#,##0.000000_ "/>
  </numFmts>
  <fonts count="11">
    <font>
      <sz val="10"/>
      <name val="MS UI Gothic"/>
      <family val="3"/>
    </font>
    <font>
      <sz val="10"/>
      <name val="ＭＳ 明朝"/>
      <family val="1"/>
    </font>
    <font>
      <sz val="6"/>
      <name val="MS UI Gothic"/>
      <family val="3"/>
    </font>
    <font>
      <sz val="6"/>
      <name val="ＭＳ Ｐゴシック"/>
      <family val="3"/>
    </font>
    <font>
      <sz val="12"/>
      <name val="ＭＳ 明朝"/>
      <family val="1"/>
    </font>
    <font>
      <sz val="9"/>
      <name val="ＭＳ 明朝"/>
      <family val="1"/>
    </font>
    <font>
      <sz val="9"/>
      <name val="ＭＳ Ｐゴシック"/>
      <family val="3"/>
    </font>
    <font>
      <b/>
      <sz val="10"/>
      <name val="ＭＳ ゴシック"/>
      <family val="3"/>
    </font>
    <font>
      <b/>
      <sz val="10"/>
      <color indexed="10"/>
      <name val="ＭＳ ゴシック"/>
      <family val="3"/>
    </font>
    <font>
      <b/>
      <sz val="10"/>
      <color indexed="57"/>
      <name val="ＭＳ ゴシック"/>
      <family val="3"/>
    </font>
    <font>
      <b/>
      <sz val="10"/>
      <color indexed="12"/>
      <name val="ＭＳ ゴシック"/>
      <family val="3"/>
    </font>
  </fonts>
  <fills count="2">
    <fill>
      <patternFill/>
    </fill>
    <fill>
      <patternFill patternType="gray125"/>
    </fill>
  </fills>
  <borders count="134">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medium"/>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thin"/>
      <right style="medium"/>
      <top>
        <color indexed="63"/>
      </top>
      <bottom style="thin"/>
    </border>
    <border>
      <left style="medium"/>
      <right style="thin"/>
      <top style="thin"/>
      <bottom style="thin"/>
    </border>
    <border>
      <left>
        <color indexed="63"/>
      </left>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color indexed="63"/>
      </bottom>
    </border>
    <border>
      <left style="double"/>
      <right style="thin"/>
      <top style="medium"/>
      <bottom>
        <color indexed="63"/>
      </bottom>
    </border>
    <border>
      <left style="double"/>
      <right style="thin"/>
      <top>
        <color indexed="63"/>
      </top>
      <bottom>
        <color indexed="63"/>
      </bottom>
    </border>
    <border>
      <left style="medium"/>
      <right style="thin"/>
      <top>
        <color indexed="63"/>
      </top>
      <bottom style="thin"/>
    </border>
    <border>
      <left style="thin"/>
      <right>
        <color indexed="63"/>
      </right>
      <top>
        <color indexed="63"/>
      </top>
      <bottom style="thin"/>
    </border>
    <border>
      <left style="double"/>
      <right style="thin"/>
      <top>
        <color indexed="63"/>
      </top>
      <bottom style="thin"/>
    </border>
    <border>
      <left style="medium"/>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diagonalUp="1">
      <left style="double"/>
      <right style="thin"/>
      <top style="thin"/>
      <bottom style="thin"/>
      <diagonal style="thin"/>
    </border>
    <border diagonalUp="1">
      <left style="thin"/>
      <right style="medium"/>
      <top style="thin"/>
      <bottom style="thin"/>
      <diagonal style="thin"/>
    </border>
    <border diagonalUp="1">
      <left style="thin"/>
      <right>
        <color indexed="63"/>
      </right>
      <top style="thin"/>
      <bottom style="medium"/>
      <diagonal style="thin"/>
    </border>
    <border diagonalUp="1">
      <left style="thin"/>
      <right style="thin"/>
      <top style="thin"/>
      <bottom style="medium"/>
      <diagonal style="thin"/>
    </border>
    <border>
      <left style="thin"/>
      <right>
        <color indexed="63"/>
      </right>
      <top>
        <color indexed="63"/>
      </top>
      <bottom style="medium"/>
    </border>
    <border>
      <left style="double"/>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style="thin"/>
      <bottom style="medium"/>
    </border>
    <border>
      <left style="medium"/>
      <right>
        <color indexed="63"/>
      </right>
      <top>
        <color indexed="63"/>
      </top>
      <bottom>
        <color indexed="63"/>
      </bottom>
    </border>
    <border diagonalUp="1">
      <left style="double"/>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thin"/>
    </border>
    <border diagonalUp="1">
      <left style="double"/>
      <right style="thin"/>
      <top>
        <color indexed="63"/>
      </top>
      <bottom style="thin"/>
      <diagonal style="thin"/>
    </border>
    <border diagonalUp="1">
      <left style="thin"/>
      <right style="medium"/>
      <top>
        <color indexed="63"/>
      </top>
      <bottom style="thin"/>
      <diagonal style="thin"/>
    </border>
    <border>
      <left style="medium"/>
      <right style="thin"/>
      <top>
        <color indexed="63"/>
      </top>
      <bottom style="medium"/>
    </border>
    <border>
      <left style="medium"/>
      <right>
        <color indexed="63"/>
      </right>
      <top style="medium"/>
      <bottom>
        <color indexed="63"/>
      </bottom>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style="thin"/>
    </border>
    <border>
      <left>
        <color indexed="63"/>
      </left>
      <right style="thin"/>
      <top>
        <color indexed="63"/>
      </top>
      <bottom>
        <color indexed="63"/>
      </bottom>
    </border>
    <border>
      <left style="thin"/>
      <right style="thin"/>
      <top>
        <color indexed="63"/>
      </top>
      <bottom style="medium"/>
    </border>
    <border>
      <left style="thin"/>
      <right>
        <color indexed="63"/>
      </right>
      <top style="thin"/>
      <bottom style="medium"/>
    </border>
    <border>
      <left style="medium"/>
      <right style="medium"/>
      <top>
        <color indexed="63"/>
      </top>
      <bottom style="thin"/>
    </border>
    <border>
      <left>
        <color indexed="63"/>
      </left>
      <right style="thin"/>
      <top style="medium"/>
      <bottom>
        <color indexed="63"/>
      </bottom>
    </border>
    <border>
      <left style="thin"/>
      <right>
        <color indexed="63"/>
      </right>
      <top style="medium"/>
      <bottom style="thin"/>
    </border>
    <border>
      <left style="double"/>
      <right>
        <color indexed="63"/>
      </right>
      <top style="medium"/>
      <bottom>
        <color indexed="63"/>
      </bottom>
    </border>
    <border>
      <left>
        <color indexed="63"/>
      </left>
      <right style="thin"/>
      <top>
        <color indexed="63"/>
      </top>
      <bottom style="thin"/>
    </border>
    <border>
      <left style="double"/>
      <right style="thin"/>
      <top style="thin"/>
      <bottom style="thin"/>
    </border>
    <border>
      <left>
        <color indexed="63"/>
      </left>
      <right style="thin"/>
      <top style="thin"/>
      <bottom style="thin"/>
    </border>
    <border>
      <left style="thin"/>
      <right style="medium"/>
      <top style="thin"/>
      <bottom style="thin"/>
    </border>
    <border>
      <left>
        <color indexed="63"/>
      </left>
      <right style="thin"/>
      <top>
        <color indexed="63"/>
      </top>
      <bottom style="medium"/>
    </border>
    <border>
      <left style="double"/>
      <right style="thin"/>
      <top style="thin">
        <color indexed="8"/>
      </top>
      <bottom style="medium"/>
    </border>
    <border>
      <left>
        <color indexed="63"/>
      </left>
      <right style="medium"/>
      <top>
        <color indexed="63"/>
      </top>
      <bottom style="medium"/>
    </border>
    <border>
      <left style="medium"/>
      <right>
        <color indexed="63"/>
      </right>
      <top style="medium"/>
      <bottom style="thin"/>
    </border>
    <border>
      <left style="thin"/>
      <right style="medium"/>
      <top style="medium"/>
      <bottom style="thin"/>
    </border>
    <border>
      <left style="thin"/>
      <right style="medium"/>
      <top style="thin"/>
      <bottom>
        <color indexed="63"/>
      </bottom>
    </border>
    <border>
      <left style="medium"/>
      <right>
        <color indexed="63"/>
      </right>
      <top style="thin"/>
      <bottom style="medium"/>
    </border>
    <border>
      <left>
        <color indexed="63"/>
      </left>
      <right style="thin"/>
      <top style="thin"/>
      <bottom style="medium"/>
    </border>
    <border>
      <left style="double"/>
      <right style="thin"/>
      <top style="thin"/>
      <bottom>
        <color indexed="63"/>
      </bottom>
    </border>
    <border>
      <left style="medium"/>
      <right style="thin"/>
      <top style="medium"/>
      <bottom style="medium"/>
    </border>
    <border>
      <left>
        <color indexed="63"/>
      </left>
      <right>
        <color indexed="63"/>
      </right>
      <top style="medium"/>
      <bottom style="medium"/>
    </border>
    <border>
      <left>
        <color indexed="63"/>
      </left>
      <right style="medium"/>
      <top style="medium"/>
      <bottom style="medium"/>
    </border>
    <border diagonalUp="1">
      <left style="double"/>
      <right style="thin"/>
      <top style="thin"/>
      <bottom style="medium"/>
      <diagonal style="thin"/>
    </border>
    <border>
      <left>
        <color indexed="63"/>
      </left>
      <right>
        <color indexed="63"/>
      </right>
      <top style="thin"/>
      <bottom style="thin"/>
    </border>
    <border>
      <left>
        <color indexed="63"/>
      </left>
      <right>
        <color indexed="63"/>
      </right>
      <top style="thin"/>
      <bottom style="medium"/>
    </border>
    <border diagonalUp="1">
      <left style="thin"/>
      <right style="thin"/>
      <top>
        <color indexed="63"/>
      </top>
      <bottom style="medium"/>
      <diagonal style="thin"/>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diagonalUp="1">
      <left style="double"/>
      <right style="thin"/>
      <top>
        <color indexed="63"/>
      </top>
      <bottom style="medium"/>
      <diagonal style="thin"/>
    </border>
    <border diagonalUp="1">
      <left>
        <color indexed="63"/>
      </left>
      <right style="thin"/>
      <top>
        <color indexed="63"/>
      </top>
      <bottom style="medium"/>
      <diagonal style="thin"/>
    </border>
    <border>
      <left>
        <color indexed="63"/>
      </left>
      <right style="medium"/>
      <top style="thin"/>
      <bottom>
        <color indexed="63"/>
      </bottom>
    </border>
    <border>
      <left>
        <color indexed="63"/>
      </left>
      <right style="medium"/>
      <top style="thin"/>
      <bottom style="medium"/>
    </border>
    <border>
      <left style="thin"/>
      <right style="medium"/>
      <top>
        <color indexed="63"/>
      </top>
      <bottom style="medium"/>
    </border>
    <border>
      <left style="medium"/>
      <right>
        <color indexed="63"/>
      </right>
      <top>
        <color indexed="63"/>
      </top>
      <bottom style="thin"/>
    </border>
    <border>
      <left style="thin"/>
      <right>
        <color indexed="63"/>
      </right>
      <top style="thin"/>
      <bottom style="dashed"/>
    </border>
    <border>
      <left style="thin"/>
      <right style="thin"/>
      <top style="thin"/>
      <bottom style="dashed"/>
    </border>
    <border>
      <left style="double"/>
      <right style="thin"/>
      <top style="thin"/>
      <bottom style="dashed"/>
    </border>
    <border>
      <left>
        <color indexed="63"/>
      </left>
      <right style="thin"/>
      <top style="thin"/>
      <bottom style="dashed"/>
    </border>
    <border>
      <left style="thin"/>
      <right>
        <color indexed="63"/>
      </right>
      <top style="dashed"/>
      <bottom style="dashed"/>
    </border>
    <border>
      <left style="thin"/>
      <right style="thin"/>
      <top style="dashed"/>
      <bottom style="dashed"/>
    </border>
    <border>
      <left style="double"/>
      <right style="thin"/>
      <top style="dashed"/>
      <bottom style="dashed"/>
    </border>
    <border>
      <left>
        <color indexed="63"/>
      </left>
      <right style="thin"/>
      <top style="dashed"/>
      <bottom style="dashed"/>
    </border>
    <border>
      <left style="thin"/>
      <right style="medium"/>
      <top style="dashed"/>
      <bottom style="dashed"/>
    </border>
    <border>
      <left style="thin"/>
      <right>
        <color indexed="63"/>
      </right>
      <top style="dashed"/>
      <bottom style="thin"/>
    </border>
    <border>
      <left style="thin"/>
      <right style="thin"/>
      <top style="dashed"/>
      <bottom style="thin"/>
    </border>
    <border>
      <left style="double"/>
      <right style="thin"/>
      <top style="dashed"/>
      <bottom style="thin"/>
    </border>
    <border>
      <left>
        <color indexed="63"/>
      </left>
      <right style="thin"/>
      <top style="dashed"/>
      <bottom style="thin"/>
    </border>
    <border>
      <left style="thin"/>
      <right style="medium"/>
      <top style="dashed"/>
      <bottom style="thin"/>
    </border>
    <border>
      <left style="thin"/>
      <right style="medium"/>
      <top>
        <color indexed="63"/>
      </top>
      <bottom style="dashed"/>
    </border>
    <border diagonalUp="1">
      <left>
        <color indexed="63"/>
      </left>
      <right>
        <color indexed="63"/>
      </right>
      <top>
        <color indexed="63"/>
      </top>
      <bottom style="medium"/>
      <diagonal style="thin"/>
    </border>
    <border diagonalUp="1">
      <left style="thin"/>
      <right>
        <color indexed="63"/>
      </right>
      <top>
        <color indexed="63"/>
      </top>
      <bottom style="medium"/>
      <diagonal style="thin"/>
    </border>
    <border>
      <left style="thin"/>
      <right style="double"/>
      <top style="medium"/>
      <bottom>
        <color indexed="63"/>
      </bottom>
    </border>
    <border>
      <left style="thin"/>
      <right style="double"/>
      <top>
        <color indexed="63"/>
      </top>
      <bottom>
        <color indexed="63"/>
      </bottom>
    </border>
    <border>
      <left style="thin"/>
      <right style="double"/>
      <top style="thin"/>
      <bottom style="medium"/>
    </border>
    <border diagonalUp="1">
      <left style="thin"/>
      <right>
        <color indexed="63"/>
      </right>
      <top>
        <color indexed="63"/>
      </top>
      <bottom>
        <color indexed="63"/>
      </bottom>
      <diagonal style="thin"/>
    </border>
    <border diagonalUp="1">
      <left style="thin"/>
      <right style="thin"/>
      <top>
        <color indexed="63"/>
      </top>
      <bottom>
        <color indexed="63"/>
      </bottom>
      <diagonal style="thin"/>
    </border>
    <border>
      <left style="double"/>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color indexed="63"/>
      </left>
      <right style="medium"/>
      <top style="thin"/>
      <bottom style="thin"/>
    </border>
    <border diagonalUp="1">
      <left style="double"/>
      <right>
        <color indexed="63"/>
      </right>
      <top style="thin"/>
      <bottom style="medium"/>
      <diagonal style="thin"/>
    </border>
    <border>
      <left>
        <color indexed="63"/>
      </left>
      <right>
        <color indexed="63"/>
      </right>
      <top style="thin"/>
      <bottom>
        <color indexed="63"/>
      </bottom>
    </border>
    <border diagonalUp="1">
      <left style="thin"/>
      <right style="medium"/>
      <top>
        <color indexed="63"/>
      </top>
      <bottom>
        <color indexed="63"/>
      </bottom>
      <diagonal style="thin"/>
    </border>
    <border diagonalUp="1">
      <left style="double"/>
      <right>
        <color indexed="63"/>
      </right>
      <top>
        <color indexed="63"/>
      </top>
      <bottom style="medium"/>
      <diagonal style="thin"/>
    </border>
    <border diagonalUp="1">
      <left style="thin"/>
      <right style="thin"/>
      <top style="thin"/>
      <bottom>
        <color indexed="63"/>
      </bottom>
      <diagonal style="thin"/>
    </border>
    <border diagonalUp="1">
      <left style="thin"/>
      <right style="thin"/>
      <top>
        <color indexed="63"/>
      </top>
      <bottom style="thin"/>
      <diagonal style="thin"/>
    </border>
    <border>
      <left style="double"/>
      <right style="thin"/>
      <top style="medium"/>
      <bottom style="thin"/>
    </border>
    <border diagonalUp="1">
      <left style="thin"/>
      <right style="thin"/>
      <top style="medium"/>
      <bottom style="medium"/>
      <diagonal style="thin"/>
    </border>
    <border>
      <left>
        <color indexed="63"/>
      </left>
      <right style="double"/>
      <top>
        <color indexed="63"/>
      </top>
      <bottom>
        <color indexed="63"/>
      </bottom>
    </border>
    <border>
      <left>
        <color indexed="63"/>
      </left>
      <right style="double"/>
      <top style="medium"/>
      <bottom>
        <color indexed="63"/>
      </bottom>
    </border>
    <border diagonalUp="1">
      <left>
        <color indexed="63"/>
      </left>
      <right style="thin"/>
      <top style="thin"/>
      <bottom style="medium"/>
      <diagonal style="thin"/>
    </border>
    <border>
      <left style="double"/>
      <right style="thin"/>
      <top>
        <color indexed="63"/>
      </top>
      <bottom style="medium"/>
    </border>
    <border>
      <left style="medium"/>
      <right>
        <color indexed="63"/>
      </right>
      <top style="dashed">
        <color indexed="8"/>
      </top>
      <bottom>
        <color indexed="63"/>
      </bottom>
    </border>
    <border>
      <left>
        <color indexed="63"/>
      </left>
      <right style="thin"/>
      <top style="dashed">
        <color indexed="8"/>
      </top>
      <bottom>
        <color indexed="63"/>
      </bottom>
    </border>
    <border>
      <left>
        <color indexed="63"/>
      </left>
      <right>
        <color indexed="63"/>
      </right>
      <top style="dashed">
        <color indexed="8"/>
      </top>
      <bottom>
        <color indexed="63"/>
      </bottom>
    </border>
    <border>
      <left>
        <color indexed="63"/>
      </left>
      <right style="medium"/>
      <top style="dashed">
        <color indexed="8"/>
      </top>
      <bottom>
        <color indexed="63"/>
      </bottom>
    </border>
    <border>
      <left style="medium"/>
      <right>
        <color indexed="63"/>
      </right>
      <top style="dotted"/>
      <bottom>
        <color indexed="63"/>
      </bottom>
    </border>
    <border>
      <left>
        <color indexed="63"/>
      </left>
      <right style="thin"/>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color indexed="63"/>
      </right>
      <top>
        <color indexed="63"/>
      </top>
      <bottom style="medium">
        <color indexed="8"/>
      </bottom>
    </border>
    <border>
      <left style="medium">
        <color indexed="8"/>
      </left>
      <right style="medium">
        <color indexed="8"/>
      </right>
      <top style="medium">
        <color indexed="8"/>
      </top>
      <bottom style="medium">
        <color indexed="8"/>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25">
    <xf numFmtId="0" fontId="0" fillId="0" borderId="0" xfId="0" applyAlignment="1">
      <alignment vertical="center"/>
    </xf>
    <xf numFmtId="0" fontId="1" fillId="0" borderId="0" xfId="0" applyFont="1" applyFill="1" applyBorder="1" applyAlignment="1">
      <alignment vertical="center"/>
    </xf>
    <xf numFmtId="178" fontId="1" fillId="0" borderId="1" xfId="0" applyNumberFormat="1" applyFont="1" applyFill="1" applyBorder="1" applyAlignment="1">
      <alignment vertical="center"/>
    </xf>
    <xf numFmtId="178" fontId="1" fillId="0" borderId="2" xfId="0" applyNumberFormat="1" applyFont="1" applyFill="1" applyBorder="1" applyAlignment="1">
      <alignment vertical="center"/>
    </xf>
    <xf numFmtId="178" fontId="1" fillId="0" borderId="3" xfId="0" applyNumberFormat="1" applyFont="1" applyFill="1" applyBorder="1" applyAlignment="1">
      <alignment vertical="center"/>
    </xf>
    <xf numFmtId="178" fontId="1" fillId="0" borderId="4" xfId="0" applyNumberFormat="1" applyFont="1" applyFill="1" applyBorder="1" applyAlignment="1">
      <alignment vertical="center"/>
    </xf>
    <xf numFmtId="0" fontId="1" fillId="0" borderId="0" xfId="0" applyFont="1" applyFill="1" applyAlignment="1">
      <alignment vertical="center"/>
    </xf>
    <xf numFmtId="0" fontId="4" fillId="0" borderId="0" xfId="0" applyFont="1" applyFill="1" applyAlignment="1">
      <alignment vertical="center"/>
    </xf>
    <xf numFmtId="176" fontId="1" fillId="0" borderId="0" xfId="0" applyNumberFormat="1" applyFont="1" applyFill="1" applyAlignment="1">
      <alignment vertical="center"/>
    </xf>
    <xf numFmtId="0" fontId="1" fillId="0" borderId="5" xfId="0" applyFont="1" applyFill="1" applyBorder="1" applyAlignment="1">
      <alignment vertical="center"/>
    </xf>
    <xf numFmtId="0" fontId="1" fillId="0" borderId="6" xfId="0" applyFont="1" applyFill="1" applyBorder="1" applyAlignment="1">
      <alignment vertical="center"/>
    </xf>
    <xf numFmtId="0" fontId="1" fillId="0" borderId="7" xfId="0" applyFont="1" applyFill="1" applyBorder="1" applyAlignment="1">
      <alignment vertical="center"/>
    </xf>
    <xf numFmtId="0" fontId="1" fillId="0" borderId="8" xfId="0" applyFont="1" applyFill="1" applyBorder="1" applyAlignment="1">
      <alignment vertical="center"/>
    </xf>
    <xf numFmtId="0" fontId="1" fillId="0" borderId="9" xfId="0" applyFont="1" applyFill="1" applyBorder="1" applyAlignment="1">
      <alignment vertical="center"/>
    </xf>
    <xf numFmtId="0" fontId="1" fillId="0" borderId="10" xfId="0" applyFont="1" applyFill="1" applyBorder="1" applyAlignment="1">
      <alignment vertical="center"/>
    </xf>
    <xf numFmtId="0" fontId="1" fillId="0" borderId="11" xfId="0" applyFont="1" applyFill="1" applyBorder="1" applyAlignment="1">
      <alignment vertical="center"/>
    </xf>
    <xf numFmtId="0" fontId="1" fillId="0" borderId="12" xfId="0" applyFont="1" applyFill="1" applyBorder="1" applyAlignment="1">
      <alignment vertical="center"/>
    </xf>
    <xf numFmtId="177" fontId="1" fillId="0" borderId="4" xfId="0" applyNumberFormat="1" applyFont="1" applyFill="1" applyBorder="1" applyAlignment="1">
      <alignment vertical="center"/>
    </xf>
    <xf numFmtId="177" fontId="1" fillId="0" borderId="13" xfId="0" applyNumberFormat="1" applyFont="1" applyFill="1" applyBorder="1" applyAlignment="1">
      <alignment horizontal="right"/>
    </xf>
    <xf numFmtId="0" fontId="1" fillId="0" borderId="14" xfId="0" applyFont="1" applyFill="1" applyBorder="1" applyAlignment="1">
      <alignment vertical="center"/>
    </xf>
    <xf numFmtId="177" fontId="1" fillId="0" borderId="15" xfId="0" applyNumberFormat="1" applyFont="1" applyFill="1" applyBorder="1" applyAlignment="1">
      <alignment vertical="center"/>
    </xf>
    <xf numFmtId="177" fontId="1" fillId="0" borderId="16" xfId="0" applyNumberFormat="1" applyFont="1" applyFill="1" applyBorder="1" applyAlignment="1">
      <alignment horizontal="right"/>
    </xf>
    <xf numFmtId="178" fontId="1" fillId="0" borderId="0" xfId="0" applyNumberFormat="1" applyFont="1" applyFill="1" applyBorder="1" applyAlignment="1">
      <alignment vertical="center"/>
    </xf>
    <xf numFmtId="0" fontId="1" fillId="0" borderId="17" xfId="0" applyFont="1" applyFill="1" applyBorder="1" applyAlignment="1">
      <alignment vertical="center"/>
    </xf>
    <xf numFmtId="0" fontId="1" fillId="0" borderId="18" xfId="0" applyFont="1" applyFill="1" applyBorder="1" applyAlignment="1">
      <alignment vertical="center"/>
    </xf>
    <xf numFmtId="0" fontId="1" fillId="0" borderId="0" xfId="0" applyFont="1" applyFill="1" applyBorder="1" applyAlignment="1">
      <alignment shrinkToFit="1"/>
    </xf>
    <xf numFmtId="0" fontId="1" fillId="0" borderId="2" xfId="0" applyFont="1" applyFill="1" applyBorder="1" applyAlignment="1">
      <alignment vertical="center"/>
    </xf>
    <xf numFmtId="0" fontId="1" fillId="0" borderId="19" xfId="0" applyFont="1" applyFill="1" applyBorder="1" applyAlignment="1">
      <alignment vertical="center"/>
    </xf>
    <xf numFmtId="0" fontId="1" fillId="0" borderId="20" xfId="0" applyFont="1" applyFill="1" applyBorder="1" applyAlignment="1">
      <alignment vertical="center"/>
    </xf>
    <xf numFmtId="0" fontId="1" fillId="0" borderId="2" xfId="0" applyFont="1" applyFill="1" applyBorder="1" applyAlignment="1">
      <alignment shrinkToFit="1"/>
    </xf>
    <xf numFmtId="0" fontId="1" fillId="0" borderId="3" xfId="0" applyFont="1" applyFill="1" applyBorder="1" applyAlignment="1">
      <alignment vertical="center"/>
    </xf>
    <xf numFmtId="0" fontId="1" fillId="0" borderId="21" xfId="0" applyFont="1" applyFill="1" applyBorder="1" applyAlignment="1">
      <alignment vertical="center"/>
    </xf>
    <xf numFmtId="0" fontId="1" fillId="0" borderId="22" xfId="0" applyFont="1" applyFill="1" applyBorder="1" applyAlignment="1">
      <alignment vertical="center"/>
    </xf>
    <xf numFmtId="0" fontId="1" fillId="0" borderId="23" xfId="0" applyFont="1" applyFill="1" applyBorder="1" applyAlignment="1">
      <alignment vertical="center"/>
    </xf>
    <xf numFmtId="179" fontId="1" fillId="0" borderId="24" xfId="0" applyNumberFormat="1" applyFont="1" applyFill="1" applyBorder="1" applyAlignment="1">
      <alignment vertical="center"/>
    </xf>
    <xf numFmtId="180" fontId="1" fillId="0" borderId="1" xfId="0" applyNumberFormat="1" applyFont="1" applyFill="1" applyBorder="1" applyAlignment="1">
      <alignment vertical="center"/>
    </xf>
    <xf numFmtId="181" fontId="1" fillId="0" borderId="25" xfId="0" applyNumberFormat="1" applyFont="1" applyFill="1" applyBorder="1" applyAlignment="1">
      <alignment horizontal="right"/>
    </xf>
    <xf numFmtId="182" fontId="1" fillId="0" borderId="4" xfId="0" applyNumberFormat="1" applyFont="1" applyFill="1" applyBorder="1" applyAlignment="1">
      <alignment vertical="center"/>
    </xf>
    <xf numFmtId="178" fontId="1" fillId="0" borderId="26" xfId="0" applyNumberFormat="1" applyFont="1" applyFill="1" applyBorder="1" applyAlignment="1">
      <alignment vertical="center"/>
    </xf>
    <xf numFmtId="178" fontId="1" fillId="0" borderId="27" xfId="0" applyNumberFormat="1" applyFont="1" applyFill="1" applyBorder="1" applyAlignment="1">
      <alignment vertical="center"/>
    </xf>
    <xf numFmtId="178" fontId="1" fillId="0" borderId="28" xfId="0" applyNumberFormat="1" applyFont="1" applyFill="1" applyBorder="1" applyAlignment="1">
      <alignment vertical="center"/>
    </xf>
    <xf numFmtId="179" fontId="1" fillId="0" borderId="26" xfId="0" applyNumberFormat="1" applyFont="1" applyFill="1" applyBorder="1" applyAlignment="1">
      <alignment vertical="center"/>
    </xf>
    <xf numFmtId="180" fontId="1" fillId="0" borderId="4" xfId="0" applyNumberFormat="1" applyFont="1" applyFill="1" applyBorder="1" applyAlignment="1">
      <alignment vertical="center"/>
    </xf>
    <xf numFmtId="179" fontId="1" fillId="0" borderId="29" xfId="0" applyNumberFormat="1" applyFont="1" applyFill="1" applyBorder="1" applyAlignment="1">
      <alignment vertical="center"/>
    </xf>
    <xf numFmtId="180" fontId="1" fillId="0" borderId="30" xfId="0" applyNumberFormat="1" applyFont="1" applyFill="1" applyBorder="1" applyAlignment="1">
      <alignment vertical="center"/>
    </xf>
    <xf numFmtId="179" fontId="1" fillId="0" borderId="15" xfId="0" applyNumberFormat="1" applyFont="1" applyFill="1" applyBorder="1" applyAlignment="1">
      <alignment vertical="center"/>
    </xf>
    <xf numFmtId="182" fontId="1" fillId="0" borderId="30" xfId="0" applyNumberFormat="1" applyFont="1" applyFill="1" applyBorder="1" applyAlignment="1">
      <alignment vertical="center"/>
    </xf>
    <xf numFmtId="182" fontId="1" fillId="0" borderId="31" xfId="0" applyNumberFormat="1" applyFont="1" applyFill="1" applyBorder="1" applyAlignment="1">
      <alignment vertical="center"/>
    </xf>
    <xf numFmtId="178" fontId="1" fillId="0" borderId="32" xfId="0" applyNumberFormat="1" applyFont="1" applyFill="1" applyBorder="1" applyAlignment="1">
      <alignment vertical="center"/>
    </xf>
    <xf numFmtId="178" fontId="1" fillId="0" borderId="16" xfId="0" applyNumberFormat="1" applyFont="1" applyFill="1" applyBorder="1" applyAlignment="1">
      <alignment horizontal="right"/>
    </xf>
    <xf numFmtId="0" fontId="1" fillId="0" borderId="33" xfId="0" applyFont="1" applyFill="1" applyBorder="1" applyAlignment="1">
      <alignment vertical="center"/>
    </xf>
    <xf numFmtId="0" fontId="1" fillId="0" borderId="34" xfId="0" applyFont="1" applyFill="1" applyBorder="1" applyAlignment="1">
      <alignment vertical="center"/>
    </xf>
    <xf numFmtId="178" fontId="1" fillId="0" borderId="35" xfId="0" applyNumberFormat="1" applyFont="1" applyFill="1" applyBorder="1" applyAlignment="1">
      <alignment vertical="center"/>
    </xf>
    <xf numFmtId="0" fontId="1" fillId="0" borderId="10" xfId="0" applyFont="1" applyFill="1" applyBorder="1" applyAlignment="1">
      <alignment/>
    </xf>
    <xf numFmtId="0" fontId="1" fillId="0" borderId="36" xfId="0" applyFont="1" applyFill="1" applyBorder="1" applyAlignment="1">
      <alignment vertical="center"/>
    </xf>
    <xf numFmtId="178" fontId="1" fillId="0" borderId="37" xfId="0" applyNumberFormat="1" applyFont="1" applyFill="1" applyBorder="1" applyAlignment="1">
      <alignment vertical="center"/>
    </xf>
    <xf numFmtId="178" fontId="1" fillId="0" borderId="38" xfId="0" applyNumberFormat="1" applyFont="1" applyFill="1" applyBorder="1" applyAlignment="1">
      <alignment vertical="center"/>
    </xf>
    <xf numFmtId="0" fontId="1" fillId="0" borderId="39" xfId="0" applyFont="1" applyFill="1" applyBorder="1" applyAlignment="1">
      <alignment vertical="center"/>
    </xf>
    <xf numFmtId="178" fontId="1" fillId="0" borderId="40" xfId="0" applyNumberFormat="1" applyFont="1" applyFill="1" applyBorder="1" applyAlignment="1">
      <alignment vertical="center"/>
    </xf>
    <xf numFmtId="178" fontId="1" fillId="0" borderId="41" xfId="0" applyNumberFormat="1" applyFont="1" applyFill="1" applyBorder="1" applyAlignment="1">
      <alignment vertical="center"/>
    </xf>
    <xf numFmtId="0" fontId="1" fillId="0" borderId="42" xfId="0" applyFont="1" applyFill="1" applyBorder="1" applyAlignment="1">
      <alignment vertical="center"/>
    </xf>
    <xf numFmtId="178" fontId="1" fillId="0" borderId="16" xfId="0" applyNumberFormat="1" applyFont="1" applyFill="1" applyBorder="1" applyAlignment="1">
      <alignment vertical="center"/>
    </xf>
    <xf numFmtId="179" fontId="1" fillId="0" borderId="0" xfId="0" applyNumberFormat="1" applyFont="1" applyFill="1" applyBorder="1" applyAlignment="1">
      <alignment vertical="center"/>
    </xf>
    <xf numFmtId="0" fontId="1" fillId="0" borderId="43" xfId="0" applyFont="1" applyFill="1" applyBorder="1" applyAlignment="1">
      <alignment vertical="center"/>
    </xf>
    <xf numFmtId="0" fontId="1" fillId="0" borderId="44" xfId="0" applyFont="1" applyFill="1" applyBorder="1" applyAlignment="1">
      <alignment vertical="center"/>
    </xf>
    <xf numFmtId="0" fontId="1" fillId="0" borderId="45" xfId="0" applyFont="1" applyFill="1" applyBorder="1" applyAlignment="1">
      <alignment vertical="center"/>
    </xf>
    <xf numFmtId="0" fontId="1" fillId="0" borderId="46" xfId="0" applyFont="1" applyFill="1" applyBorder="1" applyAlignment="1">
      <alignment vertical="center"/>
    </xf>
    <xf numFmtId="0" fontId="1" fillId="0" borderId="1" xfId="0" applyFont="1" applyFill="1" applyBorder="1" applyAlignment="1">
      <alignment vertical="center"/>
    </xf>
    <xf numFmtId="0" fontId="1" fillId="0" borderId="47" xfId="0" applyFont="1" applyFill="1" applyBorder="1" applyAlignment="1">
      <alignment vertical="center"/>
    </xf>
    <xf numFmtId="178" fontId="1" fillId="0" borderId="9" xfId="0" applyNumberFormat="1" applyFont="1" applyFill="1" applyBorder="1" applyAlignment="1">
      <alignment vertical="center"/>
    </xf>
    <xf numFmtId="179" fontId="1" fillId="0" borderId="4" xfId="0" applyNumberFormat="1" applyFont="1" applyFill="1" applyBorder="1" applyAlignment="1">
      <alignment vertical="center"/>
    </xf>
    <xf numFmtId="178" fontId="1" fillId="0" borderId="29" xfId="0" applyNumberFormat="1" applyFont="1" applyFill="1" applyBorder="1" applyAlignment="1">
      <alignment vertical="center"/>
    </xf>
    <xf numFmtId="178" fontId="1" fillId="0" borderId="30" xfId="0" applyNumberFormat="1" applyFont="1" applyFill="1" applyBorder="1" applyAlignment="1">
      <alignment vertical="center"/>
    </xf>
    <xf numFmtId="179" fontId="1" fillId="0" borderId="48" xfId="0" applyNumberFormat="1" applyFont="1" applyFill="1" applyBorder="1" applyAlignment="1">
      <alignment vertical="center"/>
    </xf>
    <xf numFmtId="178" fontId="1" fillId="0" borderId="49" xfId="0" applyNumberFormat="1" applyFont="1" applyFill="1" applyBorder="1" applyAlignment="1">
      <alignment vertical="center"/>
    </xf>
    <xf numFmtId="0" fontId="1" fillId="0" borderId="50" xfId="0" applyFont="1" applyFill="1" applyBorder="1" applyAlignment="1">
      <alignment vertical="center"/>
    </xf>
    <xf numFmtId="0" fontId="1" fillId="0" borderId="35" xfId="0" applyFont="1" applyFill="1" applyBorder="1" applyAlignment="1">
      <alignment vertical="center"/>
    </xf>
    <xf numFmtId="0" fontId="1" fillId="0" borderId="10" xfId="0" applyFont="1" applyFill="1" applyBorder="1" applyAlignment="1">
      <alignment shrinkToFit="1"/>
    </xf>
    <xf numFmtId="0" fontId="1" fillId="0" borderId="51" xfId="0" applyFont="1" applyFill="1" applyBorder="1" applyAlignment="1">
      <alignment vertical="center"/>
    </xf>
    <xf numFmtId="0" fontId="1" fillId="0" borderId="52" xfId="0" applyFont="1" applyFill="1" applyBorder="1" applyAlignment="1">
      <alignment vertical="center"/>
    </xf>
    <xf numFmtId="0" fontId="1" fillId="0" borderId="53" xfId="0" applyFont="1" applyFill="1" applyBorder="1" applyAlignment="1">
      <alignment vertical="center"/>
    </xf>
    <xf numFmtId="0" fontId="1" fillId="0" borderId="24" xfId="0" applyFont="1" applyFill="1" applyBorder="1" applyAlignment="1">
      <alignment vertical="center"/>
    </xf>
    <xf numFmtId="0" fontId="1" fillId="0" borderId="54" xfId="0" applyFont="1" applyFill="1" applyBorder="1" applyAlignment="1">
      <alignment vertical="center"/>
    </xf>
    <xf numFmtId="178" fontId="1" fillId="0" borderId="47" xfId="0" applyNumberFormat="1" applyFont="1" applyFill="1" applyBorder="1" applyAlignment="1">
      <alignment vertical="center"/>
    </xf>
    <xf numFmtId="179" fontId="1" fillId="0" borderId="55" xfId="0" applyNumberFormat="1" applyFont="1" applyFill="1" applyBorder="1" applyAlignment="1">
      <alignment vertical="center"/>
    </xf>
    <xf numFmtId="0" fontId="1" fillId="0" borderId="4" xfId="0" applyFont="1" applyFill="1" applyBorder="1" applyAlignment="1">
      <alignment vertical="center"/>
    </xf>
    <xf numFmtId="0" fontId="1" fillId="0" borderId="26" xfId="0" applyFont="1" applyFill="1" applyBorder="1" applyAlignment="1">
      <alignment vertical="center"/>
    </xf>
    <xf numFmtId="179" fontId="1" fillId="0" borderId="19" xfId="0" applyNumberFormat="1" applyFont="1" applyFill="1" applyBorder="1" applyAlignment="1">
      <alignment vertical="center"/>
    </xf>
    <xf numFmtId="0" fontId="1" fillId="0" borderId="56" xfId="0" applyFont="1" applyFill="1" applyBorder="1" applyAlignment="1">
      <alignment vertical="center"/>
    </xf>
    <xf numFmtId="0" fontId="1" fillId="0" borderId="57" xfId="0" applyFont="1" applyFill="1" applyBorder="1" applyAlignment="1">
      <alignment vertical="center"/>
    </xf>
    <xf numFmtId="178" fontId="1" fillId="0" borderId="58" xfId="0" applyNumberFormat="1" applyFont="1" applyFill="1" applyBorder="1" applyAlignment="1">
      <alignment vertical="center"/>
    </xf>
    <xf numFmtId="179" fontId="1" fillId="0" borderId="59" xfId="0" applyNumberFormat="1" applyFont="1" applyFill="1" applyBorder="1" applyAlignment="1">
      <alignment vertical="center"/>
    </xf>
    <xf numFmtId="178" fontId="1" fillId="0" borderId="60" xfId="0" applyNumberFormat="1" applyFont="1" applyFill="1" applyBorder="1" applyAlignment="1">
      <alignment vertical="center"/>
    </xf>
    <xf numFmtId="178" fontId="1" fillId="0" borderId="7" xfId="0" applyNumberFormat="1" applyFont="1" applyFill="1" applyBorder="1" applyAlignment="1">
      <alignment vertical="center"/>
    </xf>
    <xf numFmtId="178" fontId="1" fillId="0" borderId="10" xfId="0" applyNumberFormat="1" applyFont="1" applyFill="1" applyBorder="1" applyAlignment="1">
      <alignment vertical="center"/>
    </xf>
    <xf numFmtId="178" fontId="1" fillId="0" borderId="11" xfId="0" applyNumberFormat="1" applyFont="1" applyFill="1" applyBorder="1" applyAlignment="1">
      <alignment vertical="center"/>
    </xf>
    <xf numFmtId="0" fontId="1" fillId="0" borderId="61" xfId="0" applyFont="1" applyFill="1" applyBorder="1" applyAlignment="1">
      <alignment vertical="center"/>
    </xf>
    <xf numFmtId="178" fontId="1" fillId="0" borderId="46" xfId="0" applyNumberFormat="1" applyFont="1" applyFill="1" applyBorder="1" applyAlignment="1">
      <alignment horizontal="right"/>
    </xf>
    <xf numFmtId="178" fontId="1" fillId="0" borderId="62" xfId="0" applyNumberFormat="1" applyFont="1" applyFill="1" applyBorder="1" applyAlignment="1">
      <alignment vertical="center"/>
    </xf>
    <xf numFmtId="178" fontId="1" fillId="0" borderId="56" xfId="0" applyNumberFormat="1" applyFont="1" applyFill="1" applyBorder="1" applyAlignment="1">
      <alignment horizontal="right"/>
    </xf>
    <xf numFmtId="178" fontId="1" fillId="0" borderId="57" xfId="0" applyNumberFormat="1" applyFont="1" applyFill="1" applyBorder="1" applyAlignment="1">
      <alignment vertical="center"/>
    </xf>
    <xf numFmtId="178" fontId="1" fillId="0" borderId="25" xfId="0" applyNumberFormat="1" applyFont="1" applyFill="1" applyBorder="1" applyAlignment="1">
      <alignment horizontal="right"/>
    </xf>
    <xf numFmtId="178" fontId="1" fillId="0" borderId="63" xfId="0" applyNumberFormat="1" applyFont="1" applyFill="1" applyBorder="1" applyAlignment="1">
      <alignment vertical="center"/>
    </xf>
    <xf numFmtId="0" fontId="1" fillId="0" borderId="64" xfId="0" applyFont="1" applyFill="1" applyBorder="1" applyAlignment="1">
      <alignment vertical="center"/>
    </xf>
    <xf numFmtId="178" fontId="1" fillId="0" borderId="65" xfId="0" applyNumberFormat="1" applyFont="1" applyFill="1" applyBorder="1" applyAlignment="1">
      <alignment vertical="center"/>
    </xf>
    <xf numFmtId="178" fontId="1" fillId="0" borderId="24" xfId="0" applyNumberFormat="1" applyFont="1" applyFill="1" applyBorder="1" applyAlignment="1">
      <alignment vertical="center"/>
    </xf>
    <xf numFmtId="183" fontId="1" fillId="0" borderId="4" xfId="0" applyNumberFormat="1" applyFont="1" applyFill="1" applyBorder="1" applyAlignment="1">
      <alignment vertical="center"/>
    </xf>
    <xf numFmtId="182" fontId="1" fillId="0" borderId="26" xfId="0" applyNumberFormat="1" applyFont="1" applyFill="1" applyBorder="1" applyAlignment="1">
      <alignment vertical="center"/>
    </xf>
    <xf numFmtId="182" fontId="1" fillId="0" borderId="66" xfId="0" applyNumberFormat="1" applyFont="1" applyFill="1" applyBorder="1" applyAlignment="1">
      <alignment vertical="center"/>
    </xf>
    <xf numFmtId="182" fontId="1" fillId="0" borderId="55" xfId="0" applyNumberFormat="1" applyFont="1" applyFill="1" applyBorder="1" applyAlignment="1">
      <alignment vertical="center"/>
    </xf>
    <xf numFmtId="182" fontId="1" fillId="0" borderId="49" xfId="0" applyNumberFormat="1" applyFont="1" applyFill="1" applyBorder="1" applyAlignment="1">
      <alignment vertical="center"/>
    </xf>
    <xf numFmtId="182" fontId="1" fillId="0" borderId="32" xfId="0" applyNumberFormat="1" applyFont="1" applyFill="1" applyBorder="1" applyAlignment="1">
      <alignment vertical="center"/>
    </xf>
    <xf numFmtId="182" fontId="1" fillId="0" borderId="24" xfId="0" applyNumberFormat="1" applyFont="1" applyFill="1" applyBorder="1" applyAlignment="1">
      <alignment vertical="center"/>
    </xf>
    <xf numFmtId="182" fontId="1" fillId="0" borderId="1" xfId="0" applyNumberFormat="1" applyFont="1" applyFill="1" applyBorder="1" applyAlignment="1">
      <alignment vertical="center"/>
    </xf>
    <xf numFmtId="182" fontId="1" fillId="0" borderId="15" xfId="0" applyNumberFormat="1" applyFont="1" applyFill="1" applyBorder="1" applyAlignment="1">
      <alignment vertical="center"/>
    </xf>
    <xf numFmtId="0" fontId="1" fillId="0" borderId="28" xfId="0" applyFont="1" applyFill="1" applyBorder="1" applyAlignment="1">
      <alignment vertical="center"/>
    </xf>
    <xf numFmtId="0" fontId="1" fillId="0" borderId="15" xfId="0" applyFont="1" applyFill="1" applyBorder="1" applyAlignment="1">
      <alignment vertical="center"/>
    </xf>
    <xf numFmtId="0" fontId="1" fillId="0" borderId="67" xfId="0" applyFont="1" applyFill="1" applyBorder="1" applyAlignment="1">
      <alignment vertical="center"/>
    </xf>
    <xf numFmtId="0" fontId="1" fillId="0" borderId="68" xfId="0" applyFont="1" applyFill="1" applyBorder="1" applyAlignment="1">
      <alignment vertical="center"/>
    </xf>
    <xf numFmtId="0" fontId="1" fillId="0" borderId="69" xfId="0" applyFont="1" applyFill="1" applyBorder="1" applyAlignment="1">
      <alignment vertical="center"/>
    </xf>
    <xf numFmtId="178" fontId="1" fillId="0" borderId="12" xfId="0" applyNumberFormat="1" applyFont="1" applyFill="1" applyBorder="1" applyAlignment="1">
      <alignment vertical="center"/>
    </xf>
    <xf numFmtId="178" fontId="1" fillId="0" borderId="55" xfId="0" applyNumberFormat="1" applyFont="1" applyFill="1" applyBorder="1" applyAlignment="1">
      <alignment vertical="center"/>
    </xf>
    <xf numFmtId="178" fontId="1" fillId="0" borderId="0" xfId="0" applyNumberFormat="1" applyFont="1" applyFill="1" applyAlignment="1">
      <alignment vertical="center"/>
    </xf>
    <xf numFmtId="178" fontId="1" fillId="0" borderId="14" xfId="0" applyNumberFormat="1" applyFont="1" applyFill="1" applyBorder="1" applyAlignment="1">
      <alignment vertical="center"/>
    </xf>
    <xf numFmtId="178" fontId="1" fillId="0" borderId="15" xfId="0" applyNumberFormat="1" applyFont="1" applyFill="1" applyBorder="1" applyAlignment="1">
      <alignment vertical="center"/>
    </xf>
    <xf numFmtId="178" fontId="1" fillId="0" borderId="70" xfId="0" applyNumberFormat="1" applyFont="1" applyFill="1" applyBorder="1" applyAlignment="1">
      <alignment vertical="center"/>
    </xf>
    <xf numFmtId="0" fontId="1" fillId="0" borderId="9" xfId="0" applyFont="1" applyFill="1" applyBorder="1" applyAlignment="1">
      <alignment shrinkToFit="1"/>
    </xf>
    <xf numFmtId="0" fontId="1" fillId="0" borderId="30" xfId="0" applyFont="1" applyFill="1" applyBorder="1" applyAlignment="1">
      <alignment vertical="center"/>
    </xf>
    <xf numFmtId="0" fontId="5" fillId="0" borderId="0" xfId="0" applyFont="1" applyFill="1" applyAlignment="1">
      <alignment vertical="center"/>
    </xf>
    <xf numFmtId="0" fontId="1" fillId="0" borderId="71" xfId="0" applyFont="1" applyFill="1" applyBorder="1" applyAlignment="1">
      <alignment vertical="center"/>
    </xf>
    <xf numFmtId="0" fontId="1" fillId="0" borderId="72" xfId="0" applyFont="1" applyFill="1" applyBorder="1" applyAlignment="1">
      <alignment vertical="center"/>
    </xf>
    <xf numFmtId="0" fontId="1" fillId="0" borderId="65" xfId="0" applyFont="1" applyFill="1" applyBorder="1" applyAlignment="1">
      <alignment vertical="center"/>
    </xf>
    <xf numFmtId="184" fontId="1" fillId="0" borderId="1" xfId="0" applyNumberFormat="1" applyFont="1" applyFill="1" applyBorder="1" applyAlignment="1">
      <alignment vertical="center"/>
    </xf>
    <xf numFmtId="178" fontId="1" fillId="0" borderId="71" xfId="0" applyNumberFormat="1" applyFont="1" applyFill="1" applyBorder="1" applyAlignment="1">
      <alignment vertical="center"/>
    </xf>
    <xf numFmtId="178" fontId="1" fillId="0" borderId="56" xfId="0" applyNumberFormat="1" applyFont="1" applyFill="1" applyBorder="1" applyAlignment="1">
      <alignment vertical="center"/>
    </xf>
    <xf numFmtId="185" fontId="1" fillId="0" borderId="0" xfId="0" applyNumberFormat="1" applyFont="1" applyFill="1" applyBorder="1" applyAlignment="1">
      <alignment vertical="center"/>
    </xf>
    <xf numFmtId="184" fontId="1" fillId="0" borderId="4" xfId="0" applyNumberFormat="1" applyFont="1" applyFill="1" applyBorder="1" applyAlignment="1">
      <alignment vertical="center"/>
    </xf>
    <xf numFmtId="184" fontId="1" fillId="0" borderId="48" xfId="0" applyNumberFormat="1" applyFont="1" applyFill="1" applyBorder="1" applyAlignment="1">
      <alignment vertical="center"/>
    </xf>
    <xf numFmtId="178" fontId="1" fillId="0" borderId="73" xfId="0" applyNumberFormat="1" applyFont="1" applyFill="1" applyBorder="1" applyAlignment="1">
      <alignment vertical="center"/>
    </xf>
    <xf numFmtId="178" fontId="1" fillId="0" borderId="51" xfId="0" applyNumberFormat="1" applyFont="1" applyFill="1" applyBorder="1" applyAlignment="1">
      <alignment vertical="center"/>
    </xf>
    <xf numFmtId="0" fontId="1" fillId="0" borderId="74" xfId="0" applyFont="1" applyFill="1" applyBorder="1" applyAlignment="1">
      <alignment vertical="center"/>
    </xf>
    <xf numFmtId="0" fontId="1" fillId="0" borderId="0" xfId="0" applyFont="1" applyFill="1" applyAlignment="1" quotePrefix="1">
      <alignment vertical="center"/>
    </xf>
    <xf numFmtId="0" fontId="1" fillId="0" borderId="55" xfId="0" applyFont="1" applyFill="1" applyBorder="1" applyAlignment="1">
      <alignment vertical="center"/>
    </xf>
    <xf numFmtId="178" fontId="1" fillId="0" borderId="48" xfId="0" applyNumberFormat="1" applyFont="1" applyFill="1" applyBorder="1" applyAlignment="1">
      <alignment vertical="center"/>
    </xf>
    <xf numFmtId="178" fontId="1" fillId="0" borderId="6" xfId="0" applyNumberFormat="1" applyFont="1" applyFill="1" applyBorder="1" applyAlignment="1">
      <alignment vertical="center"/>
    </xf>
    <xf numFmtId="178" fontId="1" fillId="0" borderId="45" xfId="0" applyNumberFormat="1" applyFont="1" applyFill="1" applyBorder="1" applyAlignment="1">
      <alignment vertical="center"/>
    </xf>
    <xf numFmtId="0" fontId="1" fillId="0" borderId="75" xfId="0" applyFont="1" applyFill="1" applyBorder="1" applyAlignment="1">
      <alignment vertical="center"/>
    </xf>
    <xf numFmtId="0" fontId="1" fillId="0" borderId="76" xfId="0" applyFont="1" applyFill="1" applyBorder="1" applyAlignment="1">
      <alignment vertical="center"/>
    </xf>
    <xf numFmtId="178" fontId="1" fillId="0" borderId="31" xfId="0" applyNumberFormat="1" applyFont="1" applyFill="1" applyBorder="1" applyAlignment="1">
      <alignment vertical="center"/>
    </xf>
    <xf numFmtId="178" fontId="1" fillId="0" borderId="77" xfId="0" applyNumberFormat="1" applyFont="1" applyFill="1" applyBorder="1" applyAlignment="1">
      <alignment vertical="center"/>
    </xf>
    <xf numFmtId="0" fontId="1" fillId="0" borderId="77" xfId="0" applyFont="1" applyFill="1" applyBorder="1" applyAlignment="1">
      <alignment vertical="center"/>
    </xf>
    <xf numFmtId="0" fontId="1" fillId="0" borderId="60" xfId="0" applyFont="1" applyFill="1" applyBorder="1" applyAlignment="1">
      <alignment vertical="center"/>
    </xf>
    <xf numFmtId="0" fontId="1" fillId="0" borderId="73" xfId="0" applyFont="1" applyFill="1" applyBorder="1" applyAlignment="1">
      <alignment vertical="center"/>
    </xf>
    <xf numFmtId="0" fontId="1" fillId="0" borderId="78" xfId="0" applyFont="1" applyFill="1" applyBorder="1" applyAlignment="1">
      <alignment vertical="center"/>
    </xf>
    <xf numFmtId="0" fontId="1" fillId="0" borderId="79" xfId="0" applyFont="1" applyFill="1" applyBorder="1" applyAlignment="1">
      <alignment vertical="center"/>
    </xf>
    <xf numFmtId="0" fontId="1" fillId="0" borderId="13" xfId="0" applyFont="1" applyFill="1" applyBorder="1" applyAlignment="1">
      <alignment vertical="center"/>
    </xf>
    <xf numFmtId="182" fontId="1" fillId="0" borderId="71" xfId="0" applyNumberFormat="1" applyFont="1" applyFill="1" applyBorder="1" applyAlignment="1">
      <alignment vertical="center"/>
    </xf>
    <xf numFmtId="182" fontId="1" fillId="0" borderId="56" xfId="0" applyNumberFormat="1" applyFont="1" applyFill="1" applyBorder="1" applyAlignment="1">
      <alignment vertical="center"/>
    </xf>
    <xf numFmtId="182" fontId="1" fillId="0" borderId="80" xfId="0" applyNumberFormat="1" applyFont="1" applyFill="1" applyBorder="1" applyAlignment="1">
      <alignment vertical="center"/>
    </xf>
    <xf numFmtId="182" fontId="1" fillId="0" borderId="73" xfId="0" applyNumberFormat="1" applyFont="1" applyFill="1" applyBorder="1" applyAlignment="1">
      <alignment vertical="center"/>
    </xf>
    <xf numFmtId="182" fontId="1" fillId="0" borderId="78" xfId="0" applyNumberFormat="1" applyFont="1" applyFill="1" applyBorder="1" applyAlignment="1">
      <alignment vertical="center"/>
    </xf>
    <xf numFmtId="182" fontId="1" fillId="0" borderId="79" xfId="0" applyNumberFormat="1" applyFont="1" applyFill="1" applyBorder="1" applyAlignment="1">
      <alignment vertical="center"/>
    </xf>
    <xf numFmtId="182" fontId="1" fillId="0" borderId="81" xfId="0" applyNumberFormat="1" applyFont="1" applyFill="1" applyBorder="1" applyAlignment="1">
      <alignment vertical="center"/>
    </xf>
    <xf numFmtId="182" fontId="1" fillId="0" borderId="0" xfId="0" applyNumberFormat="1" applyFont="1" applyFill="1" applyBorder="1" applyAlignment="1">
      <alignment vertical="center"/>
    </xf>
    <xf numFmtId="182" fontId="1" fillId="0" borderId="2" xfId="0" applyNumberFormat="1" applyFont="1" applyFill="1" applyBorder="1" applyAlignment="1">
      <alignment vertical="center"/>
    </xf>
    <xf numFmtId="184" fontId="1" fillId="0" borderId="56" xfId="0" applyNumberFormat="1" applyFont="1" applyFill="1" applyBorder="1" applyAlignment="1">
      <alignment vertical="center"/>
    </xf>
    <xf numFmtId="182" fontId="1" fillId="0" borderId="48" xfId="0" applyNumberFormat="1" applyFont="1" applyFill="1" applyBorder="1" applyAlignment="1">
      <alignment vertical="center"/>
    </xf>
    <xf numFmtId="186" fontId="1" fillId="0" borderId="30" xfId="0" applyNumberFormat="1" applyFont="1" applyFill="1" applyBorder="1" applyAlignment="1">
      <alignment vertical="center"/>
    </xf>
    <xf numFmtId="186" fontId="1" fillId="0" borderId="47" xfId="0" applyNumberFormat="1" applyFont="1" applyFill="1" applyBorder="1" applyAlignment="1">
      <alignment vertical="center"/>
    </xf>
    <xf numFmtId="187" fontId="1" fillId="0" borderId="4" xfId="0" applyNumberFormat="1" applyFont="1" applyFill="1" applyBorder="1" applyAlignment="1">
      <alignment vertical="center"/>
    </xf>
    <xf numFmtId="187" fontId="1" fillId="0" borderId="30" xfId="0" applyNumberFormat="1" applyFont="1" applyFill="1" applyBorder="1" applyAlignment="1">
      <alignment vertical="center"/>
    </xf>
    <xf numFmtId="182" fontId="1" fillId="0" borderId="4" xfId="0" applyNumberFormat="1" applyFont="1" applyFill="1" applyBorder="1" applyAlignment="1">
      <alignment horizontal="right"/>
    </xf>
    <xf numFmtId="182" fontId="1" fillId="0" borderId="57" xfId="0" applyNumberFormat="1" applyFont="1" applyFill="1" applyBorder="1" applyAlignment="1">
      <alignment horizontal="right"/>
    </xf>
    <xf numFmtId="182" fontId="1" fillId="0" borderId="30" xfId="0" applyNumberFormat="1" applyFont="1" applyFill="1" applyBorder="1" applyAlignment="1">
      <alignment horizontal="right"/>
    </xf>
    <xf numFmtId="182" fontId="1" fillId="0" borderId="82" xfId="0" applyNumberFormat="1" applyFont="1" applyFill="1" applyBorder="1" applyAlignment="1">
      <alignment horizontal="right"/>
    </xf>
    <xf numFmtId="178" fontId="1" fillId="0" borderId="17" xfId="0" applyNumberFormat="1" applyFont="1" applyFill="1" applyBorder="1" applyAlignment="1">
      <alignment vertical="center"/>
    </xf>
    <xf numFmtId="178" fontId="1" fillId="0" borderId="18" xfId="0" applyNumberFormat="1" applyFont="1" applyFill="1" applyBorder="1" applyAlignment="1">
      <alignment vertical="center"/>
    </xf>
    <xf numFmtId="178" fontId="1" fillId="0" borderId="19" xfId="0" applyNumberFormat="1" applyFont="1" applyFill="1" applyBorder="1" applyAlignment="1">
      <alignment vertical="center"/>
    </xf>
    <xf numFmtId="178" fontId="1" fillId="0" borderId="10" xfId="0" applyNumberFormat="1" applyFont="1" applyFill="1" applyBorder="1" applyAlignment="1">
      <alignment shrinkToFit="1"/>
    </xf>
    <xf numFmtId="0" fontId="1" fillId="0" borderId="83" xfId="0" applyFont="1" applyFill="1" applyBorder="1" applyAlignment="1">
      <alignment vertical="center"/>
    </xf>
    <xf numFmtId="178" fontId="1" fillId="0" borderId="11" xfId="0" applyNumberFormat="1" applyFont="1" applyFill="1" applyBorder="1" applyAlignment="1">
      <alignment shrinkToFit="1"/>
    </xf>
    <xf numFmtId="178" fontId="1" fillId="0" borderId="84" xfId="0" applyNumberFormat="1" applyFont="1" applyFill="1" applyBorder="1" applyAlignment="1">
      <alignment vertical="center"/>
    </xf>
    <xf numFmtId="178" fontId="1" fillId="0" borderId="85" xfId="0" applyNumberFormat="1" applyFont="1" applyFill="1" applyBorder="1" applyAlignment="1">
      <alignment vertical="center"/>
    </xf>
    <xf numFmtId="178" fontId="1" fillId="0" borderId="86" xfId="0" applyNumberFormat="1" applyFont="1" applyFill="1" applyBorder="1" applyAlignment="1">
      <alignment vertical="center"/>
    </xf>
    <xf numFmtId="178" fontId="1" fillId="0" borderId="87" xfId="0" applyNumberFormat="1" applyFont="1" applyFill="1" applyBorder="1" applyAlignment="1">
      <alignment vertical="center"/>
    </xf>
    <xf numFmtId="178" fontId="1" fillId="0" borderId="88" xfId="0" applyNumberFormat="1" applyFont="1" applyFill="1" applyBorder="1" applyAlignment="1">
      <alignment vertical="center"/>
    </xf>
    <xf numFmtId="178" fontId="1" fillId="0" borderId="89" xfId="0" applyNumberFormat="1" applyFont="1" applyFill="1" applyBorder="1" applyAlignment="1">
      <alignment vertical="center"/>
    </xf>
    <xf numFmtId="178" fontId="1" fillId="0" borderId="90" xfId="0" applyNumberFormat="1" applyFont="1" applyFill="1" applyBorder="1" applyAlignment="1">
      <alignment vertical="center"/>
    </xf>
    <xf numFmtId="178" fontId="1" fillId="0" borderId="91" xfId="0" applyNumberFormat="1" applyFont="1" applyFill="1" applyBorder="1" applyAlignment="1">
      <alignment vertical="center"/>
    </xf>
    <xf numFmtId="178" fontId="1" fillId="0" borderId="92" xfId="0" applyNumberFormat="1" applyFont="1" applyFill="1" applyBorder="1" applyAlignment="1">
      <alignment vertical="center"/>
    </xf>
    <xf numFmtId="178" fontId="1" fillId="0" borderId="93" xfId="0" applyNumberFormat="1" applyFont="1" applyFill="1" applyBorder="1" applyAlignment="1">
      <alignment vertical="center"/>
    </xf>
    <xf numFmtId="178" fontId="1" fillId="0" borderId="94" xfId="0" applyNumberFormat="1" applyFont="1" applyFill="1" applyBorder="1" applyAlignment="1">
      <alignment vertical="center"/>
    </xf>
    <xf numFmtId="178" fontId="1" fillId="0" borderId="95" xfId="0" applyNumberFormat="1" applyFont="1" applyFill="1" applyBorder="1" applyAlignment="1">
      <alignment vertical="center"/>
    </xf>
    <xf numFmtId="178" fontId="1" fillId="0" borderId="96" xfId="0" applyNumberFormat="1" applyFont="1" applyFill="1" applyBorder="1" applyAlignment="1">
      <alignment vertical="center"/>
    </xf>
    <xf numFmtId="178" fontId="1" fillId="0" borderId="97" xfId="0" applyNumberFormat="1" applyFont="1" applyFill="1" applyBorder="1" applyAlignment="1">
      <alignment vertical="center"/>
    </xf>
    <xf numFmtId="178" fontId="1" fillId="0" borderId="98" xfId="0" applyNumberFormat="1" applyFont="1" applyFill="1" applyBorder="1" applyAlignment="1">
      <alignment vertical="center"/>
    </xf>
    <xf numFmtId="178" fontId="1" fillId="0" borderId="99" xfId="0" applyNumberFormat="1" applyFont="1" applyFill="1" applyBorder="1" applyAlignment="1">
      <alignment vertical="center"/>
    </xf>
    <xf numFmtId="178" fontId="1" fillId="0" borderId="100" xfId="0" applyNumberFormat="1" applyFont="1" applyFill="1" applyBorder="1" applyAlignment="1">
      <alignment vertical="center"/>
    </xf>
    <xf numFmtId="178" fontId="1" fillId="0" borderId="78" xfId="0" applyNumberFormat="1" applyFont="1" applyFill="1" applyBorder="1" applyAlignment="1">
      <alignment vertical="center"/>
    </xf>
    <xf numFmtId="178" fontId="1" fillId="0" borderId="79" xfId="0" applyNumberFormat="1" applyFont="1" applyFill="1" applyBorder="1" applyAlignment="1">
      <alignment vertical="center"/>
    </xf>
    <xf numFmtId="0" fontId="1" fillId="0" borderId="101" xfId="0" applyFont="1" applyFill="1" applyBorder="1" applyAlignment="1">
      <alignment vertical="center"/>
    </xf>
    <xf numFmtId="0" fontId="1" fillId="0" borderId="102" xfId="0" applyFont="1" applyFill="1" applyBorder="1" applyAlignment="1">
      <alignment vertical="center"/>
    </xf>
    <xf numFmtId="178" fontId="1" fillId="0" borderId="103" xfId="0" applyNumberFormat="1" applyFont="1" applyFill="1" applyBorder="1" applyAlignment="1">
      <alignment vertical="center"/>
    </xf>
    <xf numFmtId="179" fontId="1" fillId="0" borderId="0" xfId="0" applyNumberFormat="1" applyFont="1" applyFill="1" applyAlignment="1">
      <alignment vertical="center"/>
    </xf>
    <xf numFmtId="179" fontId="1" fillId="0" borderId="52" xfId="0" applyNumberFormat="1" applyFont="1" applyFill="1" applyBorder="1" applyAlignment="1">
      <alignment vertical="center"/>
    </xf>
    <xf numFmtId="179" fontId="1" fillId="0" borderId="46" xfId="0" applyNumberFormat="1" applyFont="1" applyFill="1" applyBorder="1" applyAlignment="1">
      <alignment vertical="center"/>
    </xf>
    <xf numFmtId="179" fontId="1" fillId="0" borderId="17" xfId="0" applyNumberFormat="1" applyFont="1" applyFill="1" applyBorder="1" applyAlignment="1">
      <alignment vertical="center"/>
    </xf>
    <xf numFmtId="179" fontId="1" fillId="0" borderId="7" xfId="0" applyNumberFormat="1" applyFont="1" applyFill="1" applyBorder="1" applyAlignment="1">
      <alignment vertical="center"/>
    </xf>
    <xf numFmtId="179" fontId="1" fillId="0" borderId="2" xfId="0" applyNumberFormat="1" applyFont="1" applyFill="1" applyBorder="1" applyAlignment="1">
      <alignment vertical="center"/>
    </xf>
    <xf numFmtId="179" fontId="1" fillId="0" borderId="10" xfId="0" applyNumberFormat="1" applyFont="1" applyFill="1" applyBorder="1" applyAlignment="1">
      <alignment vertical="center"/>
    </xf>
    <xf numFmtId="179" fontId="1" fillId="0" borderId="10" xfId="0" applyNumberFormat="1" applyFont="1" applyFill="1" applyBorder="1" applyAlignment="1" quotePrefix="1">
      <alignment vertical="center"/>
    </xf>
    <xf numFmtId="179" fontId="1" fillId="0" borderId="11" xfId="0" applyNumberFormat="1" applyFont="1" applyFill="1" applyBorder="1" applyAlignment="1">
      <alignment vertical="center"/>
    </xf>
    <xf numFmtId="178" fontId="1" fillId="0" borderId="13" xfId="0" applyNumberFormat="1" applyFont="1" applyFill="1" applyBorder="1" applyAlignment="1">
      <alignment vertical="center"/>
    </xf>
    <xf numFmtId="179" fontId="1" fillId="0" borderId="100" xfId="0" applyNumberFormat="1" applyFont="1" applyFill="1" applyBorder="1" applyAlignment="1">
      <alignment vertical="center"/>
    </xf>
    <xf numFmtId="179" fontId="1" fillId="0" borderId="44" xfId="0" applyNumberFormat="1" applyFont="1" applyFill="1" applyBorder="1" applyAlignment="1">
      <alignment vertical="center"/>
    </xf>
    <xf numFmtId="179" fontId="1" fillId="0" borderId="25" xfId="0" applyNumberFormat="1" applyFont="1" applyFill="1" applyBorder="1" applyAlignment="1">
      <alignment shrinkToFit="1"/>
    </xf>
    <xf numFmtId="179" fontId="1" fillId="0" borderId="1" xfId="0" applyNumberFormat="1" applyFont="1" applyFill="1" applyBorder="1" applyAlignment="1">
      <alignment vertical="center"/>
    </xf>
    <xf numFmtId="179" fontId="1" fillId="0" borderId="47" xfId="0" applyNumberFormat="1" applyFont="1" applyFill="1" applyBorder="1" applyAlignment="1">
      <alignment shrinkToFit="1"/>
    </xf>
    <xf numFmtId="179" fontId="1" fillId="0" borderId="47" xfId="0" applyNumberFormat="1" applyFont="1" applyFill="1" applyBorder="1" applyAlignment="1">
      <alignment vertical="center"/>
    </xf>
    <xf numFmtId="179" fontId="1" fillId="0" borderId="3" xfId="0" applyNumberFormat="1" applyFont="1" applyFill="1" applyBorder="1" applyAlignment="1">
      <alignment vertical="center"/>
    </xf>
    <xf numFmtId="178" fontId="1" fillId="0" borderId="104" xfId="0" applyNumberFormat="1" applyFont="1" applyFill="1" applyBorder="1" applyAlignment="1">
      <alignment vertical="center"/>
    </xf>
    <xf numFmtId="178" fontId="1" fillId="0" borderId="105" xfId="0" applyNumberFormat="1" applyFont="1" applyFill="1" applyBorder="1" applyAlignment="1">
      <alignment vertical="center"/>
    </xf>
    <xf numFmtId="179" fontId="1" fillId="0" borderId="45" xfId="0" applyNumberFormat="1" applyFont="1" applyFill="1" applyBorder="1" applyAlignment="1">
      <alignment vertical="center"/>
    </xf>
    <xf numFmtId="179" fontId="1" fillId="0" borderId="45" xfId="0" applyNumberFormat="1" applyFont="1" applyFill="1" applyBorder="1" applyAlignment="1">
      <alignment horizontal="center"/>
    </xf>
    <xf numFmtId="179" fontId="1" fillId="0" borderId="0" xfId="0" applyNumberFormat="1" applyFont="1" applyFill="1" applyAlignment="1">
      <alignment horizontal="center"/>
    </xf>
    <xf numFmtId="179" fontId="1" fillId="0" borderId="0" xfId="0" applyNumberFormat="1" applyFont="1" applyFill="1" applyBorder="1" applyAlignment="1">
      <alignment horizontal="center"/>
    </xf>
    <xf numFmtId="179" fontId="1" fillId="0" borderId="106" xfId="0" applyNumberFormat="1" applyFont="1" applyFill="1" applyBorder="1" applyAlignment="1">
      <alignment vertical="center"/>
    </xf>
    <xf numFmtId="179" fontId="1" fillId="0" borderId="107" xfId="0" applyNumberFormat="1" applyFont="1" applyFill="1" applyBorder="1" applyAlignment="1">
      <alignment vertical="center"/>
    </xf>
    <xf numFmtId="179" fontId="1" fillId="0" borderId="66" xfId="0" applyNumberFormat="1" applyFont="1" applyFill="1" applyBorder="1" applyAlignment="1">
      <alignment vertical="center"/>
    </xf>
    <xf numFmtId="179" fontId="1" fillId="0" borderId="63" xfId="0" applyNumberFormat="1" applyFont="1" applyFill="1" applyBorder="1" applyAlignment="1">
      <alignment vertical="center"/>
    </xf>
    <xf numFmtId="179" fontId="1" fillId="0" borderId="9" xfId="0" applyNumberFormat="1" applyFont="1" applyFill="1" applyBorder="1" applyAlignment="1">
      <alignment vertical="center"/>
    </xf>
    <xf numFmtId="179" fontId="1" fillId="0" borderId="22" xfId="0" applyNumberFormat="1" applyFont="1" applyFill="1" applyBorder="1" applyAlignment="1">
      <alignment vertical="center"/>
    </xf>
    <xf numFmtId="179" fontId="1" fillId="0" borderId="21" xfId="0" applyNumberFormat="1" applyFont="1" applyFill="1" applyBorder="1" applyAlignment="1">
      <alignment vertical="center"/>
    </xf>
    <xf numFmtId="178" fontId="1" fillId="0" borderId="108" xfId="0" applyNumberFormat="1" applyFont="1" applyFill="1" applyBorder="1" applyAlignment="1">
      <alignment vertical="center"/>
    </xf>
    <xf numFmtId="178" fontId="1" fillId="0" borderId="54" xfId="0" applyNumberFormat="1" applyFont="1" applyFill="1" applyBorder="1" applyAlignment="1">
      <alignment vertical="center"/>
    </xf>
    <xf numFmtId="179" fontId="1" fillId="0" borderId="73" xfId="0" applyNumberFormat="1" applyFont="1" applyFill="1" applyBorder="1" applyAlignment="1">
      <alignment vertical="center"/>
    </xf>
    <xf numFmtId="0" fontId="5" fillId="0" borderId="24" xfId="0" applyFont="1" applyFill="1" applyBorder="1" applyAlignment="1">
      <alignment vertical="center"/>
    </xf>
    <xf numFmtId="179" fontId="5" fillId="0" borderId="25" xfId="0" applyNumberFormat="1" applyFont="1" applyFill="1" applyBorder="1" applyAlignment="1">
      <alignment vertical="center"/>
    </xf>
    <xf numFmtId="179" fontId="1" fillId="0" borderId="56" xfId="0" applyNumberFormat="1" applyFont="1" applyFill="1" applyBorder="1" applyAlignment="1">
      <alignment vertical="center"/>
    </xf>
    <xf numFmtId="179" fontId="1" fillId="0" borderId="6" xfId="0" applyNumberFormat="1" applyFont="1" applyFill="1" applyBorder="1" applyAlignment="1">
      <alignment vertical="center"/>
    </xf>
    <xf numFmtId="179" fontId="1" fillId="0" borderId="18" xfId="0" applyNumberFormat="1" applyFont="1" applyFill="1" applyBorder="1" applyAlignment="1">
      <alignment vertical="center"/>
    </xf>
    <xf numFmtId="178" fontId="1" fillId="0" borderId="109" xfId="0" applyNumberFormat="1" applyFont="1" applyFill="1" applyBorder="1" applyAlignment="1">
      <alignment vertical="center"/>
    </xf>
    <xf numFmtId="178" fontId="1" fillId="0" borderId="106" xfId="0" applyNumberFormat="1" applyFont="1" applyFill="1" applyBorder="1" applyAlignment="1">
      <alignment vertical="center"/>
    </xf>
    <xf numFmtId="178" fontId="1" fillId="0" borderId="44" xfId="0" applyNumberFormat="1" applyFont="1" applyFill="1" applyBorder="1" applyAlignment="1">
      <alignment vertical="center"/>
    </xf>
    <xf numFmtId="178" fontId="1" fillId="0" borderId="7" xfId="0" applyNumberFormat="1" applyFont="1" applyFill="1" applyBorder="1" applyAlignment="1">
      <alignment horizontal="left"/>
    </xf>
    <xf numFmtId="178" fontId="1" fillId="0" borderId="66" xfId="0" applyNumberFormat="1" applyFont="1" applyFill="1" applyBorder="1" applyAlignment="1">
      <alignment vertical="center"/>
    </xf>
    <xf numFmtId="178" fontId="1" fillId="0" borderId="10" xfId="0" applyNumberFormat="1" applyFont="1" applyFill="1" applyBorder="1" applyAlignment="1">
      <alignment/>
    </xf>
    <xf numFmtId="178" fontId="1" fillId="0" borderId="22" xfId="0" applyNumberFormat="1" applyFont="1" applyFill="1" applyBorder="1" applyAlignment="1">
      <alignment vertical="center"/>
    </xf>
    <xf numFmtId="178" fontId="1" fillId="0" borderId="39" xfId="0" applyNumberFormat="1" applyFont="1" applyFill="1" applyBorder="1" applyAlignment="1">
      <alignment vertical="center"/>
    </xf>
    <xf numFmtId="178" fontId="1" fillId="0" borderId="28" xfId="0" applyNumberFormat="1" applyFont="1" applyFill="1" applyBorder="1" applyAlignment="1">
      <alignment/>
    </xf>
    <xf numFmtId="178" fontId="1" fillId="0" borderId="28" xfId="0" applyNumberFormat="1" applyFont="1" applyFill="1" applyBorder="1" applyAlignment="1">
      <alignment horizontal="center"/>
    </xf>
    <xf numFmtId="178" fontId="1" fillId="0" borderId="64" xfId="0" applyNumberFormat="1" applyFont="1" applyFill="1" applyBorder="1" applyAlignment="1">
      <alignment vertical="center"/>
    </xf>
    <xf numFmtId="178" fontId="1" fillId="0" borderId="72" xfId="0" applyNumberFormat="1" applyFont="1" applyFill="1" applyBorder="1" applyAlignment="1">
      <alignment vertical="center"/>
    </xf>
    <xf numFmtId="178" fontId="1" fillId="0" borderId="110" xfId="0" applyNumberFormat="1" applyFont="1" applyFill="1" applyBorder="1" applyAlignment="1">
      <alignment vertical="center"/>
    </xf>
    <xf numFmtId="178" fontId="1" fillId="0" borderId="82" xfId="0" applyNumberFormat="1" applyFont="1" applyFill="1" applyBorder="1" applyAlignment="1">
      <alignment horizontal="right"/>
    </xf>
    <xf numFmtId="178" fontId="1" fillId="0" borderId="0" xfId="0" applyNumberFormat="1" applyFont="1" applyFill="1" applyAlignment="1">
      <alignment horizontal="center"/>
    </xf>
    <xf numFmtId="179" fontId="1" fillId="0" borderId="78" xfId="0" applyNumberFormat="1" applyFont="1" applyFill="1" applyBorder="1" applyAlignment="1">
      <alignment vertical="center"/>
    </xf>
    <xf numFmtId="179" fontId="1" fillId="0" borderId="7" xfId="0" applyNumberFormat="1" applyFont="1" applyFill="1" applyBorder="1" applyAlignment="1">
      <alignment horizontal="center"/>
    </xf>
    <xf numFmtId="179" fontId="1" fillId="0" borderId="111" xfId="0" applyNumberFormat="1" applyFont="1" applyFill="1" applyBorder="1" applyAlignment="1">
      <alignment vertical="center"/>
    </xf>
    <xf numFmtId="179" fontId="1" fillId="0" borderId="10" xfId="0" applyNumberFormat="1" applyFont="1" applyFill="1" applyBorder="1" applyAlignment="1">
      <alignment/>
    </xf>
    <xf numFmtId="179" fontId="1" fillId="0" borderId="10" xfId="0" applyNumberFormat="1" applyFont="1" applyFill="1" applyBorder="1" applyAlignment="1">
      <alignment horizontal="center"/>
    </xf>
    <xf numFmtId="178" fontId="1" fillId="0" borderId="112" xfId="0" applyNumberFormat="1" applyFont="1" applyFill="1" applyBorder="1" applyAlignment="1">
      <alignment horizontal="center"/>
    </xf>
    <xf numFmtId="178" fontId="1" fillId="0" borderId="113" xfId="0" applyNumberFormat="1" applyFont="1" applyFill="1" applyBorder="1" applyAlignment="1">
      <alignment vertical="center"/>
    </xf>
    <xf numFmtId="179" fontId="1" fillId="0" borderId="25" xfId="0" applyNumberFormat="1" applyFont="1" applyFill="1" applyBorder="1" applyAlignment="1">
      <alignment vertical="center"/>
    </xf>
    <xf numFmtId="179" fontId="1" fillId="0" borderId="54" xfId="0" applyNumberFormat="1" applyFont="1" applyFill="1" applyBorder="1" applyAlignment="1">
      <alignment vertical="center"/>
    </xf>
    <xf numFmtId="183" fontId="1" fillId="0" borderId="12" xfId="0" applyNumberFormat="1" applyFont="1" applyFill="1" applyBorder="1" applyAlignment="1">
      <alignment vertical="center"/>
    </xf>
    <xf numFmtId="183" fontId="1" fillId="0" borderId="71" xfId="0" applyNumberFormat="1" applyFont="1" applyFill="1" applyBorder="1" applyAlignment="1">
      <alignment vertical="center"/>
    </xf>
    <xf numFmtId="183" fontId="1" fillId="0" borderId="54" xfId="0" applyNumberFormat="1" applyFont="1" applyFill="1" applyBorder="1" applyAlignment="1">
      <alignment vertical="center"/>
    </xf>
    <xf numFmtId="183" fontId="1" fillId="0" borderId="114" xfId="0" applyNumberFormat="1" applyFont="1" applyFill="1" applyBorder="1" applyAlignment="1">
      <alignment vertical="center"/>
    </xf>
    <xf numFmtId="183" fontId="1" fillId="0" borderId="115" xfId="0" applyNumberFormat="1" applyFont="1" applyFill="1" applyBorder="1" applyAlignment="1">
      <alignment vertical="center"/>
    </xf>
    <xf numFmtId="183" fontId="1" fillId="0" borderId="42" xfId="0" applyNumberFormat="1" applyFont="1" applyFill="1" applyBorder="1" applyAlignment="1">
      <alignment vertical="center"/>
    </xf>
    <xf numFmtId="183" fontId="1" fillId="0" borderId="100" xfId="0" applyNumberFormat="1" applyFont="1" applyFill="1" applyBorder="1" applyAlignment="1">
      <alignment vertical="center"/>
    </xf>
    <xf numFmtId="183" fontId="1" fillId="0" borderId="73" xfId="0" applyNumberFormat="1" applyFont="1" applyFill="1" applyBorder="1" applyAlignment="1">
      <alignment vertical="center"/>
    </xf>
    <xf numFmtId="183" fontId="1" fillId="0" borderId="15" xfId="0" applyNumberFormat="1" applyFont="1" applyFill="1" applyBorder="1" applyAlignment="1">
      <alignment vertical="center"/>
    </xf>
    <xf numFmtId="183" fontId="1" fillId="0" borderId="65" xfId="0" applyNumberFormat="1" applyFont="1" applyFill="1" applyBorder="1" applyAlignment="1">
      <alignment vertical="center"/>
    </xf>
    <xf numFmtId="183" fontId="1" fillId="0" borderId="0" xfId="0" applyNumberFormat="1" applyFont="1" applyFill="1" applyAlignment="1">
      <alignment vertical="center"/>
    </xf>
    <xf numFmtId="183" fontId="1" fillId="0" borderId="0" xfId="0" applyNumberFormat="1" applyFont="1" applyFill="1" applyAlignment="1">
      <alignment horizontal="center"/>
    </xf>
    <xf numFmtId="183" fontId="1" fillId="0" borderId="116" xfId="0" applyNumberFormat="1" applyFont="1" applyFill="1" applyBorder="1" applyAlignment="1">
      <alignment vertical="center"/>
    </xf>
    <xf numFmtId="183" fontId="1" fillId="0" borderId="44" xfId="0" applyNumberFormat="1" applyFont="1" applyFill="1" applyBorder="1" applyAlignment="1">
      <alignment vertical="center"/>
    </xf>
    <xf numFmtId="183" fontId="1" fillId="0" borderId="46" xfId="0" applyNumberFormat="1" applyFont="1" applyFill="1" applyBorder="1" applyAlignment="1">
      <alignment vertical="center"/>
    </xf>
    <xf numFmtId="183" fontId="1" fillId="0" borderId="7" xfId="0" applyNumberFormat="1" applyFont="1" applyFill="1" applyBorder="1" applyAlignment="1">
      <alignment/>
    </xf>
    <xf numFmtId="183" fontId="1" fillId="0" borderId="66" xfId="0" applyNumberFormat="1" applyFont="1" applyFill="1" applyBorder="1" applyAlignment="1">
      <alignment vertical="center"/>
    </xf>
    <xf numFmtId="183" fontId="1" fillId="0" borderId="25" xfId="0" applyNumberFormat="1" applyFont="1" applyFill="1" applyBorder="1" applyAlignment="1">
      <alignment vertical="center"/>
    </xf>
    <xf numFmtId="183" fontId="1" fillId="0" borderId="1" xfId="0" applyNumberFormat="1" applyFont="1" applyFill="1" applyBorder="1" applyAlignment="1">
      <alignment vertical="center"/>
    </xf>
    <xf numFmtId="183" fontId="1" fillId="0" borderId="24" xfId="0" applyNumberFormat="1" applyFont="1" applyFill="1" applyBorder="1" applyAlignment="1">
      <alignment vertical="center"/>
    </xf>
    <xf numFmtId="183" fontId="1" fillId="0" borderId="10" xfId="0" applyNumberFormat="1" applyFont="1" applyFill="1" applyBorder="1" applyAlignment="1">
      <alignment/>
    </xf>
    <xf numFmtId="183" fontId="1" fillId="0" borderId="19" xfId="0" applyNumberFormat="1" applyFont="1" applyFill="1" applyBorder="1" applyAlignment="1">
      <alignment vertical="center"/>
    </xf>
    <xf numFmtId="183" fontId="1" fillId="0" borderId="47" xfId="0" applyNumberFormat="1" applyFont="1" applyFill="1" applyBorder="1" applyAlignment="1">
      <alignment vertical="center"/>
    </xf>
    <xf numFmtId="183" fontId="1" fillId="0" borderId="2" xfId="0" applyNumberFormat="1" applyFont="1" applyFill="1" applyBorder="1" applyAlignment="1">
      <alignment vertical="center"/>
    </xf>
    <xf numFmtId="183" fontId="1" fillId="0" borderId="9" xfId="0" applyNumberFormat="1" applyFont="1" applyFill="1" applyBorder="1" applyAlignment="1">
      <alignment vertical="center"/>
    </xf>
    <xf numFmtId="183" fontId="1" fillId="0" borderId="22" xfId="0" applyNumberFormat="1" applyFont="1" applyFill="1" applyBorder="1" applyAlignment="1">
      <alignment vertical="center"/>
    </xf>
    <xf numFmtId="183" fontId="1" fillId="0" borderId="3" xfId="0" applyNumberFormat="1" applyFont="1" applyFill="1" applyBorder="1" applyAlignment="1">
      <alignment vertical="center"/>
    </xf>
    <xf numFmtId="183" fontId="1" fillId="0" borderId="55" xfId="0" applyNumberFormat="1" applyFont="1" applyFill="1" applyBorder="1" applyAlignment="1">
      <alignment vertical="center"/>
    </xf>
    <xf numFmtId="183" fontId="1" fillId="0" borderId="56" xfId="0" applyNumberFormat="1" applyFont="1" applyFill="1" applyBorder="1" applyAlignment="1">
      <alignment vertical="center"/>
    </xf>
    <xf numFmtId="183" fontId="1" fillId="0" borderId="28" xfId="0" applyNumberFormat="1" applyFont="1" applyFill="1" applyBorder="1" applyAlignment="1">
      <alignment/>
    </xf>
    <xf numFmtId="183" fontId="1" fillId="0" borderId="112" xfId="0" applyNumberFormat="1" applyFont="1" applyFill="1" applyBorder="1" applyAlignment="1">
      <alignment horizontal="center"/>
    </xf>
    <xf numFmtId="183" fontId="1" fillId="0" borderId="78" xfId="0" applyNumberFormat="1" applyFont="1" applyFill="1" applyBorder="1" applyAlignment="1">
      <alignment vertical="center"/>
    </xf>
    <xf numFmtId="183" fontId="1" fillId="0" borderId="79" xfId="0" applyNumberFormat="1" applyFont="1" applyFill="1" applyBorder="1" applyAlignment="1">
      <alignment vertical="center"/>
    </xf>
    <xf numFmtId="183" fontId="1" fillId="0" borderId="16" xfId="0" applyNumberFormat="1" applyFont="1" applyFill="1" applyBorder="1" applyAlignment="1">
      <alignment horizontal="right"/>
    </xf>
    <xf numFmtId="183" fontId="1" fillId="0" borderId="26" xfId="0" applyNumberFormat="1" applyFont="1" applyFill="1" applyBorder="1" applyAlignment="1">
      <alignment vertical="center"/>
    </xf>
    <xf numFmtId="179" fontId="1" fillId="0" borderId="71" xfId="0" applyNumberFormat="1" applyFont="1" applyFill="1" applyBorder="1" applyAlignment="1">
      <alignment vertical="center"/>
    </xf>
    <xf numFmtId="179" fontId="1" fillId="0" borderId="5" xfId="0" applyNumberFormat="1" applyFont="1" applyFill="1" applyBorder="1" applyAlignment="1">
      <alignment horizontal="center"/>
    </xf>
    <xf numFmtId="179" fontId="1" fillId="0" borderId="17" xfId="0" applyNumberFormat="1" applyFont="1" applyFill="1" applyBorder="1" applyAlignment="1">
      <alignment horizontal="center"/>
    </xf>
    <xf numFmtId="179" fontId="1" fillId="0" borderId="8" xfId="0" applyNumberFormat="1" applyFont="1" applyFill="1" applyBorder="1" applyAlignment="1">
      <alignment vertical="center"/>
    </xf>
    <xf numFmtId="183" fontId="1" fillId="0" borderId="107" xfId="0" applyNumberFormat="1" applyFont="1" applyFill="1" applyBorder="1" applyAlignment="1">
      <alignment horizontal="right"/>
    </xf>
    <xf numFmtId="183" fontId="1" fillId="0" borderId="80" xfId="0" applyNumberFormat="1" applyFont="1" applyFill="1" applyBorder="1" applyAlignment="1">
      <alignment horizontal="right"/>
    </xf>
    <xf numFmtId="183" fontId="1" fillId="0" borderId="81" xfId="0" applyNumberFormat="1" applyFont="1" applyFill="1" applyBorder="1" applyAlignment="1">
      <alignment horizontal="right"/>
    </xf>
    <xf numFmtId="0" fontId="1" fillId="0" borderId="10" xfId="0" applyFont="1" applyFill="1" applyBorder="1" applyAlignment="1" quotePrefix="1">
      <alignment vertical="center"/>
    </xf>
    <xf numFmtId="0" fontId="1" fillId="0" borderId="3" xfId="0" applyFont="1" applyFill="1" applyBorder="1" applyAlignment="1">
      <alignment shrinkToFit="1"/>
    </xf>
    <xf numFmtId="0" fontId="1" fillId="0" borderId="16" xfId="0" applyFont="1" applyFill="1" applyBorder="1" applyAlignment="1">
      <alignment vertical="center"/>
    </xf>
    <xf numFmtId="0" fontId="1" fillId="0" borderId="111" xfId="0" applyFont="1" applyFill="1" applyBorder="1" applyAlignment="1">
      <alignment vertical="center"/>
    </xf>
    <xf numFmtId="0" fontId="1" fillId="0" borderId="108" xfId="0" applyFont="1" applyFill="1" applyBorder="1" applyAlignment="1">
      <alignment vertical="center"/>
    </xf>
    <xf numFmtId="178" fontId="1" fillId="0" borderId="111" xfId="0" applyNumberFormat="1" applyFont="1" applyFill="1" applyBorder="1" applyAlignment="1">
      <alignment vertical="center"/>
    </xf>
    <xf numFmtId="178" fontId="1" fillId="0" borderId="4" xfId="16" applyNumberFormat="1" applyFont="1" applyFill="1" applyBorder="1" applyAlignment="1">
      <alignment/>
    </xf>
    <xf numFmtId="188" fontId="1" fillId="0" borderId="4" xfId="0" applyNumberFormat="1" applyFont="1" applyFill="1" applyBorder="1" applyAlignment="1">
      <alignment vertical="center"/>
    </xf>
    <xf numFmtId="178" fontId="1" fillId="0" borderId="0" xfId="0" applyNumberFormat="1" applyFont="1" applyFill="1" applyBorder="1" applyAlignment="1">
      <alignment shrinkToFit="1"/>
    </xf>
    <xf numFmtId="178" fontId="1" fillId="0" borderId="3" xfId="16" applyNumberFormat="1" applyFont="1" applyFill="1" applyBorder="1" applyAlignment="1">
      <alignment/>
    </xf>
    <xf numFmtId="188" fontId="1" fillId="0" borderId="3" xfId="0" applyNumberFormat="1" applyFont="1" applyFill="1" applyBorder="1" applyAlignment="1">
      <alignment vertical="center"/>
    </xf>
    <xf numFmtId="188" fontId="1" fillId="0" borderId="30" xfId="0" applyNumberFormat="1" applyFont="1" applyFill="1" applyBorder="1" applyAlignment="1">
      <alignment vertical="center"/>
    </xf>
    <xf numFmtId="178" fontId="1" fillId="0" borderId="21" xfId="0" applyNumberFormat="1" applyFont="1" applyFill="1" applyBorder="1" applyAlignment="1">
      <alignment vertical="center"/>
    </xf>
    <xf numFmtId="178" fontId="1" fillId="0" borderId="117" xfId="0" applyNumberFormat="1" applyFont="1" applyFill="1" applyBorder="1" applyAlignment="1">
      <alignment vertical="center"/>
    </xf>
    <xf numFmtId="188" fontId="1" fillId="0" borderId="0" xfId="0" applyNumberFormat="1" applyFont="1" applyFill="1" applyBorder="1" applyAlignment="1">
      <alignment vertical="center"/>
    </xf>
    <xf numFmtId="179" fontId="1" fillId="0" borderId="51" xfId="0" applyNumberFormat="1" applyFont="1" applyFill="1" applyBorder="1" applyAlignment="1">
      <alignment vertical="center"/>
    </xf>
    <xf numFmtId="178" fontId="1" fillId="0" borderId="75" xfId="0" applyNumberFormat="1" applyFont="1" applyFill="1" applyBorder="1" applyAlignment="1">
      <alignment vertical="center"/>
    </xf>
    <xf numFmtId="179" fontId="1" fillId="0" borderId="58" xfId="0" applyNumberFormat="1" applyFont="1" applyFill="1" applyBorder="1" applyAlignment="1">
      <alignment vertical="center"/>
    </xf>
    <xf numFmtId="179" fontId="1" fillId="0" borderId="77" xfId="0" applyNumberFormat="1" applyFont="1" applyFill="1" applyBorder="1" applyAlignment="1">
      <alignment vertical="center"/>
    </xf>
    <xf numFmtId="178" fontId="1" fillId="0" borderId="107" xfId="0" applyNumberFormat="1" applyFont="1" applyFill="1" applyBorder="1" applyAlignment="1">
      <alignment vertical="center"/>
    </xf>
    <xf numFmtId="178" fontId="1" fillId="0" borderId="52" xfId="0" applyNumberFormat="1" applyFont="1" applyFill="1" applyBorder="1" applyAlignment="1">
      <alignment vertical="center"/>
    </xf>
    <xf numFmtId="178" fontId="1" fillId="0" borderId="46" xfId="0" applyNumberFormat="1" applyFont="1" applyFill="1" applyBorder="1" applyAlignment="1">
      <alignment vertical="center"/>
    </xf>
    <xf numFmtId="178" fontId="1" fillId="0" borderId="118" xfId="0" applyNumberFormat="1" applyFont="1" applyFill="1" applyBorder="1" applyAlignment="1">
      <alignment vertical="center"/>
    </xf>
    <xf numFmtId="178" fontId="1" fillId="0" borderId="53" xfId="0" applyNumberFormat="1" applyFont="1" applyFill="1" applyBorder="1" applyAlignment="1">
      <alignment vertical="center"/>
    </xf>
    <xf numFmtId="178" fontId="1" fillId="0" borderId="119" xfId="0" applyNumberFormat="1" applyFont="1" applyFill="1" applyBorder="1" applyAlignment="1">
      <alignment vertical="center"/>
    </xf>
    <xf numFmtId="178" fontId="1" fillId="0" borderId="25" xfId="0" applyNumberFormat="1" applyFont="1" applyFill="1" applyBorder="1" applyAlignment="1">
      <alignment vertical="center"/>
    </xf>
    <xf numFmtId="178" fontId="1" fillId="0" borderId="120" xfId="0" applyNumberFormat="1" applyFont="1" applyFill="1" applyBorder="1" applyAlignment="1">
      <alignment vertical="center"/>
    </xf>
    <xf numFmtId="178" fontId="1" fillId="0" borderId="121" xfId="0" applyNumberFormat="1" applyFont="1" applyFill="1" applyBorder="1" applyAlignment="1">
      <alignment vertical="center"/>
    </xf>
    <xf numFmtId="178" fontId="1" fillId="0" borderId="82" xfId="0" applyNumberFormat="1" applyFont="1" applyFill="1" applyBorder="1" applyAlignment="1">
      <alignment vertical="center"/>
    </xf>
    <xf numFmtId="0" fontId="5" fillId="0" borderId="61" xfId="0" applyFont="1" applyFill="1" applyBorder="1" applyAlignment="1">
      <alignment vertical="center"/>
    </xf>
    <xf numFmtId="178" fontId="5" fillId="0" borderId="44" xfId="0" applyNumberFormat="1" applyFont="1" applyFill="1" applyBorder="1" applyAlignment="1">
      <alignment vertical="center"/>
    </xf>
    <xf numFmtId="0" fontId="5" fillId="0" borderId="39" xfId="0" applyFont="1" applyFill="1" applyBorder="1" applyAlignment="1">
      <alignment vertical="center"/>
    </xf>
    <xf numFmtId="178" fontId="5" fillId="0" borderId="71" xfId="0" applyNumberFormat="1" applyFont="1" applyFill="1" applyBorder="1" applyAlignment="1">
      <alignment vertical="center"/>
    </xf>
    <xf numFmtId="178" fontId="1" fillId="0" borderId="81" xfId="0" applyNumberFormat="1" applyFont="1" applyFill="1" applyBorder="1" applyAlignment="1">
      <alignment vertical="center"/>
    </xf>
    <xf numFmtId="0" fontId="1" fillId="0" borderId="64" xfId="0" applyFont="1" applyFill="1" applyBorder="1" applyAlignment="1">
      <alignment horizontal="center"/>
    </xf>
    <xf numFmtId="0" fontId="1" fillId="0" borderId="107" xfId="0" applyFont="1" applyFill="1" applyBorder="1" applyAlignment="1">
      <alignment vertical="center"/>
    </xf>
    <xf numFmtId="0" fontId="1" fillId="0" borderId="81" xfId="0" applyFont="1" applyFill="1" applyBorder="1" applyAlignment="1">
      <alignment vertical="center"/>
    </xf>
    <xf numFmtId="0" fontId="1" fillId="0" borderId="31" xfId="0" applyFont="1" applyFill="1" applyBorder="1" applyAlignment="1">
      <alignment vertical="center"/>
    </xf>
    <xf numFmtId="0" fontId="1" fillId="0" borderId="62" xfId="0" applyFont="1" applyFill="1" applyBorder="1" applyAlignment="1">
      <alignment vertical="center"/>
    </xf>
    <xf numFmtId="0" fontId="1" fillId="0" borderId="0" xfId="0" applyFont="1" applyFill="1" applyBorder="1" applyAlignment="1">
      <alignment horizontal="right"/>
    </xf>
    <xf numFmtId="0" fontId="1" fillId="0" borderId="0" xfId="0" applyFont="1" applyFill="1" applyBorder="1" applyAlignment="1">
      <alignment horizontal="left"/>
    </xf>
    <xf numFmtId="179" fontId="1" fillId="0" borderId="0" xfId="0" applyNumberFormat="1" applyFont="1" applyFill="1" applyBorder="1" applyAlignment="1">
      <alignment horizontal="right"/>
    </xf>
    <xf numFmtId="0" fontId="1" fillId="0" borderId="15" xfId="0" applyFont="1" applyFill="1" applyBorder="1" applyAlignment="1">
      <alignment horizontal="center"/>
    </xf>
    <xf numFmtId="0" fontId="1" fillId="0" borderId="3" xfId="0" applyFont="1" applyFill="1" applyBorder="1" applyAlignment="1">
      <alignment horizontal="center"/>
    </xf>
    <xf numFmtId="0" fontId="0" fillId="0" borderId="15" xfId="0" applyFill="1" applyBorder="1" applyAlignment="1">
      <alignment/>
    </xf>
    <xf numFmtId="182" fontId="1" fillId="0" borderId="25" xfId="0" applyNumberFormat="1" applyFont="1" applyFill="1" applyBorder="1" applyAlignment="1">
      <alignment vertical="center"/>
    </xf>
    <xf numFmtId="182" fontId="1" fillId="0" borderId="76" xfId="0" applyNumberFormat="1" applyFont="1" applyFill="1" applyBorder="1" applyAlignment="1">
      <alignment horizontal="right"/>
    </xf>
    <xf numFmtId="182" fontId="1" fillId="0" borderId="47" xfId="0" applyNumberFormat="1" applyFont="1" applyFill="1" applyBorder="1" applyAlignment="1">
      <alignment vertical="center"/>
    </xf>
    <xf numFmtId="182" fontId="1" fillId="0" borderId="54" xfId="0" applyNumberFormat="1" applyFont="1" applyFill="1" applyBorder="1" applyAlignment="1">
      <alignment vertical="center"/>
    </xf>
    <xf numFmtId="0" fontId="1" fillId="0" borderId="115" xfId="0" applyFont="1" applyFill="1" applyBorder="1" applyAlignment="1">
      <alignment vertical="center"/>
    </xf>
    <xf numFmtId="182" fontId="1" fillId="0" borderId="57" xfId="0" applyNumberFormat="1" applyFont="1" applyFill="1" applyBorder="1" applyAlignment="1">
      <alignment vertical="center"/>
    </xf>
    <xf numFmtId="0" fontId="1" fillId="0" borderId="71" xfId="0" applyFont="1" applyFill="1" applyBorder="1" applyAlignment="1">
      <alignment horizontal="left"/>
    </xf>
    <xf numFmtId="0" fontId="1" fillId="0" borderId="109" xfId="0" applyFont="1" applyFill="1" applyBorder="1" applyAlignment="1">
      <alignment shrinkToFit="1"/>
    </xf>
    <xf numFmtId="179" fontId="1" fillId="0" borderId="72" xfId="0" applyNumberFormat="1" applyFont="1" applyFill="1" applyBorder="1" applyAlignment="1">
      <alignment vertical="center"/>
    </xf>
    <xf numFmtId="178" fontId="1" fillId="0" borderId="0" xfId="0" applyNumberFormat="1" applyFont="1" applyFill="1" applyBorder="1" applyAlignment="1">
      <alignment horizontal="right"/>
    </xf>
    <xf numFmtId="0" fontId="1" fillId="0" borderId="58" xfId="0" applyFont="1" applyFill="1" applyBorder="1" applyAlignment="1">
      <alignment vertical="center"/>
    </xf>
    <xf numFmtId="178" fontId="1" fillId="0" borderId="111" xfId="0" applyNumberFormat="1" applyFont="1" applyFill="1" applyBorder="1" applyAlignment="1">
      <alignment horizontal="right" vertical="top"/>
    </xf>
    <xf numFmtId="0" fontId="1" fillId="0" borderId="111" xfId="0" applyFont="1" applyFill="1" applyBorder="1" applyAlignment="1">
      <alignment horizontal="center"/>
    </xf>
    <xf numFmtId="0" fontId="1" fillId="0" borderId="122" xfId="0" applyFont="1" applyFill="1" applyBorder="1" applyAlignment="1">
      <alignment vertical="center"/>
    </xf>
    <xf numFmtId="0" fontId="1" fillId="0" borderId="123" xfId="0" applyFont="1" applyFill="1" applyBorder="1" applyAlignment="1">
      <alignment vertical="center"/>
    </xf>
    <xf numFmtId="178" fontId="1" fillId="0" borderId="124" xfId="0" applyNumberFormat="1" applyFont="1" applyFill="1" applyBorder="1" applyAlignment="1">
      <alignment horizontal="right" vertical="top"/>
    </xf>
    <xf numFmtId="0" fontId="1" fillId="0" borderId="124" xfId="0" applyFont="1" applyFill="1" applyBorder="1" applyAlignment="1">
      <alignment horizontal="center"/>
    </xf>
    <xf numFmtId="0" fontId="1" fillId="0" borderId="124" xfId="0" applyFont="1" applyFill="1" applyBorder="1" applyAlignment="1">
      <alignment vertical="center"/>
    </xf>
    <xf numFmtId="0" fontId="1" fillId="0" borderId="125" xfId="0" applyFont="1" applyFill="1" applyBorder="1" applyAlignment="1">
      <alignment vertical="center"/>
    </xf>
    <xf numFmtId="0" fontId="1" fillId="0" borderId="0" xfId="0" applyFont="1" applyFill="1" applyBorder="1" applyAlignment="1">
      <alignment horizontal="right" vertical="top"/>
    </xf>
    <xf numFmtId="0" fontId="1" fillId="0" borderId="0" xfId="0" applyFont="1" applyFill="1" applyBorder="1" applyAlignment="1">
      <alignment horizontal="center"/>
    </xf>
    <xf numFmtId="0" fontId="1" fillId="0" borderId="126" xfId="0" applyFont="1" applyFill="1" applyBorder="1" applyAlignment="1">
      <alignment vertical="center"/>
    </xf>
    <xf numFmtId="0" fontId="1" fillId="0" borderId="127" xfId="0" applyFont="1" applyFill="1" applyBorder="1" applyAlignment="1">
      <alignment vertical="center"/>
    </xf>
    <xf numFmtId="182" fontId="1" fillId="0" borderId="128" xfId="0" applyNumberFormat="1" applyFont="1" applyFill="1" applyBorder="1" applyAlignment="1">
      <alignment horizontal="right" vertical="top"/>
    </xf>
    <xf numFmtId="0" fontId="1" fillId="0" borderId="128" xfId="0" applyFont="1" applyFill="1" applyBorder="1" applyAlignment="1">
      <alignment vertical="center"/>
    </xf>
    <xf numFmtId="0" fontId="1" fillId="0" borderId="129" xfId="0" applyFont="1" applyFill="1" applyBorder="1" applyAlignment="1">
      <alignment vertical="center"/>
    </xf>
    <xf numFmtId="0" fontId="1" fillId="0" borderId="108" xfId="0" applyFont="1" applyFill="1" applyBorder="1" applyAlignment="1">
      <alignment horizontal="right"/>
    </xf>
    <xf numFmtId="0" fontId="1" fillId="0" borderId="25" xfId="0" applyFont="1" applyFill="1" applyBorder="1" applyAlignment="1">
      <alignment vertical="center"/>
    </xf>
    <xf numFmtId="178" fontId="1" fillId="0" borderId="111" xfId="0" applyNumberFormat="1" applyFont="1" applyFill="1" applyBorder="1" applyAlignment="1">
      <alignment horizontal="right"/>
    </xf>
    <xf numFmtId="0" fontId="1" fillId="0" borderId="80" xfId="0" applyFont="1" applyFill="1" applyBorder="1" applyAlignment="1">
      <alignment vertical="center"/>
    </xf>
    <xf numFmtId="0" fontId="1" fillId="0" borderId="128" xfId="0" applyFont="1" applyFill="1" applyBorder="1" applyAlignment="1">
      <alignment horizontal="right"/>
    </xf>
    <xf numFmtId="0" fontId="1" fillId="0" borderId="0" xfId="0" applyFont="1" applyFill="1" applyBorder="1" applyAlignment="1" quotePrefix="1">
      <alignment vertical="center"/>
    </xf>
    <xf numFmtId="0" fontId="1" fillId="0" borderId="111" xfId="0" applyFont="1" applyFill="1" applyBorder="1" applyAlignment="1">
      <alignment horizontal="right"/>
    </xf>
    <xf numFmtId="179" fontId="1" fillId="0" borderId="0" xfId="0" applyNumberFormat="1" applyFont="1" applyFill="1" applyBorder="1" applyAlignment="1">
      <alignment/>
    </xf>
    <xf numFmtId="189" fontId="1" fillId="0" borderId="71" xfId="0" applyNumberFormat="1" applyFont="1" applyFill="1" applyBorder="1" applyAlignment="1">
      <alignment horizontal="right"/>
    </xf>
    <xf numFmtId="190" fontId="1" fillId="0" borderId="71" xfId="0" applyNumberFormat="1" applyFont="1" applyFill="1" applyBorder="1" applyAlignment="1">
      <alignment/>
    </xf>
    <xf numFmtId="0" fontId="1" fillId="0" borderId="130" xfId="0" applyFont="1" applyFill="1" applyBorder="1" applyAlignment="1">
      <alignment vertical="center"/>
    </xf>
    <xf numFmtId="0" fontId="1" fillId="0" borderId="131" xfId="0" applyFont="1" applyFill="1" applyBorder="1" applyAlignment="1">
      <alignment vertical="center"/>
    </xf>
    <xf numFmtId="0" fontId="1" fillId="0" borderId="132" xfId="0" applyFont="1" applyFill="1" applyBorder="1" applyAlignment="1">
      <alignment vertical="center"/>
    </xf>
    <xf numFmtId="0" fontId="1" fillId="0" borderId="133" xfId="0" applyFont="1" applyFill="1" applyBorder="1" applyAlignment="1">
      <alignment vertical="center"/>
    </xf>
    <xf numFmtId="182" fontId="1" fillId="0" borderId="0" xfId="0" applyNumberFormat="1" applyFont="1" applyFill="1" applyBorder="1" applyAlignment="1">
      <alignment horizontal="right"/>
    </xf>
    <xf numFmtId="178" fontId="1" fillId="0" borderId="71" xfId="0" applyNumberFormat="1" applyFont="1" applyFill="1" applyBorder="1" applyAlignment="1">
      <alignment horizontal="right"/>
    </xf>
    <xf numFmtId="178" fontId="1" fillId="0" borderId="71" xfId="0" applyNumberFormat="1" applyFont="1" applyFill="1" applyBorder="1" applyAlignment="1">
      <alignment/>
    </xf>
    <xf numFmtId="187" fontId="1" fillId="0" borderId="77" xfId="0" applyNumberFormat="1" applyFont="1" applyFill="1" applyBorder="1" applyAlignment="1">
      <alignment horizontal="right"/>
    </xf>
    <xf numFmtId="184" fontId="1" fillId="0" borderId="77" xfId="0" applyNumberFormat="1" applyFont="1" applyFill="1" applyBorder="1" applyAlignment="1">
      <alignment vertical="center"/>
    </xf>
    <xf numFmtId="0" fontId="1" fillId="0" borderId="64" xfId="0" applyFont="1" applyFill="1" applyBorder="1" applyAlignment="1">
      <alignment horizontal="center"/>
    </xf>
    <xf numFmtId="0" fontId="0" fillId="0" borderId="72" xfId="0" applyFill="1" applyBorder="1" applyAlignment="1">
      <alignment/>
    </xf>
    <xf numFmtId="0" fontId="0" fillId="0" borderId="65" xfId="0" applyFill="1" applyBorder="1" applyAlignment="1">
      <alignment/>
    </xf>
    <xf numFmtId="179" fontId="1" fillId="0" borderId="6" xfId="0" applyNumberFormat="1" applyFont="1" applyFill="1" applyBorder="1" applyAlignment="1">
      <alignment vertical="top"/>
    </xf>
    <xf numFmtId="0" fontId="0" fillId="0" borderId="45" xfId="0" applyFill="1" applyBorder="1" applyAlignment="1">
      <alignment vertical="top"/>
    </xf>
    <xf numFmtId="0" fontId="0" fillId="0" borderId="75" xfId="0" applyFill="1" applyBorder="1" applyAlignment="1">
      <alignment vertical="top"/>
    </xf>
    <xf numFmtId="0" fontId="0" fillId="0" borderId="31" xfId="0" applyFill="1" applyBorder="1" applyAlignment="1">
      <alignment vertical="top"/>
    </xf>
    <xf numFmtId="0" fontId="0" fillId="0" borderId="77" xfId="0" applyFill="1" applyBorder="1" applyAlignment="1">
      <alignment vertical="top"/>
    </xf>
    <xf numFmtId="0" fontId="0" fillId="0" borderId="60" xfId="0" applyFill="1" applyBorder="1" applyAlignment="1">
      <alignment vertical="top"/>
    </xf>
    <xf numFmtId="0" fontId="5" fillId="0" borderId="1" xfId="0" applyFont="1" applyFill="1" applyBorder="1" applyAlignment="1">
      <alignment vertical="top" wrapText="1"/>
    </xf>
    <xf numFmtId="0" fontId="6" fillId="0" borderId="2" xfId="0" applyFont="1" applyFill="1" applyBorder="1" applyAlignment="1">
      <alignment vertical="top" wrapText="1"/>
    </xf>
    <xf numFmtId="0" fontId="6" fillId="0" borderId="3" xfId="0" applyFont="1" applyFill="1" applyBorder="1" applyAlignment="1">
      <alignment vertical="top" wrapText="1"/>
    </xf>
    <xf numFmtId="0" fontId="1" fillId="0" borderId="72" xfId="0" applyFont="1" applyFill="1" applyBorder="1" applyAlignment="1">
      <alignment horizontal="center"/>
    </xf>
    <xf numFmtId="0" fontId="1" fillId="0" borderId="65" xfId="0" applyFont="1" applyFill="1" applyBorder="1" applyAlignment="1">
      <alignment horizontal="center"/>
    </xf>
    <xf numFmtId="178" fontId="1" fillId="0" borderId="52" xfId="0" applyNumberFormat="1" applyFont="1" applyFill="1" applyBorder="1" applyAlignment="1">
      <alignment horizontal="center"/>
    </xf>
    <xf numFmtId="178" fontId="1" fillId="0" borderId="44" xfId="0" applyNumberFormat="1" applyFont="1" applyFill="1" applyBorder="1" applyAlignment="1">
      <alignment horizontal="center"/>
    </xf>
    <xf numFmtId="178" fontId="1" fillId="0" borderId="46" xfId="0" applyNumberFormat="1" applyFont="1" applyFill="1" applyBorder="1" applyAlignment="1">
      <alignment horizontal="center"/>
    </xf>
    <xf numFmtId="178" fontId="1" fillId="0" borderId="6" xfId="0" applyNumberFormat="1" applyFont="1" applyFill="1" applyBorder="1" applyAlignment="1">
      <alignment vertical="top" wrapText="1"/>
    </xf>
    <xf numFmtId="0" fontId="0" fillId="0" borderId="9" xfId="0" applyFill="1" applyBorder="1" applyAlignment="1">
      <alignment vertical="top"/>
    </xf>
    <xf numFmtId="0" fontId="0" fillId="0" borderId="0" xfId="0" applyFill="1" applyAlignment="1">
      <alignment vertical="top"/>
    </xf>
    <xf numFmtId="0" fontId="0" fillId="0" borderId="76" xfId="0" applyFill="1" applyBorder="1" applyAlignment="1">
      <alignment vertical="top"/>
    </xf>
    <xf numFmtId="179" fontId="1" fillId="0" borderId="6" xfId="0" applyNumberFormat="1" applyFont="1" applyFill="1" applyBorder="1" applyAlignment="1">
      <alignment vertical="top" wrapText="1"/>
    </xf>
    <xf numFmtId="0" fontId="7"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Alignment="1">
      <alignment vertical="center"/>
    </xf>
    <xf numFmtId="0" fontId="10" fillId="0" borderId="0" xfId="0" applyFont="1" applyFill="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424</xdr:row>
      <xdr:rowOff>28575</xdr:rowOff>
    </xdr:from>
    <xdr:to>
      <xdr:col>1</xdr:col>
      <xdr:colOff>962025</xdr:colOff>
      <xdr:row>427</xdr:row>
      <xdr:rowOff>142875</xdr:rowOff>
    </xdr:to>
    <xdr:sp>
      <xdr:nvSpPr>
        <xdr:cNvPr id="1" name="Line 1"/>
        <xdr:cNvSpPr>
          <a:spLocks/>
        </xdr:cNvSpPr>
      </xdr:nvSpPr>
      <xdr:spPr>
        <a:xfrm>
          <a:off x="171450" y="47777400"/>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1</xdr:col>
      <xdr:colOff>0</xdr:colOff>
      <xdr:row>413</xdr:row>
      <xdr:rowOff>19050</xdr:rowOff>
    </xdr:from>
    <xdr:to>
      <xdr:col>2</xdr:col>
      <xdr:colOff>0</xdr:colOff>
      <xdr:row>418</xdr:row>
      <xdr:rowOff>9525</xdr:rowOff>
    </xdr:to>
    <xdr:sp>
      <xdr:nvSpPr>
        <xdr:cNvPr id="2" name="Line 2"/>
        <xdr:cNvSpPr>
          <a:spLocks/>
        </xdr:cNvSpPr>
      </xdr:nvSpPr>
      <xdr:spPr>
        <a:xfrm>
          <a:off x="161925" y="4777740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1</xdr:col>
      <xdr:colOff>19050</xdr:colOff>
      <xdr:row>394</xdr:row>
      <xdr:rowOff>19050</xdr:rowOff>
    </xdr:from>
    <xdr:to>
      <xdr:col>2</xdr:col>
      <xdr:colOff>9525</xdr:colOff>
      <xdr:row>398</xdr:row>
      <xdr:rowOff>9525</xdr:rowOff>
    </xdr:to>
    <xdr:sp>
      <xdr:nvSpPr>
        <xdr:cNvPr id="3" name="Line 3"/>
        <xdr:cNvSpPr>
          <a:spLocks/>
        </xdr:cNvSpPr>
      </xdr:nvSpPr>
      <xdr:spPr>
        <a:xfrm>
          <a:off x="180975" y="47777400"/>
          <a:ext cx="962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1</xdr:col>
      <xdr:colOff>0</xdr:colOff>
      <xdr:row>384</xdr:row>
      <xdr:rowOff>19050</xdr:rowOff>
    </xdr:from>
    <xdr:to>
      <xdr:col>1</xdr:col>
      <xdr:colOff>962025</xdr:colOff>
      <xdr:row>388</xdr:row>
      <xdr:rowOff>142875</xdr:rowOff>
    </xdr:to>
    <xdr:sp>
      <xdr:nvSpPr>
        <xdr:cNvPr id="4" name="Line 4"/>
        <xdr:cNvSpPr>
          <a:spLocks/>
        </xdr:cNvSpPr>
      </xdr:nvSpPr>
      <xdr:spPr>
        <a:xfrm>
          <a:off x="161925" y="47777400"/>
          <a:ext cx="962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1</xdr:col>
      <xdr:colOff>0</xdr:colOff>
      <xdr:row>374</xdr:row>
      <xdr:rowOff>28575</xdr:rowOff>
    </xdr:from>
    <xdr:to>
      <xdr:col>1</xdr:col>
      <xdr:colOff>962025</xdr:colOff>
      <xdr:row>378</xdr:row>
      <xdr:rowOff>0</xdr:rowOff>
    </xdr:to>
    <xdr:sp>
      <xdr:nvSpPr>
        <xdr:cNvPr id="5" name="Line 5"/>
        <xdr:cNvSpPr>
          <a:spLocks/>
        </xdr:cNvSpPr>
      </xdr:nvSpPr>
      <xdr:spPr>
        <a:xfrm>
          <a:off x="161925" y="47777400"/>
          <a:ext cx="962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1</xdr:col>
      <xdr:colOff>0</xdr:colOff>
      <xdr:row>356</xdr:row>
      <xdr:rowOff>152400</xdr:rowOff>
    </xdr:from>
    <xdr:to>
      <xdr:col>2</xdr:col>
      <xdr:colOff>19050</xdr:colOff>
      <xdr:row>361</xdr:row>
      <xdr:rowOff>0</xdr:rowOff>
    </xdr:to>
    <xdr:sp>
      <xdr:nvSpPr>
        <xdr:cNvPr id="6" name="Line 6"/>
        <xdr:cNvSpPr>
          <a:spLocks/>
        </xdr:cNvSpPr>
      </xdr:nvSpPr>
      <xdr:spPr>
        <a:xfrm>
          <a:off x="161925" y="47777400"/>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0</xdr:col>
      <xdr:colOff>152400</xdr:colOff>
      <xdr:row>337</xdr:row>
      <xdr:rowOff>0</xdr:rowOff>
    </xdr:from>
    <xdr:to>
      <xdr:col>2</xdr:col>
      <xdr:colOff>0</xdr:colOff>
      <xdr:row>341</xdr:row>
      <xdr:rowOff>142875</xdr:rowOff>
    </xdr:to>
    <xdr:sp>
      <xdr:nvSpPr>
        <xdr:cNvPr id="7" name="Line 7"/>
        <xdr:cNvSpPr>
          <a:spLocks/>
        </xdr:cNvSpPr>
      </xdr:nvSpPr>
      <xdr:spPr>
        <a:xfrm>
          <a:off x="152400" y="4777740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1</xdr:col>
      <xdr:colOff>9525</xdr:colOff>
      <xdr:row>328</xdr:row>
      <xdr:rowOff>28575</xdr:rowOff>
    </xdr:from>
    <xdr:to>
      <xdr:col>2</xdr:col>
      <xdr:colOff>0</xdr:colOff>
      <xdr:row>332</xdr:row>
      <xdr:rowOff>0</xdr:rowOff>
    </xdr:to>
    <xdr:sp>
      <xdr:nvSpPr>
        <xdr:cNvPr id="8" name="Line 8"/>
        <xdr:cNvSpPr>
          <a:spLocks/>
        </xdr:cNvSpPr>
      </xdr:nvSpPr>
      <xdr:spPr>
        <a:xfrm>
          <a:off x="171450" y="47777400"/>
          <a:ext cx="962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86"/>
  <sheetViews>
    <sheetView tabSelected="1" view="pageBreakPreview" zoomScale="75" zoomScaleNormal="75" zoomScaleSheetLayoutView="75" workbookViewId="0" topLeftCell="A581">
      <selection activeCell="H9" sqref="H9"/>
    </sheetView>
  </sheetViews>
  <sheetFormatPr defaultColWidth="9.140625" defaultRowHeight="12"/>
  <cols>
    <col min="1" max="1" width="2.421875" style="6" customWidth="1"/>
    <col min="2" max="2" width="14.57421875" style="6" customWidth="1"/>
    <col min="3" max="3" width="15.8515625" style="6" customWidth="1"/>
    <col min="4" max="4" width="16.8515625" style="6" customWidth="1"/>
    <col min="5" max="5" width="16.140625" style="6" customWidth="1"/>
    <col min="6" max="6" width="21.140625" style="6" customWidth="1"/>
    <col min="7" max="7" width="17.7109375" style="6" customWidth="1"/>
    <col min="8" max="8" width="20.57421875" style="6" customWidth="1"/>
    <col min="9" max="9" width="17.28125" style="6" customWidth="1"/>
    <col min="10" max="10" width="21.00390625" style="6" customWidth="1"/>
    <col min="11" max="14" width="14.57421875" style="6" customWidth="1"/>
    <col min="15" max="15" width="15.28125" style="6" customWidth="1"/>
    <col min="16" max="17" width="14.57421875" style="6" customWidth="1"/>
    <col min="18" max="16384" width="9.140625" style="6" customWidth="1"/>
  </cols>
  <sheetData>
    <row r="1" spans="1:2" ht="14.25">
      <c r="A1" s="419" t="s">
        <v>405</v>
      </c>
      <c r="B1" s="7"/>
    </row>
    <row r="2" spans="1:7" ht="12">
      <c r="A2" s="419" t="s">
        <v>406</v>
      </c>
      <c r="D2" s="8" t="s">
        <v>407</v>
      </c>
      <c r="E2" s="8"/>
      <c r="G2" s="6" t="s">
        <v>407</v>
      </c>
    </row>
    <row r="3" ht="12">
      <c r="B3" s="6" t="s">
        <v>408</v>
      </c>
    </row>
    <row r="4" ht="12">
      <c r="B4" s="6" t="s">
        <v>856</v>
      </c>
    </row>
    <row r="5" ht="12">
      <c r="B5" s="6" t="s">
        <v>857</v>
      </c>
    </row>
    <row r="6" ht="12">
      <c r="B6" s="419" t="s">
        <v>409</v>
      </c>
    </row>
    <row r="7" ht="12">
      <c r="B7" s="420" t="s">
        <v>410</v>
      </c>
    </row>
    <row r="8" ht="12.75" thickBot="1">
      <c r="B8" s="421" t="s">
        <v>411</v>
      </c>
    </row>
    <row r="9" spans="2:5" ht="12">
      <c r="B9" s="9"/>
      <c r="C9" s="10" t="s">
        <v>412</v>
      </c>
      <c r="D9" s="10" t="s">
        <v>413</v>
      </c>
      <c r="E9" s="11" t="s">
        <v>414</v>
      </c>
    </row>
    <row r="10" spans="2:5" ht="12">
      <c r="B10" s="12" t="s">
        <v>415</v>
      </c>
      <c r="C10" s="13" t="s">
        <v>416</v>
      </c>
      <c r="D10" s="13" t="s">
        <v>417</v>
      </c>
      <c r="E10" s="14" t="s">
        <v>418</v>
      </c>
    </row>
    <row r="11" spans="2:5" ht="12">
      <c r="B11" s="12"/>
      <c r="C11" s="13"/>
      <c r="D11" s="13"/>
      <c r="E11" s="14" t="s">
        <v>419</v>
      </c>
    </row>
    <row r="12" spans="2:5" ht="12">
      <c r="B12" s="12"/>
      <c r="C12" s="13" t="s">
        <v>420</v>
      </c>
      <c r="D12" s="13" t="s">
        <v>420</v>
      </c>
      <c r="E12" s="15" t="s">
        <v>421</v>
      </c>
    </row>
    <row r="13" spans="2:5" ht="12">
      <c r="B13" s="16"/>
      <c r="C13" s="17"/>
      <c r="D13" s="17"/>
      <c r="E13" s="18" t="e">
        <f>D13/C13</f>
        <v>#DIV/0!</v>
      </c>
    </row>
    <row r="14" spans="2:5" ht="12">
      <c r="B14" s="16" t="s">
        <v>854</v>
      </c>
      <c r="C14" s="17"/>
      <c r="D14" s="17"/>
      <c r="E14" s="18" t="e">
        <f>D14/C14</f>
        <v>#DIV/0!</v>
      </c>
    </row>
    <row r="15" spans="2:5" ht="12.75" thickBot="1">
      <c r="B15" s="19" t="s">
        <v>422</v>
      </c>
      <c r="C15" s="20" t="e">
        <f>AVERAGE(C13:C14)</f>
        <v>#DIV/0!</v>
      </c>
      <c r="D15" s="20" t="e">
        <f>AVERAGE(D13:D14)</f>
        <v>#DIV/0!</v>
      </c>
      <c r="E15" s="21" t="e">
        <f>D15/C15</f>
        <v>#DIV/0!</v>
      </c>
    </row>
    <row r="16" spans="2:5" ht="12">
      <c r="B16" s="1"/>
      <c r="C16" s="1"/>
      <c r="D16" s="1"/>
      <c r="E16" s="1"/>
    </row>
    <row r="17" ht="12">
      <c r="B17" s="423" t="s">
        <v>423</v>
      </c>
    </row>
    <row r="18" spans="2:3" ht="12.75" thickBot="1">
      <c r="B18" s="6" t="s">
        <v>424</v>
      </c>
      <c r="C18" s="22"/>
    </row>
    <row r="19" spans="2:11" ht="12">
      <c r="B19" s="9" t="s">
        <v>425</v>
      </c>
      <c r="C19" s="10" t="s">
        <v>426</v>
      </c>
      <c r="D19" s="23" t="s">
        <v>427</v>
      </c>
      <c r="E19" s="23" t="s">
        <v>428</v>
      </c>
      <c r="F19" s="23" t="s">
        <v>429</v>
      </c>
      <c r="G19" s="10" t="s">
        <v>430</v>
      </c>
      <c r="H19" s="24" t="s">
        <v>431</v>
      </c>
      <c r="I19" s="11" t="s">
        <v>432</v>
      </c>
      <c r="J19" s="25"/>
      <c r="K19" s="1"/>
    </row>
    <row r="20" spans="2:11" ht="12">
      <c r="B20" s="12" t="s">
        <v>433</v>
      </c>
      <c r="C20" s="13" t="s">
        <v>434</v>
      </c>
      <c r="D20" s="26" t="s">
        <v>435</v>
      </c>
      <c r="E20" s="26" t="s">
        <v>436</v>
      </c>
      <c r="F20" s="26"/>
      <c r="G20" s="13" t="s">
        <v>437</v>
      </c>
      <c r="H20" s="27" t="s">
        <v>438</v>
      </c>
      <c r="I20" s="14" t="s">
        <v>439</v>
      </c>
      <c r="J20" s="1"/>
      <c r="K20" s="1"/>
    </row>
    <row r="21" spans="2:11" ht="12">
      <c r="B21" s="12" t="s">
        <v>440</v>
      </c>
      <c r="C21" s="13" t="s">
        <v>441</v>
      </c>
      <c r="D21" s="26"/>
      <c r="E21" s="26" t="s">
        <v>442</v>
      </c>
      <c r="F21" s="26"/>
      <c r="G21" s="13" t="s">
        <v>443</v>
      </c>
      <c r="H21" s="27"/>
      <c r="I21" s="14" t="s">
        <v>444</v>
      </c>
      <c r="J21" s="1"/>
      <c r="K21" s="1"/>
    </row>
    <row r="22" spans="2:11" ht="12">
      <c r="B22" s="28"/>
      <c r="C22" s="13" t="s">
        <v>445</v>
      </c>
      <c r="D22" s="29" t="s">
        <v>446</v>
      </c>
      <c r="E22" s="30" t="s">
        <v>447</v>
      </c>
      <c r="F22" s="30" t="s">
        <v>448</v>
      </c>
      <c r="G22" s="31" t="s">
        <v>449</v>
      </c>
      <c r="H22" s="32" t="s">
        <v>450</v>
      </c>
      <c r="I22" s="15" t="s">
        <v>451</v>
      </c>
      <c r="J22" s="1"/>
      <c r="K22" s="1"/>
    </row>
    <row r="23" spans="2:11" ht="12">
      <c r="B23" s="33"/>
      <c r="C23" s="34"/>
      <c r="D23" s="35"/>
      <c r="E23" s="36">
        <f>C23*D23*10</f>
        <v>0</v>
      </c>
      <c r="F23" s="37"/>
      <c r="G23" s="38">
        <f>E23*F23*0.001</f>
        <v>0</v>
      </c>
      <c r="H23" s="39" t="s">
        <v>452</v>
      </c>
      <c r="I23" s="40"/>
      <c r="J23" s="1"/>
      <c r="K23" s="1"/>
    </row>
    <row r="24" spans="2:11" ht="12">
      <c r="B24" s="16"/>
      <c r="C24" s="41"/>
      <c r="D24" s="42"/>
      <c r="E24" s="36">
        <f>C24*D24*10</f>
        <v>0</v>
      </c>
      <c r="F24" s="37"/>
      <c r="G24" s="38">
        <f>E24*F24*0.001</f>
        <v>0</v>
      </c>
      <c r="H24" s="39"/>
      <c r="I24" s="40"/>
      <c r="J24" s="1"/>
      <c r="K24" s="1"/>
    </row>
    <row r="25" spans="2:11" ht="12.75" thickBot="1">
      <c r="B25" s="19" t="s">
        <v>453</v>
      </c>
      <c r="C25" s="43"/>
      <c r="D25" s="44"/>
      <c r="E25" s="45">
        <f>E23+E24</f>
        <v>0</v>
      </c>
      <c r="F25" s="46"/>
      <c r="G25" s="47">
        <f>G23+G24</f>
        <v>0</v>
      </c>
      <c r="H25" s="48"/>
      <c r="I25" s="49" t="e">
        <f>((G25+H30)*E15-H25)</f>
        <v>#DIV/0!</v>
      </c>
      <c r="J25" s="1"/>
      <c r="K25" s="1"/>
    </row>
    <row r="26" spans="2:5" ht="12.75" thickBot="1">
      <c r="B26" s="1"/>
      <c r="E26" s="6" t="s">
        <v>454</v>
      </c>
    </row>
    <row r="27" ht="12">
      <c r="H27" s="50" t="s">
        <v>455</v>
      </c>
    </row>
    <row r="28" ht="12">
      <c r="H28" s="51" t="s">
        <v>456</v>
      </c>
    </row>
    <row r="29" ht="12">
      <c r="H29" s="51" t="s">
        <v>457</v>
      </c>
    </row>
    <row r="30" ht="12.75" thickBot="1">
      <c r="H30" s="52"/>
    </row>
    <row r="31" ht="12">
      <c r="H31" s="22"/>
    </row>
    <row r="32" spans="2:13" ht="12.75" thickBot="1">
      <c r="B32" s="6" t="s">
        <v>458</v>
      </c>
      <c r="K32" s="1"/>
      <c r="L32" s="1"/>
      <c r="M32" s="1"/>
    </row>
    <row r="33" spans="2:11" ht="12">
      <c r="B33" s="9"/>
      <c r="C33" s="10" t="s">
        <v>426</v>
      </c>
      <c r="D33" s="23" t="s">
        <v>427</v>
      </c>
      <c r="E33" s="10" t="s">
        <v>428</v>
      </c>
      <c r="F33" s="24" t="s">
        <v>459</v>
      </c>
      <c r="G33" s="11" t="s">
        <v>460</v>
      </c>
      <c r="I33" s="1"/>
      <c r="J33" s="1"/>
      <c r="K33" s="22"/>
    </row>
    <row r="34" spans="2:11" ht="12">
      <c r="B34" s="12" t="s">
        <v>425</v>
      </c>
      <c r="C34" s="13" t="s">
        <v>461</v>
      </c>
      <c r="D34" s="26" t="s">
        <v>435</v>
      </c>
      <c r="E34" s="13" t="s">
        <v>462</v>
      </c>
      <c r="F34" s="27" t="s">
        <v>463</v>
      </c>
      <c r="G34" s="14"/>
      <c r="I34" s="1"/>
      <c r="J34" s="1"/>
      <c r="K34" s="22"/>
    </row>
    <row r="35" spans="2:11" ht="12">
      <c r="B35" s="12" t="s">
        <v>433</v>
      </c>
      <c r="C35" s="13" t="s">
        <v>464</v>
      </c>
      <c r="D35" s="26"/>
      <c r="E35" s="13" t="s">
        <v>465</v>
      </c>
      <c r="F35" s="27" t="s">
        <v>466</v>
      </c>
      <c r="G35" s="53" t="s">
        <v>467</v>
      </c>
      <c r="I35" s="1"/>
      <c r="J35" s="1"/>
      <c r="K35" s="22"/>
    </row>
    <row r="36" spans="2:11" ht="12">
      <c r="B36" s="12" t="s">
        <v>440</v>
      </c>
      <c r="C36" s="26"/>
      <c r="D36" s="26"/>
      <c r="E36" s="13"/>
      <c r="F36" s="27"/>
      <c r="G36" s="53" t="s">
        <v>468</v>
      </c>
      <c r="I36" s="1"/>
      <c r="J36" s="1"/>
      <c r="K36" s="22"/>
    </row>
    <row r="37" spans="2:11" ht="12">
      <c r="B37" s="54"/>
      <c r="C37" s="26" t="s">
        <v>469</v>
      </c>
      <c r="D37" s="26" t="s">
        <v>470</v>
      </c>
      <c r="E37" s="13" t="s">
        <v>471</v>
      </c>
      <c r="F37" s="32" t="s">
        <v>472</v>
      </c>
      <c r="G37" s="15" t="s">
        <v>473</v>
      </c>
      <c r="I37" s="1"/>
      <c r="J37" s="1"/>
      <c r="K37" s="1"/>
    </row>
    <row r="38" spans="2:7" ht="12">
      <c r="B38" s="33"/>
      <c r="C38" s="34"/>
      <c r="D38" s="42"/>
      <c r="E38" s="36">
        <f>C38*D38*10/1000</f>
        <v>0</v>
      </c>
      <c r="F38" s="55"/>
      <c r="G38" s="56"/>
    </row>
    <row r="39" spans="2:7" ht="12">
      <c r="B39" s="57"/>
      <c r="C39" s="41"/>
      <c r="D39" s="42"/>
      <c r="E39" s="36">
        <f>C39*D39*10/1000</f>
        <v>0</v>
      </c>
      <c r="F39" s="58"/>
      <c r="G39" s="59"/>
    </row>
    <row r="40" spans="2:7" ht="12.75" thickBot="1">
      <c r="B40" s="60" t="s">
        <v>474</v>
      </c>
      <c r="C40" s="43"/>
      <c r="D40" s="44"/>
      <c r="E40" s="45">
        <f>E38+E39</f>
        <v>0</v>
      </c>
      <c r="F40" s="48"/>
      <c r="G40" s="61" t="e">
        <f>(E40+F45)*E15-F40</f>
        <v>#DIV/0!</v>
      </c>
    </row>
    <row r="41" spans="3:5" ht="12.75" thickBot="1">
      <c r="C41" s="62"/>
      <c r="D41" s="62"/>
      <c r="E41" s="6" t="s">
        <v>475</v>
      </c>
    </row>
    <row r="42" spans="3:6" ht="12">
      <c r="C42" s="62"/>
      <c r="D42" s="1"/>
      <c r="F42" s="50" t="s">
        <v>476</v>
      </c>
    </row>
    <row r="43" ht="12">
      <c r="F43" s="51" t="s">
        <v>477</v>
      </c>
    </row>
    <row r="44" ht="12">
      <c r="F44" s="51" t="s">
        <v>478</v>
      </c>
    </row>
    <row r="45" ht="12.75" thickBot="1">
      <c r="F45" s="52"/>
    </row>
    <row r="47" ht="12.75" thickBot="1">
      <c r="B47" s="6" t="s">
        <v>479</v>
      </c>
    </row>
    <row r="48" spans="2:10" ht="12">
      <c r="B48" s="63"/>
      <c r="C48" s="10" t="s">
        <v>480</v>
      </c>
      <c r="D48" s="64"/>
      <c r="E48" s="64"/>
      <c r="F48" s="65"/>
      <c r="G48" s="66"/>
      <c r="H48" s="23" t="s">
        <v>481</v>
      </c>
      <c r="I48" s="10" t="s">
        <v>428</v>
      </c>
      <c r="J48" s="24" t="s">
        <v>482</v>
      </c>
    </row>
    <row r="49" spans="2:10" ht="12">
      <c r="B49" s="12" t="s">
        <v>425</v>
      </c>
      <c r="C49" s="26"/>
      <c r="D49" s="67" t="s">
        <v>483</v>
      </c>
      <c r="E49" s="67" t="s">
        <v>484</v>
      </c>
      <c r="F49" s="67" t="s">
        <v>485</v>
      </c>
      <c r="G49" s="68" t="s">
        <v>486</v>
      </c>
      <c r="H49" s="26" t="s">
        <v>487</v>
      </c>
      <c r="I49" s="13" t="s">
        <v>488</v>
      </c>
      <c r="J49" s="27" t="s">
        <v>489</v>
      </c>
    </row>
    <row r="50" spans="2:10" ht="12">
      <c r="B50" s="12" t="s">
        <v>433</v>
      </c>
      <c r="C50" s="26"/>
      <c r="D50" s="26"/>
      <c r="E50" s="26"/>
      <c r="F50" s="26"/>
      <c r="G50" s="68"/>
      <c r="H50" s="26" t="s">
        <v>490</v>
      </c>
      <c r="I50" s="13" t="s">
        <v>491</v>
      </c>
      <c r="J50" s="27" t="s">
        <v>492</v>
      </c>
    </row>
    <row r="51" spans="2:10" ht="12">
      <c r="B51" s="12" t="s">
        <v>440</v>
      </c>
      <c r="C51" s="30" t="s">
        <v>493</v>
      </c>
      <c r="D51" s="30" t="s">
        <v>493</v>
      </c>
      <c r="E51" s="30" t="s">
        <v>493</v>
      </c>
      <c r="F51" s="30" t="s">
        <v>493</v>
      </c>
      <c r="G51" s="30" t="s">
        <v>493</v>
      </c>
      <c r="H51" s="26" t="s">
        <v>494</v>
      </c>
      <c r="I51" s="13" t="s">
        <v>471</v>
      </c>
      <c r="J51" s="32" t="s">
        <v>472</v>
      </c>
    </row>
    <row r="52" spans="2:10" ht="12">
      <c r="B52" s="33"/>
      <c r="C52" s="69"/>
      <c r="D52" s="4"/>
      <c r="E52" s="4"/>
      <c r="F52" s="5"/>
      <c r="G52" s="4"/>
      <c r="H52" s="70"/>
      <c r="I52" s="38">
        <f>(C52*H52)*0.001</f>
        <v>0</v>
      </c>
      <c r="J52" s="39"/>
    </row>
    <row r="53" spans="2:10" ht="12">
      <c r="B53" s="57"/>
      <c r="C53" s="5"/>
      <c r="D53" s="5"/>
      <c r="E53" s="5"/>
      <c r="F53" s="5"/>
      <c r="G53" s="5"/>
      <c r="H53" s="70"/>
      <c r="I53" s="38">
        <f>(C53*H53)*0.001</f>
        <v>0</v>
      </c>
      <c r="J53" s="39"/>
    </row>
    <row r="54" spans="2:10" ht="12.75" thickBot="1">
      <c r="B54" s="60" t="s">
        <v>474</v>
      </c>
      <c r="C54" s="71"/>
      <c r="D54" s="71"/>
      <c r="E54" s="71"/>
      <c r="F54" s="71"/>
      <c r="G54" s="72"/>
      <c r="H54" s="73">
        <f>H52+H53</f>
        <v>0</v>
      </c>
      <c r="I54" s="74">
        <f>+I52+I53</f>
        <v>0</v>
      </c>
      <c r="J54" s="48"/>
    </row>
    <row r="55" spans="2:10" ht="12.75" thickBot="1">
      <c r="B55" s="1"/>
      <c r="C55" s="62"/>
      <c r="D55" s="62"/>
      <c r="E55" s="62"/>
      <c r="F55" s="62"/>
      <c r="G55" s="62"/>
      <c r="H55" s="62"/>
      <c r="I55" s="6" t="s">
        <v>495</v>
      </c>
      <c r="J55" s="22"/>
    </row>
    <row r="56" spans="2:10" ht="12">
      <c r="B56" s="1"/>
      <c r="C56" s="62"/>
      <c r="D56" s="62"/>
      <c r="E56" s="62"/>
      <c r="F56" s="62"/>
      <c r="G56" s="62"/>
      <c r="H56" s="62"/>
      <c r="I56" s="50" t="s">
        <v>496</v>
      </c>
      <c r="J56" s="22"/>
    </row>
    <row r="57" spans="2:10" ht="12">
      <c r="B57" s="1"/>
      <c r="C57" s="62"/>
      <c r="D57" s="62"/>
      <c r="E57" s="62"/>
      <c r="F57" s="62"/>
      <c r="G57" s="62"/>
      <c r="H57" s="62"/>
      <c r="I57" s="51" t="s">
        <v>497</v>
      </c>
      <c r="J57" s="22"/>
    </row>
    <row r="58" spans="2:10" ht="12">
      <c r="B58" s="1"/>
      <c r="C58" s="62"/>
      <c r="D58" s="62"/>
      <c r="E58" s="62"/>
      <c r="F58" s="62"/>
      <c r="G58" s="62"/>
      <c r="H58" s="62"/>
      <c r="I58" s="75" t="s">
        <v>498</v>
      </c>
      <c r="J58" s="22"/>
    </row>
    <row r="59" spans="2:10" ht="12.75" thickBot="1">
      <c r="B59" s="1"/>
      <c r="C59" s="62"/>
      <c r="D59" s="62"/>
      <c r="E59" s="62"/>
      <c r="F59" s="62"/>
      <c r="G59" s="62"/>
      <c r="H59" s="62"/>
      <c r="I59" s="76"/>
      <c r="J59" s="22"/>
    </row>
    <row r="60" spans="2:10" ht="12.75" thickBot="1">
      <c r="B60" s="1"/>
      <c r="C60" s="62"/>
      <c r="D60" s="62"/>
      <c r="E60" s="62"/>
      <c r="F60" s="62"/>
      <c r="G60" s="62"/>
      <c r="H60" s="62"/>
      <c r="I60" s="22"/>
      <c r="J60" s="22"/>
    </row>
    <row r="61" spans="2:10" ht="12">
      <c r="B61" s="1"/>
      <c r="C61" s="62"/>
      <c r="D61" s="62"/>
      <c r="E61" s="62"/>
      <c r="F61" s="62"/>
      <c r="G61" s="62"/>
      <c r="H61" s="62"/>
      <c r="I61" s="22"/>
      <c r="J61" s="11" t="s">
        <v>432</v>
      </c>
    </row>
    <row r="62" spans="2:10" ht="12">
      <c r="B62" s="1"/>
      <c r="C62" s="62"/>
      <c r="D62" s="62"/>
      <c r="E62" s="62"/>
      <c r="F62" s="62"/>
      <c r="G62" s="62"/>
      <c r="H62" s="62"/>
      <c r="I62" s="22"/>
      <c r="J62" s="14"/>
    </row>
    <row r="63" spans="2:10" ht="12">
      <c r="B63" s="1"/>
      <c r="C63" s="62"/>
      <c r="D63" s="62"/>
      <c r="E63" s="22"/>
      <c r="J63" s="77" t="s">
        <v>499</v>
      </c>
    </row>
    <row r="64" spans="3:10" ht="12">
      <c r="C64" s="62"/>
      <c r="J64" s="15" t="s">
        <v>500</v>
      </c>
    </row>
    <row r="65" spans="3:10" ht="12">
      <c r="C65" s="1"/>
      <c r="D65" s="1"/>
      <c r="E65" s="1"/>
      <c r="J65" s="40"/>
    </row>
    <row r="66" spans="3:10" ht="12">
      <c r="C66" s="1"/>
      <c r="D66" s="1"/>
      <c r="E66" s="1"/>
      <c r="J66" s="40"/>
    </row>
    <row r="67" spans="3:10" ht="12.75" thickBot="1">
      <c r="C67" s="1"/>
      <c r="D67" s="1"/>
      <c r="E67" s="1"/>
      <c r="J67" s="61" t="e">
        <f>(I54+I59)*E15-J54</f>
        <v>#DIV/0!</v>
      </c>
    </row>
    <row r="68" spans="2:12" ht="12.75" thickBot="1">
      <c r="B68" s="6" t="s">
        <v>501</v>
      </c>
      <c r="C68" s="22"/>
      <c r="D68" s="22"/>
      <c r="E68" s="22"/>
      <c r="F68" s="22"/>
      <c r="G68" s="22"/>
      <c r="H68" s="22"/>
      <c r="I68" s="22"/>
      <c r="J68" s="22"/>
      <c r="K68" s="1"/>
      <c r="L68" s="22"/>
    </row>
    <row r="69" spans="2:17" ht="12">
      <c r="B69" s="9" t="s">
        <v>425</v>
      </c>
      <c r="C69" s="78" t="s">
        <v>502</v>
      </c>
      <c r="D69" s="79"/>
      <c r="E69" s="64"/>
      <c r="F69" s="64"/>
      <c r="G69" s="80" t="s">
        <v>503</v>
      </c>
      <c r="H69" s="64"/>
      <c r="I69" s="64"/>
      <c r="J69" s="66"/>
      <c r="K69" s="22"/>
      <c r="L69" s="22"/>
      <c r="M69" s="22"/>
      <c r="N69" s="22"/>
      <c r="O69" s="22"/>
      <c r="P69" s="1"/>
      <c r="Q69" s="22"/>
    </row>
    <row r="70" spans="2:17" ht="12">
      <c r="B70" s="12" t="s">
        <v>433</v>
      </c>
      <c r="C70" s="68"/>
      <c r="D70" s="67" t="s">
        <v>504</v>
      </c>
      <c r="E70" s="67" t="s">
        <v>505</v>
      </c>
      <c r="F70" s="81" t="s">
        <v>506</v>
      </c>
      <c r="G70" s="27"/>
      <c r="H70" s="68" t="s">
        <v>504</v>
      </c>
      <c r="I70" s="26" t="s">
        <v>505</v>
      </c>
      <c r="J70" s="26" t="s">
        <v>506</v>
      </c>
      <c r="K70" s="22"/>
      <c r="L70" s="22"/>
      <c r="M70" s="22"/>
      <c r="N70" s="22"/>
      <c r="O70" s="22"/>
      <c r="P70" s="1"/>
      <c r="Q70" s="22"/>
    </row>
    <row r="71" spans="2:17" ht="12">
      <c r="B71" s="28" t="s">
        <v>440</v>
      </c>
      <c r="C71" s="82" t="s">
        <v>507</v>
      </c>
      <c r="D71" s="30" t="s">
        <v>451</v>
      </c>
      <c r="E71" s="30" t="s">
        <v>451</v>
      </c>
      <c r="F71" s="31" t="s">
        <v>451</v>
      </c>
      <c r="G71" s="32" t="s">
        <v>507</v>
      </c>
      <c r="H71" s="82" t="s">
        <v>451</v>
      </c>
      <c r="I71" s="30" t="s">
        <v>451</v>
      </c>
      <c r="J71" s="30" t="s">
        <v>451</v>
      </c>
      <c r="K71" s="22"/>
      <c r="L71" s="22"/>
      <c r="M71" s="22"/>
      <c r="N71" s="22"/>
      <c r="O71" s="22"/>
      <c r="P71" s="1"/>
      <c r="Q71" s="22"/>
    </row>
    <row r="72" spans="2:17" ht="12">
      <c r="B72" s="12"/>
      <c r="C72" s="83">
        <f>SUM(D72:F72)</f>
        <v>0</v>
      </c>
      <c r="D72" s="26"/>
      <c r="E72" s="26"/>
      <c r="F72" s="13"/>
      <c r="G72" s="84">
        <f>SUM(H72:J72)</f>
        <v>0</v>
      </c>
      <c r="H72" s="68"/>
      <c r="I72" s="26"/>
      <c r="J72" s="14"/>
      <c r="K72" s="22"/>
      <c r="L72" s="22"/>
      <c r="M72" s="22"/>
      <c r="N72" s="22"/>
      <c r="O72" s="22"/>
      <c r="P72" s="1"/>
      <c r="Q72" s="22"/>
    </row>
    <row r="73" spans="2:17" ht="12">
      <c r="B73" s="16"/>
      <c r="C73" s="5">
        <f>SUM(D73:F73)</f>
        <v>0</v>
      </c>
      <c r="D73" s="85"/>
      <c r="E73" s="85"/>
      <c r="F73" s="86"/>
      <c r="G73" s="87">
        <f>SUM(H73:J73)</f>
        <v>0</v>
      </c>
      <c r="H73" s="88"/>
      <c r="I73" s="85"/>
      <c r="J73" s="89"/>
      <c r="K73" s="22"/>
      <c r="L73" s="22"/>
      <c r="M73" s="22"/>
      <c r="N73" s="22"/>
      <c r="O73" s="22"/>
      <c r="P73" s="1"/>
      <c r="Q73" s="22"/>
    </row>
    <row r="74" spans="2:17" ht="12.75" thickBot="1">
      <c r="B74" s="60" t="s">
        <v>508</v>
      </c>
      <c r="C74" s="90">
        <f aca="true" t="shared" si="0" ref="C74:J74">C72+C73</f>
        <v>0</v>
      </c>
      <c r="D74" s="90">
        <f t="shared" si="0"/>
        <v>0</v>
      </c>
      <c r="E74" s="90">
        <f t="shared" si="0"/>
        <v>0</v>
      </c>
      <c r="F74" s="90">
        <f t="shared" si="0"/>
        <v>0</v>
      </c>
      <c r="G74" s="91">
        <f t="shared" si="0"/>
        <v>0</v>
      </c>
      <c r="H74" s="90">
        <f t="shared" si="0"/>
        <v>0</v>
      </c>
      <c r="I74" s="90">
        <f t="shared" si="0"/>
        <v>0</v>
      </c>
      <c r="J74" s="92">
        <f t="shared" si="0"/>
        <v>0</v>
      </c>
      <c r="K74" s="22"/>
      <c r="L74" s="22"/>
      <c r="M74" s="22"/>
      <c r="N74" s="22"/>
      <c r="O74" s="22"/>
      <c r="P74" s="1"/>
      <c r="Q74" s="22"/>
    </row>
    <row r="75" spans="3:12" ht="12.75" thickBot="1">
      <c r="C75" s="22"/>
      <c r="D75" s="22"/>
      <c r="E75" s="22"/>
      <c r="F75" s="22"/>
      <c r="G75" s="22"/>
      <c r="H75" s="22"/>
      <c r="I75" s="22"/>
      <c r="J75" s="22"/>
      <c r="K75" s="1"/>
      <c r="L75" s="22"/>
    </row>
    <row r="76" spans="3:12" ht="12">
      <c r="C76" s="22"/>
      <c r="D76" s="22"/>
      <c r="E76" s="22"/>
      <c r="F76" s="50" t="s">
        <v>509</v>
      </c>
      <c r="G76" s="22"/>
      <c r="H76" s="22"/>
      <c r="I76" s="22"/>
      <c r="J76" s="93" t="s">
        <v>510</v>
      </c>
      <c r="K76" s="1"/>
      <c r="L76" s="22"/>
    </row>
    <row r="77" spans="3:12" ht="12">
      <c r="C77" s="22"/>
      <c r="D77" s="22"/>
      <c r="E77" s="22"/>
      <c r="F77" s="51" t="s">
        <v>511</v>
      </c>
      <c r="G77" s="22"/>
      <c r="H77" s="22"/>
      <c r="I77" s="22"/>
      <c r="J77" s="94" t="s">
        <v>512</v>
      </c>
      <c r="K77" s="1"/>
      <c r="L77" s="22"/>
    </row>
    <row r="78" spans="3:12" ht="12">
      <c r="C78" s="22"/>
      <c r="D78" s="22"/>
      <c r="E78" s="22"/>
      <c r="F78" s="75" t="s">
        <v>513</v>
      </c>
      <c r="G78" s="22"/>
      <c r="H78" s="22"/>
      <c r="I78" s="22"/>
      <c r="J78" s="95" t="s">
        <v>514</v>
      </c>
      <c r="K78" s="1"/>
      <c r="L78" s="22"/>
    </row>
    <row r="79" spans="3:12" ht="12.75" thickBot="1">
      <c r="C79" s="22"/>
      <c r="D79" s="22"/>
      <c r="E79" s="22"/>
      <c r="F79" s="76"/>
      <c r="G79" s="22"/>
      <c r="H79" s="22"/>
      <c r="I79" s="22"/>
      <c r="J79" s="40"/>
      <c r="K79" s="1"/>
      <c r="L79" s="22"/>
    </row>
    <row r="80" spans="3:12" ht="12">
      <c r="C80" s="22"/>
      <c r="D80" s="22"/>
      <c r="E80" s="22"/>
      <c r="F80" s="22"/>
      <c r="G80" s="22"/>
      <c r="H80" s="22"/>
      <c r="I80" s="22"/>
      <c r="J80" s="40"/>
      <c r="K80" s="1"/>
      <c r="L80" s="22"/>
    </row>
    <row r="81" spans="3:12" ht="12.75" thickBot="1">
      <c r="C81" s="22"/>
      <c r="D81" s="22"/>
      <c r="E81" s="22"/>
      <c r="F81" s="22"/>
      <c r="G81" s="22"/>
      <c r="H81" s="22"/>
      <c r="I81" s="22"/>
      <c r="J81" s="61" t="e">
        <f>(C74+F79)*E15-G74</f>
        <v>#DIV/0!</v>
      </c>
      <c r="K81" s="1"/>
      <c r="L81" s="22"/>
    </row>
    <row r="82" spans="3:12" ht="12">
      <c r="C82" s="22"/>
      <c r="D82" s="22"/>
      <c r="E82" s="22"/>
      <c r="F82" s="22"/>
      <c r="G82" s="22"/>
      <c r="H82" s="22"/>
      <c r="I82" s="22"/>
      <c r="J82" s="22"/>
      <c r="K82" s="1"/>
      <c r="L82" s="22"/>
    </row>
    <row r="83" spans="2:12" ht="12">
      <c r="B83" s="6" t="s">
        <v>515</v>
      </c>
      <c r="C83" s="22"/>
      <c r="D83" s="22"/>
      <c r="E83" s="22"/>
      <c r="F83" s="22"/>
      <c r="G83" s="22"/>
      <c r="H83" s="22"/>
      <c r="I83" s="22"/>
      <c r="J83" s="22"/>
      <c r="K83" s="1"/>
      <c r="L83" s="22"/>
    </row>
    <row r="84" spans="4:14" ht="12.75" thickBot="1">
      <c r="D84" s="6" t="s">
        <v>516</v>
      </c>
      <c r="N84" s="22"/>
    </row>
    <row r="85" spans="2:14" ht="12">
      <c r="B85" s="96" t="s">
        <v>517</v>
      </c>
      <c r="C85" s="97"/>
      <c r="D85" s="98" t="e">
        <f>I25</f>
        <v>#DIV/0!</v>
      </c>
      <c r="E85" s="1"/>
      <c r="F85" s="22"/>
      <c r="N85" s="22"/>
    </row>
    <row r="86" spans="2:14" ht="12">
      <c r="B86" s="57" t="s">
        <v>518</v>
      </c>
      <c r="C86" s="99"/>
      <c r="D86" s="100" t="e">
        <f>G40</f>
        <v>#DIV/0!</v>
      </c>
      <c r="E86" s="1"/>
      <c r="F86" s="22"/>
      <c r="N86" s="22"/>
    </row>
    <row r="87" spans="2:14" ht="12">
      <c r="B87" s="57" t="s">
        <v>519</v>
      </c>
      <c r="C87" s="99"/>
      <c r="D87" s="100" t="e">
        <f>J67</f>
        <v>#DIV/0!</v>
      </c>
      <c r="E87" s="1"/>
      <c r="F87" s="22"/>
      <c r="N87" s="22"/>
    </row>
    <row r="88" spans="2:14" ht="12">
      <c r="B88" s="57" t="s">
        <v>520</v>
      </c>
      <c r="C88" s="101"/>
      <c r="D88" s="102" t="e">
        <f>J81</f>
        <v>#DIV/0!</v>
      </c>
      <c r="E88" s="1"/>
      <c r="F88" s="22"/>
      <c r="N88" s="22"/>
    </row>
    <row r="89" spans="2:14" ht="12.75" thickBot="1">
      <c r="B89" s="103" t="s">
        <v>521</v>
      </c>
      <c r="C89" s="104"/>
      <c r="D89" s="61" t="e">
        <f>SUM(D85:D88)</f>
        <v>#DIV/0!</v>
      </c>
      <c r="E89" s="1"/>
      <c r="F89" s="22"/>
      <c r="N89" s="22"/>
    </row>
    <row r="90" ht="12">
      <c r="N90" s="22"/>
    </row>
    <row r="91" ht="12">
      <c r="N91" s="22"/>
    </row>
    <row r="92" ht="12">
      <c r="N92" s="22"/>
    </row>
    <row r="93" ht="12">
      <c r="N93" s="22"/>
    </row>
    <row r="94" ht="12">
      <c r="N94" s="22"/>
    </row>
    <row r="95" ht="12">
      <c r="B95" s="423" t="s">
        <v>522</v>
      </c>
    </row>
    <row r="96" ht="12.75" thickBot="1">
      <c r="B96" s="6" t="s">
        <v>523</v>
      </c>
    </row>
    <row r="97" spans="2:8" ht="12">
      <c r="B97" s="63"/>
      <c r="C97" s="23" t="s">
        <v>412</v>
      </c>
      <c r="D97" s="23" t="s">
        <v>481</v>
      </c>
      <c r="E97" s="23" t="s">
        <v>524</v>
      </c>
      <c r="F97" s="10" t="s">
        <v>525</v>
      </c>
      <c r="G97" s="24" t="s">
        <v>526</v>
      </c>
      <c r="H97" s="11" t="s">
        <v>527</v>
      </c>
    </row>
    <row r="98" spans="2:8" ht="12">
      <c r="B98" s="54" t="s">
        <v>528</v>
      </c>
      <c r="C98" s="26" t="s">
        <v>529</v>
      </c>
      <c r="D98" s="26" t="s">
        <v>530</v>
      </c>
      <c r="E98" s="26" t="s">
        <v>531</v>
      </c>
      <c r="F98" s="13" t="s">
        <v>532</v>
      </c>
      <c r="G98" s="27" t="s">
        <v>533</v>
      </c>
      <c r="H98" s="14"/>
    </row>
    <row r="99" spans="2:8" ht="12">
      <c r="B99" s="54"/>
      <c r="C99" s="26"/>
      <c r="D99" s="26"/>
      <c r="E99" s="26" t="s">
        <v>534</v>
      </c>
      <c r="F99" s="13" t="s">
        <v>535</v>
      </c>
      <c r="G99" s="27"/>
      <c r="H99" s="14" t="s">
        <v>536</v>
      </c>
    </row>
    <row r="100" spans="2:8" ht="12">
      <c r="B100" s="54"/>
      <c r="C100" s="26" t="s">
        <v>537</v>
      </c>
      <c r="D100" s="26" t="s">
        <v>538</v>
      </c>
      <c r="E100" s="26" t="s">
        <v>539</v>
      </c>
      <c r="F100" s="31" t="s">
        <v>450</v>
      </c>
      <c r="G100" s="32" t="s">
        <v>450</v>
      </c>
      <c r="H100" s="15" t="s">
        <v>472</v>
      </c>
    </row>
    <row r="101" spans="2:8" ht="12">
      <c r="B101" s="33"/>
      <c r="C101" s="105"/>
      <c r="D101" s="106"/>
      <c r="E101" s="5"/>
      <c r="F101" s="107">
        <f>(C101*D101)*E101</f>
        <v>0</v>
      </c>
      <c r="G101" s="108"/>
      <c r="H101" s="40"/>
    </row>
    <row r="102" spans="2:8" ht="12">
      <c r="B102" s="57"/>
      <c r="C102" s="38"/>
      <c r="D102" s="106"/>
      <c r="E102" s="5"/>
      <c r="F102" s="107">
        <f>(C102*D102)*E102</f>
        <v>0</v>
      </c>
      <c r="G102" s="109"/>
      <c r="H102" s="40"/>
    </row>
    <row r="103" spans="2:8" ht="12.75" thickBot="1">
      <c r="B103" s="60" t="s">
        <v>474</v>
      </c>
      <c r="C103" s="71"/>
      <c r="D103" s="71"/>
      <c r="E103" s="72"/>
      <c r="F103" s="110">
        <f>F101+F102</f>
        <v>0</v>
      </c>
      <c r="G103" s="111"/>
      <c r="H103" s="61" t="e">
        <f>F103*E15-G103</f>
        <v>#DIV/0!</v>
      </c>
    </row>
    <row r="104" ht="12">
      <c r="F104" s="6" t="s">
        <v>540</v>
      </c>
    </row>
    <row r="105" ht="12">
      <c r="B105" s="423" t="s">
        <v>541</v>
      </c>
    </row>
    <row r="106" ht="12" hidden="1">
      <c r="B106" s="6" t="s">
        <v>542</v>
      </c>
    </row>
    <row r="107" spans="2:10" ht="12" hidden="1">
      <c r="B107" s="63"/>
      <c r="C107" s="79" t="s">
        <v>543</v>
      </c>
      <c r="D107" s="64"/>
      <c r="E107" s="66"/>
      <c r="F107" s="79" t="s">
        <v>544</v>
      </c>
      <c r="G107" s="64"/>
      <c r="H107" s="66"/>
      <c r="I107" s="79" t="s">
        <v>545</v>
      </c>
      <c r="J107" s="64"/>
    </row>
    <row r="108" spans="2:10" ht="12" hidden="1">
      <c r="B108" s="54" t="s">
        <v>528</v>
      </c>
      <c r="C108" s="26" t="s">
        <v>546</v>
      </c>
      <c r="D108" s="26" t="s">
        <v>547</v>
      </c>
      <c r="E108" s="26" t="s">
        <v>548</v>
      </c>
      <c r="F108" s="26" t="s">
        <v>549</v>
      </c>
      <c r="G108" s="26" t="s">
        <v>550</v>
      </c>
      <c r="H108" s="26" t="s">
        <v>551</v>
      </c>
      <c r="I108" s="26" t="s">
        <v>552</v>
      </c>
      <c r="J108" s="26" t="s">
        <v>553</v>
      </c>
    </row>
    <row r="109" spans="2:10" ht="12" hidden="1">
      <c r="B109" s="54"/>
      <c r="C109" s="26" t="s">
        <v>554</v>
      </c>
      <c r="D109" s="26" t="s">
        <v>555</v>
      </c>
      <c r="E109" s="26" t="s">
        <v>556</v>
      </c>
      <c r="F109" s="26" t="s">
        <v>557</v>
      </c>
      <c r="G109" s="26" t="s">
        <v>558</v>
      </c>
      <c r="H109" s="26" t="s">
        <v>559</v>
      </c>
      <c r="I109" s="26" t="s">
        <v>560</v>
      </c>
      <c r="J109" s="26" t="s">
        <v>561</v>
      </c>
    </row>
    <row r="110" spans="2:10" ht="12" hidden="1">
      <c r="B110" s="54"/>
      <c r="C110" s="26" t="s">
        <v>562</v>
      </c>
      <c r="D110" s="26" t="s">
        <v>563</v>
      </c>
      <c r="E110" s="26" t="s">
        <v>564</v>
      </c>
      <c r="F110" s="26" t="s">
        <v>562</v>
      </c>
      <c r="G110" s="26" t="s">
        <v>563</v>
      </c>
      <c r="H110" s="26" t="s">
        <v>564</v>
      </c>
      <c r="I110" s="26" t="s">
        <v>565</v>
      </c>
      <c r="J110" s="26" t="s">
        <v>566</v>
      </c>
    </row>
    <row r="111" spans="2:10" ht="12" hidden="1">
      <c r="B111" s="33"/>
      <c r="C111" s="105"/>
      <c r="D111" s="2"/>
      <c r="E111" s="37">
        <f>+C111*D111*I119/1000</f>
        <v>0</v>
      </c>
      <c r="F111" s="112"/>
      <c r="G111" s="113"/>
      <c r="H111" s="37">
        <f>+F111*G111*I119/1000</f>
        <v>0</v>
      </c>
      <c r="I111" s="112"/>
      <c r="J111" s="113"/>
    </row>
    <row r="112" spans="2:10" ht="12" hidden="1">
      <c r="B112" s="57"/>
      <c r="C112" s="38"/>
      <c r="D112" s="5"/>
      <c r="E112" s="37">
        <f>+C112*D112*I120/1000</f>
        <v>0</v>
      </c>
      <c r="F112" s="107"/>
      <c r="G112" s="37"/>
      <c r="H112" s="37">
        <f>+F112*G112*I120/1000</f>
        <v>0</v>
      </c>
      <c r="I112" s="107"/>
      <c r="J112" s="37"/>
    </row>
    <row r="113" spans="2:10" ht="12.75" hidden="1" thickBot="1">
      <c r="B113" s="60" t="s">
        <v>474</v>
      </c>
      <c r="C113" s="72">
        <f aca="true" t="shared" si="1" ref="C113:H113">SUM(C111:C112)</f>
        <v>0</v>
      </c>
      <c r="D113" s="72">
        <f t="shared" si="1"/>
        <v>0</v>
      </c>
      <c r="E113" s="114">
        <f t="shared" si="1"/>
        <v>0</v>
      </c>
      <c r="F113" s="46">
        <f t="shared" si="1"/>
        <v>0</v>
      </c>
      <c r="G113" s="46">
        <f t="shared" si="1"/>
        <v>0</v>
      </c>
      <c r="H113" s="114">
        <f t="shared" si="1"/>
        <v>0</v>
      </c>
      <c r="I113" s="46"/>
      <c r="J113" s="114"/>
    </row>
    <row r="114" spans="5:8" ht="12" hidden="1">
      <c r="E114" s="6" t="s">
        <v>567</v>
      </c>
      <c r="H114" s="6" t="s">
        <v>568</v>
      </c>
    </row>
    <row r="115" spans="8:10" ht="12" hidden="1">
      <c r="H115" s="64"/>
      <c r="I115" s="23" t="s">
        <v>569</v>
      </c>
      <c r="J115" s="11" t="s">
        <v>570</v>
      </c>
    </row>
    <row r="116" spans="8:10" ht="12" hidden="1">
      <c r="H116" s="13" t="s">
        <v>571</v>
      </c>
      <c r="I116" s="26" t="s">
        <v>572</v>
      </c>
      <c r="J116" s="14"/>
    </row>
    <row r="117" spans="8:10" ht="12" hidden="1">
      <c r="H117" s="13" t="s">
        <v>573</v>
      </c>
      <c r="I117" s="26"/>
      <c r="J117" s="14" t="s">
        <v>574</v>
      </c>
    </row>
    <row r="118" spans="8:10" ht="12" hidden="1">
      <c r="H118" s="13" t="s">
        <v>564</v>
      </c>
      <c r="I118" s="30" t="s">
        <v>575</v>
      </c>
      <c r="J118" s="15" t="s">
        <v>576</v>
      </c>
    </row>
    <row r="119" spans="8:10" ht="12" hidden="1">
      <c r="H119" s="107">
        <f>+I111*J111*I119/1000</f>
        <v>0</v>
      </c>
      <c r="I119" s="85"/>
      <c r="J119" s="115"/>
    </row>
    <row r="120" spans="8:10" ht="12" hidden="1">
      <c r="H120" s="107">
        <f>+I112*J112*I120/1000</f>
        <v>0</v>
      </c>
      <c r="I120" s="85"/>
      <c r="J120" s="115"/>
    </row>
    <row r="121" spans="8:10" ht="12.75" hidden="1" thickBot="1">
      <c r="H121" s="110">
        <f>SUM(H119:H120)</f>
        <v>0</v>
      </c>
      <c r="I121" s="116">
        <f>SUM(I119:I120)</f>
        <v>0</v>
      </c>
      <c r="J121" s="61">
        <f>+E113+H113-H121</f>
        <v>0</v>
      </c>
    </row>
    <row r="122" ht="12" hidden="1">
      <c r="H122" s="6" t="s">
        <v>577</v>
      </c>
    </row>
    <row r="123" ht="12.75" thickBot="1">
      <c r="B123" s="6" t="s">
        <v>578</v>
      </c>
    </row>
    <row r="124" spans="2:10" ht="12">
      <c r="B124" s="63"/>
      <c r="C124" s="79" t="s">
        <v>579</v>
      </c>
      <c r="D124" s="64"/>
      <c r="E124" s="66"/>
      <c r="F124" s="79" t="s">
        <v>580</v>
      </c>
      <c r="G124" s="64"/>
      <c r="H124" s="66"/>
      <c r="I124" s="23" t="s">
        <v>581</v>
      </c>
      <c r="J124" s="11" t="s">
        <v>570</v>
      </c>
    </row>
    <row r="125" spans="2:10" ht="12">
      <c r="B125" s="54" t="s">
        <v>528</v>
      </c>
      <c r="C125" s="26" t="s">
        <v>582</v>
      </c>
      <c r="D125" s="26" t="s">
        <v>583</v>
      </c>
      <c r="E125" s="26" t="s">
        <v>548</v>
      </c>
      <c r="F125" s="26" t="s">
        <v>584</v>
      </c>
      <c r="G125" s="26" t="s">
        <v>585</v>
      </c>
      <c r="H125" s="26" t="s">
        <v>586</v>
      </c>
      <c r="I125" s="26" t="s">
        <v>572</v>
      </c>
      <c r="J125" s="14"/>
    </row>
    <row r="126" spans="2:10" ht="12">
      <c r="B126" s="54"/>
      <c r="C126" s="26" t="s">
        <v>587</v>
      </c>
      <c r="D126" s="26" t="s">
        <v>588</v>
      </c>
      <c r="E126" s="26" t="s">
        <v>589</v>
      </c>
      <c r="F126" s="26" t="s">
        <v>590</v>
      </c>
      <c r="G126" s="26" t="s">
        <v>561</v>
      </c>
      <c r="H126" s="26" t="s">
        <v>591</v>
      </c>
      <c r="I126" s="26"/>
      <c r="J126" s="14" t="s">
        <v>592</v>
      </c>
    </row>
    <row r="127" spans="2:10" ht="12">
      <c r="B127" s="54"/>
      <c r="C127" s="26" t="s">
        <v>562</v>
      </c>
      <c r="D127" s="26" t="s">
        <v>593</v>
      </c>
      <c r="E127" s="26" t="s">
        <v>564</v>
      </c>
      <c r="F127" s="26" t="s">
        <v>594</v>
      </c>
      <c r="G127" s="26" t="s">
        <v>595</v>
      </c>
      <c r="H127" s="26" t="s">
        <v>564</v>
      </c>
      <c r="I127" s="30" t="s">
        <v>575</v>
      </c>
      <c r="J127" s="15" t="s">
        <v>576</v>
      </c>
    </row>
    <row r="128" spans="2:10" ht="12">
      <c r="B128" s="33"/>
      <c r="C128" s="37"/>
      <c r="D128" s="37"/>
      <c r="E128" s="37">
        <f>C128*D128*I128/1000</f>
        <v>0</v>
      </c>
      <c r="F128" s="5"/>
      <c r="G128" s="37"/>
      <c r="H128" s="37">
        <f>+F128*G128*I128/1000</f>
        <v>0</v>
      </c>
      <c r="I128" s="85"/>
      <c r="J128" s="115"/>
    </row>
    <row r="129" spans="2:10" ht="12">
      <c r="B129" s="57"/>
      <c r="C129" s="37"/>
      <c r="D129" s="37"/>
      <c r="E129" s="37">
        <f>C129*D129*I129/1000</f>
        <v>0</v>
      </c>
      <c r="F129" s="5"/>
      <c r="G129" s="37"/>
      <c r="H129" s="37">
        <f>+F129*G129*I129/1000</f>
        <v>0</v>
      </c>
      <c r="I129" s="85"/>
      <c r="J129" s="115"/>
    </row>
    <row r="130" spans="2:10" ht="12.75" thickBot="1">
      <c r="B130" s="60" t="s">
        <v>474</v>
      </c>
      <c r="C130" s="46">
        <f>SUM(C128:C129)</f>
        <v>0</v>
      </c>
      <c r="D130" s="46">
        <f>SUM(D128:D129)</f>
        <v>0</v>
      </c>
      <c r="E130" s="114">
        <f>E128+E129</f>
        <v>0</v>
      </c>
      <c r="F130" s="72">
        <f>SUM(F128:F129)</f>
        <v>0</v>
      </c>
      <c r="G130" s="46">
        <f>SUM(G128:G129)</f>
        <v>0</v>
      </c>
      <c r="H130" s="114">
        <f>SUM(H128:H129)</f>
        <v>0</v>
      </c>
      <c r="I130" s="116">
        <f>SUM(I128:I129)</f>
        <v>0</v>
      </c>
      <c r="J130" s="61">
        <f>+E130-H130</f>
        <v>0</v>
      </c>
    </row>
    <row r="131" spans="5:8" ht="12">
      <c r="E131" s="6" t="s">
        <v>596</v>
      </c>
      <c r="H131" s="6" t="s">
        <v>597</v>
      </c>
    </row>
    <row r="132" ht="12">
      <c r="F132" s="22"/>
    </row>
    <row r="133" ht="12">
      <c r="F133" s="22"/>
    </row>
    <row r="134" ht="12.75" thickBot="1">
      <c r="B134" s="6" t="s">
        <v>598</v>
      </c>
    </row>
    <row r="135" spans="2:10" ht="12">
      <c r="B135" s="63"/>
      <c r="C135" s="79" t="s">
        <v>599</v>
      </c>
      <c r="D135" s="64" t="s">
        <v>600</v>
      </c>
      <c r="E135" s="66"/>
      <c r="F135" s="79" t="s">
        <v>601</v>
      </c>
      <c r="G135" s="64" t="s">
        <v>602</v>
      </c>
      <c r="H135" s="66"/>
      <c r="I135" s="23" t="s">
        <v>581</v>
      </c>
      <c r="J135" s="11" t="s">
        <v>570</v>
      </c>
    </row>
    <row r="136" spans="2:10" ht="12">
      <c r="B136" s="54" t="s">
        <v>528</v>
      </c>
      <c r="C136" s="26" t="s">
        <v>603</v>
      </c>
      <c r="D136" s="26" t="s">
        <v>604</v>
      </c>
      <c r="E136" s="26" t="s">
        <v>548</v>
      </c>
      <c r="F136" s="26" t="s">
        <v>605</v>
      </c>
      <c r="G136" s="26" t="s">
        <v>606</v>
      </c>
      <c r="H136" s="26" t="s">
        <v>607</v>
      </c>
      <c r="I136" s="26" t="s">
        <v>572</v>
      </c>
      <c r="J136" s="14"/>
    </row>
    <row r="137" spans="2:10" ht="12">
      <c r="B137" s="54"/>
      <c r="C137" s="26"/>
      <c r="D137" s="26" t="s">
        <v>608</v>
      </c>
      <c r="E137" s="26" t="s">
        <v>609</v>
      </c>
      <c r="F137" s="26"/>
      <c r="G137" s="26" t="s">
        <v>588</v>
      </c>
      <c r="H137" s="26" t="s">
        <v>610</v>
      </c>
      <c r="I137" s="26"/>
      <c r="J137" s="14" t="s">
        <v>611</v>
      </c>
    </row>
    <row r="138" spans="2:10" ht="12">
      <c r="B138" s="28"/>
      <c r="C138" s="26" t="s">
        <v>612</v>
      </c>
      <c r="D138" s="26" t="s">
        <v>613</v>
      </c>
      <c r="E138" s="26" t="s">
        <v>564</v>
      </c>
      <c r="F138" s="26" t="s">
        <v>614</v>
      </c>
      <c r="G138" s="26" t="s">
        <v>595</v>
      </c>
      <c r="H138" s="26" t="s">
        <v>564</v>
      </c>
      <c r="I138" s="30" t="s">
        <v>575</v>
      </c>
      <c r="J138" s="15" t="s">
        <v>576</v>
      </c>
    </row>
    <row r="139" spans="2:10" ht="12">
      <c r="B139" s="16"/>
      <c r="C139" s="113"/>
      <c r="D139" s="113"/>
      <c r="E139" s="113">
        <f>C139*D139*I139/1000</f>
        <v>0</v>
      </c>
      <c r="F139" s="2"/>
      <c r="G139" s="113"/>
      <c r="H139" s="113">
        <f>F139*G139*I139/1000</f>
        <v>0</v>
      </c>
      <c r="I139" s="67"/>
      <c r="J139" s="115"/>
    </row>
    <row r="140" spans="2:10" ht="12">
      <c r="B140" s="16"/>
      <c r="C140" s="113"/>
      <c r="D140" s="113"/>
      <c r="E140" s="113">
        <f>C140*D140*I140/1000</f>
        <v>0</v>
      </c>
      <c r="F140" s="2"/>
      <c r="G140" s="113"/>
      <c r="H140" s="113">
        <f>F140*G140*I140/1000</f>
        <v>0</v>
      </c>
      <c r="I140" s="67"/>
      <c r="J140" s="115"/>
    </row>
    <row r="141" spans="2:10" ht="12.75" thickBot="1">
      <c r="B141" s="60" t="s">
        <v>474</v>
      </c>
      <c r="C141" s="46"/>
      <c r="D141" s="46"/>
      <c r="E141" s="114">
        <f>SUM(E139:E140)</f>
        <v>0</v>
      </c>
      <c r="F141" s="72"/>
      <c r="G141" s="46"/>
      <c r="H141" s="114">
        <f>SUM(H139:H140)</f>
        <v>0</v>
      </c>
      <c r="I141" s="116">
        <f>SUM(I139:I139)</f>
        <v>0</v>
      </c>
      <c r="J141" s="61">
        <f>+E141-H141</f>
        <v>0</v>
      </c>
    </row>
    <row r="142" spans="5:8" ht="12">
      <c r="E142" s="6" t="s">
        <v>596</v>
      </c>
      <c r="H142" s="6" t="s">
        <v>597</v>
      </c>
    </row>
    <row r="143" ht="12">
      <c r="F143" s="22"/>
    </row>
    <row r="144" ht="12">
      <c r="B144" s="423" t="s">
        <v>615</v>
      </c>
    </row>
    <row r="145" ht="12.75" thickBot="1"/>
    <row r="146" spans="3:5" ht="12.75" thickBot="1">
      <c r="C146" s="117" t="s">
        <v>616</v>
      </c>
      <c r="D146" s="118"/>
      <c r="E146" s="119"/>
    </row>
    <row r="147" spans="3:5" ht="12">
      <c r="C147" s="1"/>
      <c r="D147" s="1"/>
      <c r="E147" s="1"/>
    </row>
    <row r="148" ht="12.75" thickBot="1">
      <c r="B148" s="6" t="s">
        <v>617</v>
      </c>
    </row>
    <row r="149" spans="2:10" ht="12">
      <c r="B149" s="63" t="s">
        <v>618</v>
      </c>
      <c r="C149" s="23" t="s">
        <v>412</v>
      </c>
      <c r="D149" s="23" t="s">
        <v>619</v>
      </c>
      <c r="E149" s="10" t="s">
        <v>620</v>
      </c>
      <c r="F149" s="23" t="s">
        <v>621</v>
      </c>
      <c r="G149" s="23" t="s">
        <v>622</v>
      </c>
      <c r="H149" s="24" t="s">
        <v>623</v>
      </c>
      <c r="I149" s="23" t="s">
        <v>624</v>
      </c>
      <c r="J149" s="11" t="s">
        <v>432</v>
      </c>
    </row>
    <row r="150" spans="2:10" ht="12">
      <c r="B150" s="12" t="s">
        <v>625</v>
      </c>
      <c r="C150" s="26" t="s">
        <v>626</v>
      </c>
      <c r="D150" s="26" t="s">
        <v>627</v>
      </c>
      <c r="E150" s="13" t="s">
        <v>628</v>
      </c>
      <c r="F150" s="26" t="s">
        <v>629</v>
      </c>
      <c r="G150" s="26" t="s">
        <v>630</v>
      </c>
      <c r="H150" s="27" t="s">
        <v>631</v>
      </c>
      <c r="I150" s="26" t="s">
        <v>632</v>
      </c>
      <c r="J150" s="14" t="s">
        <v>633</v>
      </c>
    </row>
    <row r="151" spans="2:10" ht="12">
      <c r="B151" s="54"/>
      <c r="C151" s="26" t="s">
        <v>634</v>
      </c>
      <c r="D151" s="26" t="s">
        <v>635</v>
      </c>
      <c r="E151" s="13" t="s">
        <v>636</v>
      </c>
      <c r="F151" s="26" t="s">
        <v>637</v>
      </c>
      <c r="G151" s="26"/>
      <c r="H151" s="27" t="s">
        <v>638</v>
      </c>
      <c r="I151" s="26" t="s">
        <v>639</v>
      </c>
      <c r="J151" s="14" t="s">
        <v>640</v>
      </c>
    </row>
    <row r="152" spans="2:10" ht="12">
      <c r="B152" s="54"/>
      <c r="C152" s="30" t="s">
        <v>641</v>
      </c>
      <c r="D152" s="30" t="s">
        <v>642</v>
      </c>
      <c r="E152" s="31" t="s">
        <v>451</v>
      </c>
      <c r="F152" s="30" t="s">
        <v>643</v>
      </c>
      <c r="G152" s="30" t="s">
        <v>644</v>
      </c>
      <c r="H152" s="32" t="s">
        <v>645</v>
      </c>
      <c r="I152" s="30" t="s">
        <v>451</v>
      </c>
      <c r="J152" s="15" t="s">
        <v>646</v>
      </c>
    </row>
    <row r="153" spans="2:10" s="122" customFormat="1" ht="12">
      <c r="B153" s="120" t="s">
        <v>647</v>
      </c>
      <c r="C153" s="5"/>
      <c r="D153" s="5"/>
      <c r="E153" s="38">
        <f>+C153*D153*0.01</f>
        <v>0</v>
      </c>
      <c r="F153" s="5"/>
      <c r="G153" s="5"/>
      <c r="H153" s="121">
        <f>+C153-F153+G153</f>
        <v>0</v>
      </c>
      <c r="I153" s="5">
        <f>152*H153*10/1000</f>
        <v>0</v>
      </c>
      <c r="J153" s="40"/>
    </row>
    <row r="154" spans="2:10" s="122" customFormat="1" ht="12">
      <c r="B154" s="120" t="s">
        <v>648</v>
      </c>
      <c r="C154" s="5"/>
      <c r="D154" s="5"/>
      <c r="E154" s="38">
        <f>+C154*D154*0.01</f>
        <v>0</v>
      </c>
      <c r="F154" s="5"/>
      <c r="G154" s="5"/>
      <c r="H154" s="121">
        <f>+C154-F154+G154</f>
        <v>0</v>
      </c>
      <c r="I154" s="5">
        <f>152*H154*10/1000</f>
        <v>0</v>
      </c>
      <c r="J154" s="40"/>
    </row>
    <row r="155" spans="2:10" s="122" customFormat="1" ht="12">
      <c r="B155" s="120" t="s">
        <v>649</v>
      </c>
      <c r="C155" s="5"/>
      <c r="D155" s="5"/>
      <c r="E155" s="38">
        <f>+C155*D155*0.01</f>
        <v>0</v>
      </c>
      <c r="F155" s="5"/>
      <c r="G155" s="5"/>
      <c r="H155" s="121">
        <f>+C155-F155+G155</f>
        <v>0</v>
      </c>
      <c r="I155" s="5">
        <f>152*H155*10/1000</f>
        <v>0</v>
      </c>
      <c r="J155" s="40"/>
    </row>
    <row r="156" spans="2:10" s="122" customFormat="1" ht="12">
      <c r="B156" s="120" t="s">
        <v>650</v>
      </c>
      <c r="C156" s="5"/>
      <c r="D156" s="5"/>
      <c r="E156" s="38">
        <f>+C156*D156*0.01</f>
        <v>0</v>
      </c>
      <c r="F156" s="5"/>
      <c r="G156" s="5"/>
      <c r="H156" s="121">
        <f>+C156-F156+G156</f>
        <v>0</v>
      </c>
      <c r="I156" s="5">
        <f>152*H156*10/1000</f>
        <v>0</v>
      </c>
      <c r="J156" s="40"/>
    </row>
    <row r="157" spans="2:10" s="122" customFormat="1" ht="12.75" thickBot="1">
      <c r="B157" s="123" t="s">
        <v>453</v>
      </c>
      <c r="C157" s="72"/>
      <c r="D157" s="72"/>
      <c r="E157" s="74">
        <f>SUM(E153:E156)</f>
        <v>0</v>
      </c>
      <c r="F157" s="124"/>
      <c r="G157" s="124"/>
      <c r="H157" s="125"/>
      <c r="I157" s="124">
        <f>SUM(I153:I156)</f>
        <v>0</v>
      </c>
      <c r="J157" s="61" t="e">
        <f>E157*E15-I157</f>
        <v>#DIV/0!</v>
      </c>
    </row>
    <row r="158" spans="5:9" ht="12">
      <c r="E158" s="6" t="s">
        <v>651</v>
      </c>
      <c r="I158" s="1" t="s">
        <v>652</v>
      </c>
    </row>
    <row r="159" ht="12">
      <c r="I159" s="1"/>
    </row>
    <row r="160" spans="2:4" ht="12.75" thickBot="1">
      <c r="B160" s="6" t="s">
        <v>653</v>
      </c>
      <c r="C160" s="1"/>
      <c r="D160" s="1"/>
    </row>
    <row r="161" spans="2:10" ht="12">
      <c r="B161" s="63" t="s">
        <v>618</v>
      </c>
      <c r="C161" s="23" t="s">
        <v>412</v>
      </c>
      <c r="D161" s="23" t="s">
        <v>619</v>
      </c>
      <c r="E161" s="10" t="s">
        <v>524</v>
      </c>
      <c r="F161" s="24" t="s">
        <v>654</v>
      </c>
      <c r="G161" s="23" t="s">
        <v>655</v>
      </c>
      <c r="H161" s="11" t="s">
        <v>432</v>
      </c>
      <c r="I161" s="25"/>
      <c r="J161" s="1"/>
    </row>
    <row r="162" spans="2:10" ht="12">
      <c r="B162" s="12" t="s">
        <v>625</v>
      </c>
      <c r="C162" s="26" t="s">
        <v>626</v>
      </c>
      <c r="D162" s="26" t="s">
        <v>627</v>
      </c>
      <c r="E162" s="126" t="s">
        <v>656</v>
      </c>
      <c r="F162" s="27" t="s">
        <v>657</v>
      </c>
      <c r="G162" s="26" t="s">
        <v>656</v>
      </c>
      <c r="H162" s="14"/>
      <c r="I162" s="1"/>
      <c r="J162" s="1"/>
    </row>
    <row r="163" spans="2:10" ht="12">
      <c r="B163" s="54"/>
      <c r="C163" s="26" t="s">
        <v>634</v>
      </c>
      <c r="D163" s="26" t="s">
        <v>635</v>
      </c>
      <c r="E163" s="13" t="s">
        <v>658</v>
      </c>
      <c r="F163" s="27" t="s">
        <v>659</v>
      </c>
      <c r="G163" s="26" t="s">
        <v>660</v>
      </c>
      <c r="H163" s="14" t="s">
        <v>661</v>
      </c>
      <c r="I163" s="1"/>
      <c r="J163" s="1"/>
    </row>
    <row r="164" spans="2:10" ht="12">
      <c r="B164" s="54"/>
      <c r="C164" s="30" t="s">
        <v>641</v>
      </c>
      <c r="D164" s="30" t="s">
        <v>662</v>
      </c>
      <c r="E164" s="31" t="s">
        <v>663</v>
      </c>
      <c r="F164" s="32" t="s">
        <v>664</v>
      </c>
      <c r="G164" s="30" t="s">
        <v>665</v>
      </c>
      <c r="H164" s="15" t="s">
        <v>646</v>
      </c>
      <c r="I164" s="1"/>
      <c r="J164" s="1"/>
    </row>
    <row r="165" spans="2:10" ht="12">
      <c r="B165" s="16" t="s">
        <v>647</v>
      </c>
      <c r="C165" s="85"/>
      <c r="D165" s="5"/>
      <c r="E165" s="38">
        <f>+C165*D165*0.01</f>
        <v>0</v>
      </c>
      <c r="F165" s="121"/>
      <c r="G165" s="5">
        <f>+F165*D165*0.01</f>
        <v>0</v>
      </c>
      <c r="H165" s="40"/>
      <c r="I165" s="1"/>
      <c r="J165" s="1"/>
    </row>
    <row r="166" spans="2:10" ht="12">
      <c r="B166" s="16" t="s">
        <v>648</v>
      </c>
      <c r="C166" s="85"/>
      <c r="D166" s="5"/>
      <c r="E166" s="38">
        <f>+C166*D166*0.01</f>
        <v>0</v>
      </c>
      <c r="F166" s="121"/>
      <c r="G166" s="5">
        <f>+F166*D166*0.01</f>
        <v>0</v>
      </c>
      <c r="H166" s="40"/>
      <c r="I166" s="1"/>
      <c r="J166" s="1"/>
    </row>
    <row r="167" spans="2:10" ht="12">
      <c r="B167" s="16" t="s">
        <v>649</v>
      </c>
      <c r="C167" s="85"/>
      <c r="D167" s="5"/>
      <c r="E167" s="38">
        <f>+C167*D167*0.01</f>
        <v>0</v>
      </c>
      <c r="F167" s="121"/>
      <c r="G167" s="5">
        <f>+F167*D167*0.01</f>
        <v>0</v>
      </c>
      <c r="H167" s="40"/>
      <c r="I167" s="1"/>
      <c r="J167" s="1"/>
    </row>
    <row r="168" spans="2:10" ht="12">
      <c r="B168" s="16" t="s">
        <v>650</v>
      </c>
      <c r="C168" s="85"/>
      <c r="D168" s="5"/>
      <c r="E168" s="38">
        <f>+C168*D168*0.01</f>
        <v>0</v>
      </c>
      <c r="F168" s="121"/>
      <c r="G168" s="5">
        <f>+F168*D168*0.01</f>
        <v>0</v>
      </c>
      <c r="H168" s="40"/>
      <c r="I168" s="1"/>
      <c r="J168" s="1"/>
    </row>
    <row r="169" spans="2:10" ht="12.75" thickBot="1">
      <c r="B169" s="19" t="s">
        <v>453</v>
      </c>
      <c r="C169" s="127"/>
      <c r="D169" s="72"/>
      <c r="E169" s="74">
        <f>SUM(E165:E168)</f>
        <v>0</v>
      </c>
      <c r="F169" s="125"/>
      <c r="G169" s="124">
        <f>SUM(G165:G168)</f>
        <v>0</v>
      </c>
      <c r="H169" s="61" t="e">
        <f>+E169*E15-G169</f>
        <v>#DIV/0!</v>
      </c>
      <c r="I169" s="1"/>
      <c r="J169" s="1"/>
    </row>
    <row r="170" spans="5:7" ht="12">
      <c r="E170" s="128" t="s">
        <v>666</v>
      </c>
      <c r="F170" s="128"/>
      <c r="G170" s="6" t="s">
        <v>667</v>
      </c>
    </row>
    <row r="171" spans="2:4" ht="12">
      <c r="B171" s="1"/>
      <c r="C171" s="1"/>
      <c r="D171" s="1"/>
    </row>
    <row r="172" spans="2:9" ht="12.75" thickBot="1">
      <c r="B172" s="423" t="s">
        <v>668</v>
      </c>
      <c r="I172" s="6" t="s">
        <v>669</v>
      </c>
    </row>
    <row r="173" spans="2:14" ht="12">
      <c r="B173" s="96" t="s">
        <v>670</v>
      </c>
      <c r="C173" s="64"/>
      <c r="D173" s="64"/>
      <c r="E173" s="64"/>
      <c r="F173" s="64"/>
      <c r="G173" s="64"/>
      <c r="H173" s="66"/>
      <c r="I173" s="98">
        <f>+E89</f>
        <v>0</v>
      </c>
      <c r="J173" s="1"/>
      <c r="K173" s="1"/>
      <c r="L173" s="1"/>
      <c r="M173" s="1"/>
      <c r="N173" s="1"/>
    </row>
    <row r="174" spans="2:14" ht="12">
      <c r="B174" s="57" t="s">
        <v>671</v>
      </c>
      <c r="C174" s="129"/>
      <c r="D174" s="129"/>
      <c r="E174" s="129"/>
      <c r="F174" s="129"/>
      <c r="G174" s="129"/>
      <c r="H174" s="88"/>
      <c r="I174" s="100">
        <f>+I103</f>
        <v>0</v>
      </c>
      <c r="J174" s="1"/>
      <c r="K174" s="1"/>
      <c r="L174" s="1"/>
      <c r="M174" s="1"/>
      <c r="N174" s="22"/>
    </row>
    <row r="175" spans="2:14" ht="12">
      <c r="B175" s="57" t="s">
        <v>672</v>
      </c>
      <c r="C175" s="129"/>
      <c r="D175" s="129"/>
      <c r="E175" s="129"/>
      <c r="F175" s="129"/>
      <c r="G175" s="129"/>
      <c r="H175" s="88"/>
      <c r="I175" s="100">
        <f>+K130+K121</f>
        <v>0</v>
      </c>
      <c r="J175" s="1"/>
      <c r="K175" s="1"/>
      <c r="L175" s="1"/>
      <c r="M175" s="1"/>
      <c r="N175" s="1"/>
    </row>
    <row r="176" spans="2:14" ht="12">
      <c r="B176" s="57" t="s">
        <v>673</v>
      </c>
      <c r="C176" s="129"/>
      <c r="D176" s="129"/>
      <c r="E176" s="129"/>
      <c r="F176" s="129"/>
      <c r="G176" s="129"/>
      <c r="H176" s="88"/>
      <c r="I176" s="100"/>
      <c r="J176" s="1"/>
      <c r="K176" s="1"/>
      <c r="L176" s="1"/>
      <c r="M176" s="1"/>
      <c r="N176" s="1"/>
    </row>
    <row r="177" spans="2:14" ht="12.75" thickBot="1">
      <c r="B177" s="103"/>
      <c r="C177" s="130"/>
      <c r="D177" s="130" t="s">
        <v>674</v>
      </c>
      <c r="E177" s="130"/>
      <c r="F177" s="130"/>
      <c r="G177" s="130"/>
      <c r="H177" s="131"/>
      <c r="I177" s="61">
        <f>SUM(I173:I176)</f>
        <v>0</v>
      </c>
      <c r="J177" s="1"/>
      <c r="K177" s="1"/>
      <c r="L177" s="1"/>
      <c r="M177" s="1"/>
      <c r="N177" s="1"/>
    </row>
    <row r="178" spans="2:4" ht="12.75" customHeight="1">
      <c r="B178" s="1"/>
      <c r="C178" s="1"/>
      <c r="D178" s="1"/>
    </row>
    <row r="179" ht="12">
      <c r="B179" s="421" t="s">
        <v>675</v>
      </c>
    </row>
    <row r="180" ht="12.75" thickBot="1">
      <c r="B180" s="423" t="s">
        <v>676</v>
      </c>
    </row>
    <row r="181" spans="2:13" ht="12">
      <c r="B181" s="63"/>
      <c r="C181" s="23" t="s">
        <v>677</v>
      </c>
      <c r="D181" s="23" t="s">
        <v>678</v>
      </c>
      <c r="E181" s="23" t="s">
        <v>679</v>
      </c>
      <c r="F181" s="23" t="s">
        <v>525</v>
      </c>
      <c r="G181" s="23" t="s">
        <v>655</v>
      </c>
      <c r="H181" s="23" t="s">
        <v>680</v>
      </c>
      <c r="I181" s="11" t="s">
        <v>527</v>
      </c>
      <c r="J181" s="25"/>
      <c r="K181" s="1"/>
      <c r="L181" s="1"/>
      <c r="M181" s="1"/>
    </row>
    <row r="182" spans="2:13" ht="12">
      <c r="B182" s="54" t="s">
        <v>528</v>
      </c>
      <c r="C182" s="26" t="s">
        <v>681</v>
      </c>
      <c r="D182" s="26"/>
      <c r="E182" s="26" t="s">
        <v>682</v>
      </c>
      <c r="F182" s="26" t="s">
        <v>683</v>
      </c>
      <c r="G182" s="26" t="s">
        <v>684</v>
      </c>
      <c r="H182" s="26" t="s">
        <v>685</v>
      </c>
      <c r="I182" s="14" t="s">
        <v>686</v>
      </c>
      <c r="J182" s="1"/>
      <c r="K182" s="1"/>
      <c r="L182" s="1"/>
      <c r="M182" s="1"/>
    </row>
    <row r="183" spans="2:13" ht="12">
      <c r="B183" s="54"/>
      <c r="C183" s="26" t="s">
        <v>687</v>
      </c>
      <c r="D183" s="1"/>
      <c r="E183" s="26" t="s">
        <v>688</v>
      </c>
      <c r="F183" s="26" t="s">
        <v>689</v>
      </c>
      <c r="G183" s="26" t="s">
        <v>690</v>
      </c>
      <c r="H183" s="26" t="s">
        <v>691</v>
      </c>
      <c r="I183" s="14" t="s">
        <v>692</v>
      </c>
      <c r="J183" s="1"/>
      <c r="K183" s="1"/>
      <c r="L183" s="1"/>
      <c r="M183" s="1"/>
    </row>
    <row r="184" spans="2:13" ht="12">
      <c r="B184" s="54"/>
      <c r="C184" s="26" t="s">
        <v>693</v>
      </c>
      <c r="D184" s="29" t="s">
        <v>694</v>
      </c>
      <c r="E184" s="26" t="s">
        <v>695</v>
      </c>
      <c r="F184" s="26" t="s">
        <v>696</v>
      </c>
      <c r="G184" s="26" t="s">
        <v>696</v>
      </c>
      <c r="H184" s="26" t="s">
        <v>696</v>
      </c>
      <c r="I184" s="15" t="s">
        <v>472</v>
      </c>
      <c r="J184" s="1"/>
      <c r="K184" s="1"/>
      <c r="L184" s="1"/>
      <c r="M184" s="1"/>
    </row>
    <row r="185" spans="2:13" ht="12">
      <c r="B185" s="57"/>
      <c r="C185" s="132">
        <v>0</v>
      </c>
      <c r="D185" s="5">
        <v>0</v>
      </c>
      <c r="E185" s="133">
        <v>0</v>
      </c>
      <c r="F185" s="85">
        <v>0</v>
      </c>
      <c r="G185" s="85">
        <v>0</v>
      </c>
      <c r="H185" s="134">
        <f>(+G185-F185)</f>
        <v>0</v>
      </c>
      <c r="I185" s="100">
        <f>(+E185*H185)/1000</f>
        <v>0</v>
      </c>
      <c r="J185" s="1"/>
      <c r="K185" s="1"/>
      <c r="L185" s="22"/>
      <c r="M185" s="135"/>
    </row>
    <row r="186" spans="2:13" ht="12">
      <c r="B186" s="57"/>
      <c r="C186" s="136"/>
      <c r="D186" s="5"/>
      <c r="E186" s="133">
        <f>+C186*D186*10</f>
        <v>0</v>
      </c>
      <c r="F186" s="85"/>
      <c r="G186" s="85"/>
      <c r="H186" s="134">
        <f>(+G186-F186)</f>
        <v>0</v>
      </c>
      <c r="I186" s="100">
        <f>(+E186*H186)/1000</f>
        <v>0</v>
      </c>
      <c r="J186" s="1"/>
      <c r="K186" s="1"/>
      <c r="L186" s="22"/>
      <c r="M186" s="135"/>
    </row>
    <row r="187" spans="2:13" ht="12.75" thickBot="1">
      <c r="B187" s="60" t="s">
        <v>474</v>
      </c>
      <c r="C187" s="137">
        <f>SUM(C185:C186)</f>
        <v>0</v>
      </c>
      <c r="D187" s="138"/>
      <c r="E187" s="124">
        <f>SUM(E185:E186)</f>
        <v>0</v>
      </c>
      <c r="F187" s="72"/>
      <c r="G187" s="72"/>
      <c r="H187" s="124">
        <f>SUM(H185:H186)</f>
        <v>0</v>
      </c>
      <c r="I187" s="61">
        <f>SUM(I185:I186)</f>
        <v>0</v>
      </c>
      <c r="J187" s="1"/>
      <c r="K187" s="1"/>
      <c r="L187" s="1"/>
      <c r="M187" s="1"/>
    </row>
    <row r="188" spans="2:13" ht="12">
      <c r="B188" s="1"/>
      <c r="C188" s="22"/>
      <c r="D188" s="22"/>
      <c r="E188" s="22"/>
      <c r="F188" s="22"/>
      <c r="G188" s="22"/>
      <c r="H188" s="22"/>
      <c r="I188" s="22"/>
      <c r="J188" s="1"/>
      <c r="K188" s="1"/>
      <c r="L188" s="1"/>
      <c r="M188" s="1"/>
    </row>
    <row r="189" spans="2:13" ht="12.75" thickBot="1">
      <c r="B189" s="1"/>
      <c r="C189" s="22"/>
      <c r="D189" s="22"/>
      <c r="E189" s="22"/>
      <c r="F189" s="1"/>
      <c r="G189" s="1"/>
      <c r="H189" s="22"/>
      <c r="I189" s="22"/>
      <c r="J189" s="1"/>
      <c r="K189" s="1"/>
      <c r="L189" s="1"/>
      <c r="M189" s="1"/>
    </row>
    <row r="190" spans="2:13" ht="12">
      <c r="B190" s="63" t="s">
        <v>697</v>
      </c>
      <c r="C190" s="139"/>
      <c r="D190" s="414"/>
      <c r="E190" s="401"/>
      <c r="F190" s="401"/>
      <c r="G190" s="402"/>
      <c r="H190" s="22"/>
      <c r="I190" s="22"/>
      <c r="J190" s="1"/>
      <c r="K190" s="1"/>
      <c r="L190" s="1"/>
      <c r="M190" s="1"/>
    </row>
    <row r="191" spans="2:13" ht="12">
      <c r="B191" s="54" t="s">
        <v>698</v>
      </c>
      <c r="C191" s="83"/>
      <c r="D191" s="415"/>
      <c r="E191" s="416"/>
      <c r="F191" s="416"/>
      <c r="G191" s="417"/>
      <c r="H191" s="22"/>
      <c r="I191" s="22"/>
      <c r="J191" s="1"/>
      <c r="K191" s="1"/>
      <c r="L191" s="1"/>
      <c r="M191" s="1"/>
    </row>
    <row r="192" spans="2:13" ht="12.75" thickBot="1">
      <c r="B192" s="140"/>
      <c r="C192" s="90"/>
      <c r="D192" s="403"/>
      <c r="E192" s="404"/>
      <c r="F192" s="404"/>
      <c r="G192" s="405"/>
      <c r="H192" s="22"/>
      <c r="I192" s="22"/>
      <c r="J192" s="1"/>
      <c r="K192" s="1"/>
      <c r="L192" s="1"/>
      <c r="M192" s="1"/>
    </row>
    <row r="193" spans="2:13" ht="12.75" thickBot="1">
      <c r="B193" s="1"/>
      <c r="C193" s="22"/>
      <c r="D193" s="22"/>
      <c r="E193" s="22"/>
      <c r="F193" s="1"/>
      <c r="G193" s="1"/>
      <c r="H193" s="22"/>
      <c r="I193" s="22"/>
      <c r="J193" s="1"/>
      <c r="K193" s="1"/>
      <c r="L193" s="1"/>
      <c r="M193" s="1"/>
    </row>
    <row r="194" spans="2:13" ht="12">
      <c r="B194" s="63" t="s">
        <v>699</v>
      </c>
      <c r="C194" s="139"/>
      <c r="D194" s="414"/>
      <c r="E194" s="401"/>
      <c r="F194" s="401"/>
      <c r="G194" s="402"/>
      <c r="H194" s="22"/>
      <c r="J194" s="1"/>
      <c r="K194" s="1" t="s">
        <v>700</v>
      </c>
      <c r="L194" s="1"/>
      <c r="M194" s="1"/>
    </row>
    <row r="195" spans="2:13" ht="12">
      <c r="B195" s="54" t="s">
        <v>701</v>
      </c>
      <c r="C195" s="83"/>
      <c r="D195" s="415"/>
      <c r="E195" s="416"/>
      <c r="F195" s="416"/>
      <c r="G195" s="417"/>
      <c r="H195" s="22"/>
      <c r="K195" s="1"/>
      <c r="L195" s="1"/>
      <c r="M195" s="1"/>
    </row>
    <row r="196" spans="2:13" ht="12.75" thickBot="1">
      <c r="B196" s="140"/>
      <c r="C196" s="90"/>
      <c r="D196" s="403"/>
      <c r="E196" s="404"/>
      <c r="F196" s="404"/>
      <c r="G196" s="405"/>
      <c r="H196" s="22"/>
      <c r="K196" s="1"/>
      <c r="L196" s="1"/>
      <c r="M196" s="1"/>
    </row>
    <row r="197" ht="12">
      <c r="F197" s="22"/>
    </row>
    <row r="198" ht="12">
      <c r="B198" s="423" t="s">
        <v>702</v>
      </c>
    </row>
    <row r="199" ht="12">
      <c r="B199" s="141" t="s">
        <v>703</v>
      </c>
    </row>
    <row r="200" ht="12.75" thickBot="1">
      <c r="B200" s="141"/>
    </row>
    <row r="201" spans="2:13" ht="12">
      <c r="B201" s="63"/>
      <c r="C201" s="23" t="s">
        <v>704</v>
      </c>
      <c r="D201" s="23" t="s">
        <v>678</v>
      </c>
      <c r="E201" s="23" t="s">
        <v>705</v>
      </c>
      <c r="F201" s="10" t="s">
        <v>525</v>
      </c>
      <c r="G201" s="24" t="s">
        <v>655</v>
      </c>
      <c r="H201" s="23" t="s">
        <v>680</v>
      </c>
      <c r="I201" s="11" t="s">
        <v>527</v>
      </c>
      <c r="K201" s="1"/>
      <c r="L201" s="1"/>
      <c r="M201" s="1"/>
    </row>
    <row r="202" spans="2:13" ht="12">
      <c r="B202" s="54" t="s">
        <v>528</v>
      </c>
      <c r="C202" s="26" t="s">
        <v>706</v>
      </c>
      <c r="D202" s="26"/>
      <c r="E202" s="26" t="s">
        <v>707</v>
      </c>
      <c r="F202" s="13" t="s">
        <v>683</v>
      </c>
      <c r="G202" s="27" t="s">
        <v>684</v>
      </c>
      <c r="H202" s="26" t="s">
        <v>685</v>
      </c>
      <c r="I202" s="14" t="s">
        <v>686</v>
      </c>
      <c r="K202" s="1"/>
      <c r="L202" s="1"/>
      <c r="M202" s="1"/>
    </row>
    <row r="203" spans="2:13" ht="12">
      <c r="B203" s="54"/>
      <c r="C203" s="26" t="s">
        <v>687</v>
      </c>
      <c r="D203" s="1"/>
      <c r="E203" s="26" t="s">
        <v>688</v>
      </c>
      <c r="F203" s="13" t="s">
        <v>689</v>
      </c>
      <c r="G203" s="27" t="s">
        <v>690</v>
      </c>
      <c r="H203" s="26" t="s">
        <v>708</v>
      </c>
      <c r="I203" s="14" t="s">
        <v>709</v>
      </c>
      <c r="K203" s="1"/>
      <c r="L203" s="1"/>
      <c r="M203" s="1"/>
    </row>
    <row r="204" spans="2:13" ht="12">
      <c r="B204" s="54"/>
      <c r="C204" s="26" t="s">
        <v>693</v>
      </c>
      <c r="D204" s="26" t="s">
        <v>710</v>
      </c>
      <c r="E204" s="30" t="s">
        <v>711</v>
      </c>
      <c r="F204" s="13" t="s">
        <v>595</v>
      </c>
      <c r="G204" s="27" t="s">
        <v>712</v>
      </c>
      <c r="H204" s="26" t="s">
        <v>713</v>
      </c>
      <c r="I204" s="15" t="s">
        <v>472</v>
      </c>
      <c r="K204" s="1"/>
      <c r="L204" s="1"/>
      <c r="M204" s="1"/>
    </row>
    <row r="205" spans="2:13" ht="12">
      <c r="B205" s="57"/>
      <c r="C205" s="2"/>
      <c r="D205" s="5"/>
      <c r="E205" s="133">
        <f>+C205*D205*10</f>
        <v>0</v>
      </c>
      <c r="F205" s="86"/>
      <c r="G205" s="142"/>
      <c r="H205" s="134">
        <f>(+G205-F205)/1000</f>
        <v>0</v>
      </c>
      <c r="I205" s="100">
        <f>+E205*H205</f>
        <v>0</v>
      </c>
      <c r="K205" s="22"/>
      <c r="L205" s="22"/>
      <c r="M205" s="135"/>
    </row>
    <row r="206" spans="2:13" ht="12">
      <c r="B206" s="57"/>
      <c r="C206" s="5"/>
      <c r="D206" s="5"/>
      <c r="E206" s="133">
        <f>+C206*D206*10</f>
        <v>0</v>
      </c>
      <c r="F206" s="86"/>
      <c r="G206" s="142"/>
      <c r="H206" s="134">
        <f>(+G206-F206)/1000</f>
        <v>0</v>
      </c>
      <c r="I206" s="100">
        <f>+E206*H206</f>
        <v>0</v>
      </c>
      <c r="K206" s="22"/>
      <c r="L206" s="22"/>
      <c r="M206" s="135"/>
    </row>
    <row r="207" spans="2:13" ht="12.75" thickBot="1">
      <c r="B207" s="60" t="s">
        <v>474</v>
      </c>
      <c r="C207" s="143">
        <f>SUM(C205:C206)</f>
        <v>0</v>
      </c>
      <c r="D207" s="138"/>
      <c r="E207" s="124">
        <f>SUM(E205:E206)</f>
        <v>0</v>
      </c>
      <c r="F207" s="71"/>
      <c r="G207" s="125"/>
      <c r="H207" s="124">
        <f>SUM(H205:H206)</f>
        <v>0</v>
      </c>
      <c r="I207" s="61">
        <f>SUM(I205:I206)</f>
        <v>0</v>
      </c>
      <c r="K207" s="1"/>
      <c r="L207" s="1"/>
      <c r="M207" s="1"/>
    </row>
    <row r="208" spans="2:13" ht="12.75" thickBot="1">
      <c r="B208" s="1"/>
      <c r="C208" s="22"/>
      <c r="D208" s="22"/>
      <c r="E208" s="22"/>
      <c r="F208" s="1"/>
      <c r="G208" s="1"/>
      <c r="H208" s="22"/>
      <c r="I208" s="22"/>
      <c r="K208" s="1"/>
      <c r="L208" s="1"/>
      <c r="M208" s="1"/>
    </row>
    <row r="209" spans="2:13" ht="12">
      <c r="B209" s="63" t="s">
        <v>714</v>
      </c>
      <c r="C209" s="139"/>
      <c r="D209" s="144"/>
      <c r="E209" s="145"/>
      <c r="F209" s="65"/>
      <c r="G209" s="146"/>
      <c r="H209" s="22"/>
      <c r="I209" s="22"/>
      <c r="J209" s="1"/>
      <c r="K209" s="1"/>
      <c r="L209" s="1"/>
      <c r="M209" s="1"/>
    </row>
    <row r="210" spans="2:13" ht="12">
      <c r="B210" s="54" t="s">
        <v>715</v>
      </c>
      <c r="C210" s="83"/>
      <c r="D210" s="69"/>
      <c r="E210" s="22"/>
      <c r="F210" s="1"/>
      <c r="G210" s="147"/>
      <c r="H210" s="22"/>
      <c r="I210" s="22"/>
      <c r="J210" s="1"/>
      <c r="K210" s="1"/>
      <c r="L210" s="1"/>
      <c r="M210" s="1"/>
    </row>
    <row r="211" spans="2:13" ht="12.75" thickBot="1">
      <c r="B211" s="140"/>
      <c r="C211" s="90"/>
      <c r="D211" s="148"/>
      <c r="E211" s="149"/>
      <c r="F211" s="150"/>
      <c r="G211" s="151"/>
      <c r="H211" s="22"/>
      <c r="I211" s="22"/>
      <c r="J211" s="1"/>
      <c r="K211" s="1"/>
      <c r="L211" s="1"/>
      <c r="M211" s="1"/>
    </row>
    <row r="212" spans="2:13" ht="12.75" thickBot="1">
      <c r="B212" s="1"/>
      <c r="C212" s="22"/>
      <c r="D212" s="22"/>
      <c r="E212" s="22"/>
      <c r="F212" s="1"/>
      <c r="G212" s="1"/>
      <c r="H212" s="22"/>
      <c r="I212" s="22"/>
      <c r="K212" s="1"/>
      <c r="L212" s="1"/>
      <c r="M212" s="1"/>
    </row>
    <row r="213" spans="2:13" ht="12">
      <c r="B213" s="63" t="s">
        <v>716</v>
      </c>
      <c r="C213" s="139"/>
      <c r="D213" s="144"/>
      <c r="E213" s="145"/>
      <c r="F213" s="65"/>
      <c r="G213" s="146"/>
      <c r="H213" s="22"/>
      <c r="K213" s="1"/>
      <c r="L213" s="1"/>
      <c r="M213" s="1"/>
    </row>
    <row r="214" spans="2:13" ht="12">
      <c r="B214" s="54" t="s">
        <v>698</v>
      </c>
      <c r="C214" s="83"/>
      <c r="D214" s="69"/>
      <c r="E214" s="22"/>
      <c r="F214" s="1"/>
      <c r="G214" s="147"/>
      <c r="H214" s="22"/>
      <c r="K214" s="1"/>
      <c r="L214" s="1"/>
      <c r="M214" s="1"/>
    </row>
    <row r="215" spans="2:13" ht="12.75" thickBot="1">
      <c r="B215" s="140"/>
      <c r="C215" s="90"/>
      <c r="D215" s="148"/>
      <c r="E215" s="149"/>
      <c r="F215" s="150"/>
      <c r="G215" s="151"/>
      <c r="H215" s="22"/>
      <c r="K215" s="1"/>
      <c r="L215" s="1"/>
      <c r="M215" s="1"/>
    </row>
    <row r="216" spans="2:13" ht="12">
      <c r="B216" s="1"/>
      <c r="C216" s="22"/>
      <c r="D216" s="22"/>
      <c r="E216" s="22"/>
      <c r="F216" s="1"/>
      <c r="G216" s="1"/>
      <c r="H216" s="22"/>
      <c r="K216" s="1"/>
      <c r="L216" s="1"/>
      <c r="M216" s="1"/>
    </row>
    <row r="217" spans="2:13" ht="12">
      <c r="B217" s="423" t="s">
        <v>717</v>
      </c>
      <c r="C217" s="22"/>
      <c r="F217" s="1"/>
      <c r="G217" s="1"/>
      <c r="H217" s="22"/>
      <c r="I217" s="22"/>
      <c r="K217" s="1"/>
      <c r="L217" s="1"/>
      <c r="M217" s="1"/>
    </row>
    <row r="218" spans="2:13" ht="12.75" thickBot="1">
      <c r="B218" s="6" t="s">
        <v>718</v>
      </c>
      <c r="M218" s="1"/>
    </row>
    <row r="219" spans="2:10" ht="12">
      <c r="B219" s="63"/>
      <c r="C219" s="23" t="s">
        <v>677</v>
      </c>
      <c r="D219" s="23" t="s">
        <v>719</v>
      </c>
      <c r="E219" s="10" t="s">
        <v>720</v>
      </c>
      <c r="F219" s="24" t="s">
        <v>525</v>
      </c>
      <c r="G219" s="23" t="s">
        <v>721</v>
      </c>
      <c r="H219" s="23" t="s">
        <v>722</v>
      </c>
      <c r="I219" s="11" t="s">
        <v>527</v>
      </c>
      <c r="J219" s="1"/>
    </row>
    <row r="220" spans="2:10" ht="12">
      <c r="B220" s="54" t="s">
        <v>528</v>
      </c>
      <c r="C220" s="26" t="s">
        <v>723</v>
      </c>
      <c r="D220" s="26" t="s">
        <v>724</v>
      </c>
      <c r="E220" s="13" t="s">
        <v>725</v>
      </c>
      <c r="F220" s="27" t="s">
        <v>726</v>
      </c>
      <c r="G220" s="26" t="s">
        <v>727</v>
      </c>
      <c r="H220" s="26" t="s">
        <v>728</v>
      </c>
      <c r="I220" s="14" t="s">
        <v>729</v>
      </c>
      <c r="J220" s="1"/>
    </row>
    <row r="221" spans="2:10" ht="12">
      <c r="B221" s="54"/>
      <c r="C221" s="26" t="s">
        <v>730</v>
      </c>
      <c r="D221" s="26" t="s">
        <v>731</v>
      </c>
      <c r="E221" s="13" t="s">
        <v>732</v>
      </c>
      <c r="F221" s="27"/>
      <c r="G221" s="26" t="s">
        <v>733</v>
      </c>
      <c r="H221" s="26" t="s">
        <v>734</v>
      </c>
      <c r="I221" s="14"/>
      <c r="J221" s="1"/>
    </row>
    <row r="222" spans="2:10" ht="12">
      <c r="B222" s="54"/>
      <c r="C222" s="26" t="s">
        <v>735</v>
      </c>
      <c r="D222" s="26" t="s">
        <v>736</v>
      </c>
      <c r="E222" s="31" t="s">
        <v>737</v>
      </c>
      <c r="F222" s="27" t="s">
        <v>738</v>
      </c>
      <c r="G222" s="26" t="s">
        <v>739</v>
      </c>
      <c r="H222" s="30" t="s">
        <v>740</v>
      </c>
      <c r="I222" s="15" t="s">
        <v>472</v>
      </c>
      <c r="J222" s="1"/>
    </row>
    <row r="223" spans="2:10" ht="12">
      <c r="B223" s="57"/>
      <c r="C223" s="38"/>
      <c r="D223" s="85"/>
      <c r="E223" s="133">
        <f>+C223*D223/1000</f>
        <v>0</v>
      </c>
      <c r="F223" s="121"/>
      <c r="G223" s="5"/>
      <c r="H223" s="134">
        <f>+F223*G223/1000</f>
        <v>0</v>
      </c>
      <c r="I223" s="102">
        <f>+E223-H223</f>
        <v>0</v>
      </c>
      <c r="J223" s="1"/>
    </row>
    <row r="224" spans="2:10" ht="12">
      <c r="B224" s="57"/>
      <c r="C224" s="38"/>
      <c r="D224" s="85"/>
      <c r="E224" s="133">
        <f>+C224*D224/1000</f>
        <v>0</v>
      </c>
      <c r="F224" s="121"/>
      <c r="G224" s="5"/>
      <c r="H224" s="134">
        <f>+F224*G224/1000</f>
        <v>0</v>
      </c>
      <c r="I224" s="102">
        <f>+E224-H224</f>
        <v>0</v>
      </c>
      <c r="J224" s="1"/>
    </row>
    <row r="225" spans="2:10" ht="12.75" thickBot="1">
      <c r="B225" s="60" t="s">
        <v>474</v>
      </c>
      <c r="C225" s="138"/>
      <c r="D225" s="152"/>
      <c r="E225" s="74">
        <f>SUM(E223:E224)</f>
        <v>0</v>
      </c>
      <c r="F225" s="153"/>
      <c r="G225" s="154"/>
      <c r="H225" s="124">
        <f>SUM(H223:H224)</f>
        <v>0</v>
      </c>
      <c r="I225" s="61">
        <f>SUM(I223:I224)</f>
        <v>0</v>
      </c>
      <c r="J225" s="1"/>
    </row>
    <row r="226" spans="2:13" ht="12.75" thickBot="1">
      <c r="B226" s="1"/>
      <c r="C226" s="22"/>
      <c r="D226" s="1"/>
      <c r="E226" s="1"/>
      <c r="F226" s="1"/>
      <c r="G226" s="1"/>
      <c r="H226" s="22"/>
      <c r="I226" s="1"/>
      <c r="J226" s="1"/>
      <c r="K226" s="22"/>
      <c r="M226" s="1"/>
    </row>
    <row r="227" spans="2:12" ht="12">
      <c r="B227" s="63" t="s">
        <v>741</v>
      </c>
      <c r="C227" s="139"/>
      <c r="D227" s="144"/>
      <c r="E227" s="145"/>
      <c r="F227" s="65"/>
      <c r="G227" s="146"/>
      <c r="H227" s="22"/>
      <c r="I227" s="1"/>
      <c r="J227" s="22"/>
      <c r="L227" s="1"/>
    </row>
    <row r="228" spans="2:12" ht="12">
      <c r="B228" s="54" t="s">
        <v>742</v>
      </c>
      <c r="C228" s="83"/>
      <c r="D228" s="69"/>
      <c r="E228" s="22"/>
      <c r="F228" s="1"/>
      <c r="G228" s="147"/>
      <c r="H228" s="22"/>
      <c r="I228" s="1"/>
      <c r="J228" s="22"/>
      <c r="L228" s="1"/>
    </row>
    <row r="229" spans="2:12" ht="12">
      <c r="B229" s="54"/>
      <c r="C229" s="83"/>
      <c r="D229" s="69"/>
      <c r="E229" s="22"/>
      <c r="F229" s="1"/>
      <c r="G229" s="147"/>
      <c r="H229" s="22"/>
      <c r="I229" s="1"/>
      <c r="J229" s="22"/>
      <c r="L229" s="1"/>
    </row>
    <row r="230" spans="2:12" ht="12.75" thickBot="1">
      <c r="B230" s="140"/>
      <c r="C230" s="90"/>
      <c r="D230" s="150"/>
      <c r="E230" s="150"/>
      <c r="F230" s="150"/>
      <c r="G230" s="151"/>
      <c r="H230" s="22"/>
      <c r="I230" s="1"/>
      <c r="J230" s="22"/>
      <c r="L230" s="1"/>
    </row>
    <row r="231" spans="2:12" ht="12">
      <c r="B231" s="1"/>
      <c r="C231" s="22"/>
      <c r="F231" s="1"/>
      <c r="G231" s="1"/>
      <c r="H231" s="22"/>
      <c r="I231" s="22"/>
      <c r="J231" s="1"/>
      <c r="K231" s="1"/>
      <c r="L231" s="1"/>
    </row>
    <row r="232" spans="2:13" ht="12.75" thickBot="1">
      <c r="B232" s="6" t="s">
        <v>743</v>
      </c>
      <c r="M232" s="1"/>
    </row>
    <row r="233" spans="2:9" ht="12">
      <c r="B233" s="63"/>
      <c r="C233" s="23" t="s">
        <v>677</v>
      </c>
      <c r="D233" s="23" t="s">
        <v>719</v>
      </c>
      <c r="E233" s="10" t="s">
        <v>720</v>
      </c>
      <c r="F233" s="24" t="s">
        <v>525</v>
      </c>
      <c r="G233" s="78" t="s">
        <v>721</v>
      </c>
      <c r="H233" s="23" t="s">
        <v>722</v>
      </c>
      <c r="I233" s="146" t="s">
        <v>527</v>
      </c>
    </row>
    <row r="234" spans="2:9" ht="12">
      <c r="B234" s="54" t="s">
        <v>528</v>
      </c>
      <c r="C234" s="26" t="s">
        <v>744</v>
      </c>
      <c r="D234" s="26" t="s">
        <v>724</v>
      </c>
      <c r="E234" s="13" t="s">
        <v>745</v>
      </c>
      <c r="F234" s="27" t="s">
        <v>746</v>
      </c>
      <c r="G234" s="68" t="s">
        <v>744</v>
      </c>
      <c r="H234" s="26" t="s">
        <v>747</v>
      </c>
      <c r="I234" s="147" t="s">
        <v>748</v>
      </c>
    </row>
    <row r="235" spans="2:9" ht="12">
      <c r="B235" s="54"/>
      <c r="C235" s="26" t="s">
        <v>749</v>
      </c>
      <c r="D235" s="26" t="s">
        <v>731</v>
      </c>
      <c r="E235" s="13" t="s">
        <v>750</v>
      </c>
      <c r="F235" s="27" t="s">
        <v>749</v>
      </c>
      <c r="G235" s="68" t="s">
        <v>588</v>
      </c>
      <c r="H235" s="26" t="s">
        <v>751</v>
      </c>
      <c r="I235" s="147"/>
    </row>
    <row r="236" spans="2:9" ht="12">
      <c r="B236" s="54"/>
      <c r="C236" s="26" t="s">
        <v>752</v>
      </c>
      <c r="D236" s="26" t="s">
        <v>753</v>
      </c>
      <c r="E236" s="31" t="s">
        <v>472</v>
      </c>
      <c r="F236" s="27" t="s">
        <v>754</v>
      </c>
      <c r="G236" s="68" t="s">
        <v>755</v>
      </c>
      <c r="H236" s="30" t="s">
        <v>756</v>
      </c>
      <c r="I236" s="155" t="s">
        <v>472</v>
      </c>
    </row>
    <row r="237" spans="2:9" ht="12">
      <c r="B237" s="57"/>
      <c r="C237" s="37"/>
      <c r="D237" s="37"/>
      <c r="E237" s="156">
        <f>+C237*D237/1000</f>
        <v>0</v>
      </c>
      <c r="F237" s="109"/>
      <c r="G237" s="157"/>
      <c r="H237" s="37">
        <f>+F237*G237/1000</f>
        <v>0</v>
      </c>
      <c r="I237" s="158">
        <f>+E237-H237</f>
        <v>0</v>
      </c>
    </row>
    <row r="238" spans="2:9" ht="12">
      <c r="B238" s="57"/>
      <c r="C238" s="37"/>
      <c r="D238" s="37"/>
      <c r="E238" s="156">
        <f>+C238*D238/1000</f>
        <v>0</v>
      </c>
      <c r="F238" s="109"/>
      <c r="G238" s="157"/>
      <c r="H238" s="37">
        <f>+F238*G238/1000</f>
        <v>0</v>
      </c>
      <c r="I238" s="158">
        <f>+E238-H238</f>
        <v>0</v>
      </c>
    </row>
    <row r="239" spans="2:9" ht="12.75" thickBot="1">
      <c r="B239" s="60" t="s">
        <v>474</v>
      </c>
      <c r="C239" s="159"/>
      <c r="D239" s="159"/>
      <c r="E239" s="110">
        <f>SUM(E237:E238)</f>
        <v>0</v>
      </c>
      <c r="F239" s="160"/>
      <c r="G239" s="161"/>
      <c r="H239" s="114">
        <f>SUM(H237:H238)</f>
        <v>0</v>
      </c>
      <c r="I239" s="162">
        <f>SUM(I237:I238)</f>
        <v>0</v>
      </c>
    </row>
    <row r="240" spans="2:12" ht="12.75" thickBot="1">
      <c r="B240" s="1"/>
      <c r="C240" s="22"/>
      <c r="F240" s="1"/>
      <c r="G240" s="163"/>
      <c r="H240" s="163"/>
      <c r="I240" s="163"/>
      <c r="J240" s="1"/>
      <c r="K240" s="1"/>
      <c r="L240" s="1"/>
    </row>
    <row r="241" spans="2:13" ht="12">
      <c r="B241" s="63" t="s">
        <v>741</v>
      </c>
      <c r="C241" s="139"/>
      <c r="D241" s="144"/>
      <c r="E241" s="145"/>
      <c r="F241" s="65"/>
      <c r="G241" s="146"/>
      <c r="H241" s="22"/>
      <c r="I241" s="22"/>
      <c r="K241" s="1"/>
      <c r="L241" s="1"/>
      <c r="M241" s="1"/>
    </row>
    <row r="242" spans="2:13" ht="12.75" thickBot="1">
      <c r="B242" s="140" t="s">
        <v>742</v>
      </c>
      <c r="C242" s="90"/>
      <c r="D242" s="148"/>
      <c r="E242" s="149"/>
      <c r="F242" s="150"/>
      <c r="G242" s="151"/>
      <c r="H242" s="22"/>
      <c r="I242" s="22"/>
      <c r="K242" s="1"/>
      <c r="L242" s="1"/>
      <c r="M242" s="1"/>
    </row>
    <row r="243" spans="3:13" ht="12">
      <c r="C243" s="22"/>
      <c r="F243" s="1"/>
      <c r="G243" s="1"/>
      <c r="H243" s="22"/>
      <c r="I243" s="22"/>
      <c r="K243" s="1"/>
      <c r="L243" s="1"/>
      <c r="M243" s="1"/>
    </row>
    <row r="244" spans="2:12" ht="12.75" thickBot="1">
      <c r="B244" s="424" t="s">
        <v>757</v>
      </c>
      <c r="C244" s="22"/>
      <c r="D244" s="22"/>
      <c r="E244" s="22"/>
      <c r="F244" s="1"/>
      <c r="G244" s="22" t="s">
        <v>516</v>
      </c>
      <c r="I244" s="1"/>
      <c r="J244" s="1"/>
      <c r="K244" s="1"/>
      <c r="L244" s="1"/>
    </row>
    <row r="245" spans="2:12" ht="12">
      <c r="B245" s="96" t="s">
        <v>758</v>
      </c>
      <c r="C245" s="64"/>
      <c r="D245" s="64"/>
      <c r="E245" s="64"/>
      <c r="F245" s="64"/>
      <c r="G245" s="98">
        <f>+I187</f>
        <v>0</v>
      </c>
      <c r="I245" s="1"/>
      <c r="J245" s="1"/>
      <c r="K245" s="1"/>
      <c r="L245" s="1"/>
    </row>
    <row r="246" spans="2:12" ht="12">
      <c r="B246" s="57" t="s">
        <v>759</v>
      </c>
      <c r="C246" s="129"/>
      <c r="D246" s="129"/>
      <c r="E246" s="129"/>
      <c r="F246" s="129"/>
      <c r="G246" s="100">
        <f>+I207</f>
        <v>0</v>
      </c>
      <c r="I246" s="1"/>
      <c r="J246" s="1"/>
      <c r="K246" s="1"/>
      <c r="L246" s="1"/>
    </row>
    <row r="247" spans="2:12" ht="12">
      <c r="B247" s="57" t="s">
        <v>760</v>
      </c>
      <c r="C247" s="129"/>
      <c r="D247" s="129"/>
      <c r="E247" s="129"/>
      <c r="F247" s="129"/>
      <c r="G247" s="100">
        <f>+I239+I225</f>
        <v>0</v>
      </c>
      <c r="I247" s="1"/>
      <c r="J247" s="1"/>
      <c r="K247" s="1"/>
      <c r="L247" s="1"/>
    </row>
    <row r="248" spans="2:7" ht="12.75" thickBot="1">
      <c r="B248" s="103"/>
      <c r="C248" s="130"/>
      <c r="D248" s="130" t="s">
        <v>674</v>
      </c>
      <c r="E248" s="130"/>
      <c r="F248" s="130"/>
      <c r="G248" s="61">
        <f>SUM(G245:G247)</f>
        <v>0</v>
      </c>
    </row>
    <row r="249" spans="2:8" ht="12">
      <c r="B249" s="1"/>
      <c r="C249" s="22"/>
      <c r="D249" s="22"/>
      <c r="E249" s="22"/>
      <c r="F249" s="1"/>
      <c r="G249" s="1"/>
      <c r="H249" s="22"/>
    </row>
    <row r="250" spans="2:8" ht="12">
      <c r="B250" s="1"/>
      <c r="C250" s="22"/>
      <c r="D250" s="22"/>
      <c r="E250" s="22"/>
      <c r="F250" s="1"/>
      <c r="G250" s="1"/>
      <c r="H250" s="22"/>
    </row>
    <row r="251" ht="12">
      <c r="B251" s="421" t="s">
        <v>761</v>
      </c>
    </row>
    <row r="252" ht="12">
      <c r="B252" s="423" t="s">
        <v>762</v>
      </c>
    </row>
    <row r="253" ht="12.75" thickBot="1"/>
    <row r="254" spans="2:10" ht="12">
      <c r="B254" s="63"/>
      <c r="C254" s="79" t="s">
        <v>763</v>
      </c>
      <c r="D254" s="64"/>
      <c r="E254" s="79" t="s">
        <v>764</v>
      </c>
      <c r="F254" s="64"/>
      <c r="G254" s="23" t="s">
        <v>721</v>
      </c>
      <c r="H254" s="23" t="s">
        <v>765</v>
      </c>
      <c r="I254" s="23" t="s">
        <v>766</v>
      </c>
      <c r="J254" s="23" t="s">
        <v>767</v>
      </c>
    </row>
    <row r="255" spans="2:10" ht="12">
      <c r="B255" s="54" t="s">
        <v>528</v>
      </c>
      <c r="C255" s="26" t="s">
        <v>768</v>
      </c>
      <c r="D255" s="26" t="s">
        <v>769</v>
      </c>
      <c r="E255" s="26" t="s">
        <v>770</v>
      </c>
      <c r="F255" s="26" t="s">
        <v>771</v>
      </c>
      <c r="G255" s="26" t="s">
        <v>682</v>
      </c>
      <c r="H255" s="26" t="s">
        <v>682</v>
      </c>
      <c r="I255" s="26" t="s">
        <v>772</v>
      </c>
      <c r="J255" s="26" t="s">
        <v>773</v>
      </c>
    </row>
    <row r="256" spans="2:10" ht="12">
      <c r="B256" s="54"/>
      <c r="C256" s="26" t="s">
        <v>774</v>
      </c>
      <c r="D256" s="26"/>
      <c r="E256" s="164" t="s">
        <v>774</v>
      </c>
      <c r="F256" s="164" t="s">
        <v>775</v>
      </c>
      <c r="G256" s="26" t="s">
        <v>776</v>
      </c>
      <c r="H256" s="26" t="s">
        <v>777</v>
      </c>
      <c r="I256" s="26" t="s">
        <v>778</v>
      </c>
      <c r="J256" s="26"/>
    </row>
    <row r="257" spans="2:10" ht="12">
      <c r="B257" s="54"/>
      <c r="C257" s="26"/>
      <c r="D257" s="26"/>
      <c r="E257" s="164"/>
      <c r="F257" s="164"/>
      <c r="G257" s="26" t="s">
        <v>779</v>
      </c>
      <c r="H257" s="26" t="s">
        <v>779</v>
      </c>
      <c r="I257" s="26" t="s">
        <v>780</v>
      </c>
      <c r="J257" s="26" t="s">
        <v>781</v>
      </c>
    </row>
    <row r="258" spans="2:10" ht="12">
      <c r="B258" s="16"/>
      <c r="C258" s="136"/>
      <c r="D258" s="165"/>
      <c r="E258" s="37"/>
      <c r="F258" s="157"/>
      <c r="G258" s="37"/>
      <c r="H258" s="37">
        <f>+D258*F258*10</f>
        <v>0</v>
      </c>
      <c r="I258" s="107">
        <f>+H258-G258</f>
        <v>0</v>
      </c>
      <c r="J258" s="37"/>
    </row>
    <row r="259" spans="2:10" ht="12">
      <c r="B259" s="16" t="s">
        <v>855</v>
      </c>
      <c r="C259" s="136"/>
      <c r="D259" s="165"/>
      <c r="E259" s="37"/>
      <c r="F259" s="157"/>
      <c r="G259" s="37">
        <f>+C259*E259*10</f>
        <v>0</v>
      </c>
      <c r="H259" s="37">
        <f>+D259*F259*10</f>
        <v>0</v>
      </c>
      <c r="I259" s="107">
        <f>+H259-G259</f>
        <v>0</v>
      </c>
      <c r="J259" s="37"/>
    </row>
    <row r="260" spans="2:10" ht="12.75" thickBot="1">
      <c r="B260" s="60" t="s">
        <v>474</v>
      </c>
      <c r="C260" s="137">
        <f aca="true" t="shared" si="2" ref="C260:I260">SUM(C258:C259)</f>
        <v>0</v>
      </c>
      <c r="D260" s="137">
        <f t="shared" si="2"/>
        <v>0</v>
      </c>
      <c r="E260" s="166">
        <f t="shared" si="2"/>
        <v>0</v>
      </c>
      <c r="F260" s="166">
        <f t="shared" si="2"/>
        <v>0</v>
      </c>
      <c r="G260" s="166">
        <f t="shared" si="2"/>
        <v>0</v>
      </c>
      <c r="H260" s="166">
        <f t="shared" si="2"/>
        <v>0</v>
      </c>
      <c r="I260" s="166">
        <f t="shared" si="2"/>
        <v>0</v>
      </c>
      <c r="J260" s="167"/>
    </row>
    <row r="261" spans="2:11" ht="12.75" thickBot="1">
      <c r="B261" s="1"/>
      <c r="C261" s="62"/>
      <c r="D261" s="62"/>
      <c r="E261" s="62"/>
      <c r="F261" s="22"/>
      <c r="G261" s="22"/>
      <c r="H261" s="22"/>
      <c r="I261" s="22"/>
      <c r="J261" s="22"/>
      <c r="K261" s="22"/>
    </row>
    <row r="262" spans="2:11" ht="12">
      <c r="B262" s="1"/>
      <c r="C262" s="22"/>
      <c r="D262" s="1"/>
      <c r="E262" s="68"/>
      <c r="F262" s="23" t="s">
        <v>782</v>
      </c>
      <c r="G262" s="10" t="s">
        <v>783</v>
      </c>
      <c r="H262" s="65"/>
      <c r="I262" s="78"/>
      <c r="J262" s="11" t="s">
        <v>527</v>
      </c>
      <c r="K262" s="22"/>
    </row>
    <row r="263" spans="2:11" ht="12">
      <c r="B263" s="1"/>
      <c r="C263" s="62"/>
      <c r="D263" s="1"/>
      <c r="E263" s="68"/>
      <c r="F263" s="26"/>
      <c r="G263" s="67" t="s">
        <v>784</v>
      </c>
      <c r="H263" s="67" t="s">
        <v>785</v>
      </c>
      <c r="I263" s="26" t="s">
        <v>786</v>
      </c>
      <c r="J263" s="14" t="s">
        <v>787</v>
      </c>
      <c r="K263" s="22"/>
    </row>
    <row r="264" spans="2:11" ht="12">
      <c r="B264" s="1"/>
      <c r="C264" s="62"/>
      <c r="D264" s="1"/>
      <c r="E264" s="68"/>
      <c r="F264" s="26"/>
      <c r="G264" s="26" t="s">
        <v>788</v>
      </c>
      <c r="H264" s="26"/>
      <c r="I264" s="68"/>
      <c r="J264" s="14" t="s">
        <v>789</v>
      </c>
      <c r="K264" s="22"/>
    </row>
    <row r="265" spans="3:11" ht="12">
      <c r="C265" s="62"/>
      <c r="D265" s="1"/>
      <c r="E265" s="68"/>
      <c r="F265" s="26"/>
      <c r="G265" s="26" t="s">
        <v>790</v>
      </c>
      <c r="H265" s="68" t="s">
        <v>791</v>
      </c>
      <c r="I265" s="68" t="s">
        <v>792</v>
      </c>
      <c r="J265" s="14" t="s">
        <v>472</v>
      </c>
      <c r="K265" s="22"/>
    </row>
    <row r="266" spans="3:17" ht="12">
      <c r="C266" s="62"/>
      <c r="D266" s="163"/>
      <c r="E266" s="168"/>
      <c r="F266" s="169"/>
      <c r="G266" s="85"/>
      <c r="H266" s="85"/>
      <c r="I266" s="85">
        <f>+G266*H266/1000</f>
        <v>0</v>
      </c>
      <c r="J266" s="100">
        <f>((+I258*J258*F266)/1000)-I266</f>
        <v>0</v>
      </c>
      <c r="K266" s="22"/>
      <c r="L266" s="1"/>
      <c r="M266" s="1"/>
      <c r="N266" s="22"/>
      <c r="O266" s="1"/>
      <c r="P266" s="1"/>
      <c r="Q266" s="22"/>
    </row>
    <row r="267" spans="3:17" ht="12">
      <c r="C267" s="62"/>
      <c r="D267" s="163"/>
      <c r="E267" s="168"/>
      <c r="F267" s="169"/>
      <c r="G267" s="85"/>
      <c r="H267" s="85"/>
      <c r="I267" s="85">
        <f>+G267*H267/1000</f>
        <v>0</v>
      </c>
      <c r="J267" s="100">
        <f>((+I259*J259*F267)/1000)-I267</f>
        <v>0</v>
      </c>
      <c r="K267" s="22"/>
      <c r="L267" s="1"/>
      <c r="M267" s="1"/>
      <c r="N267" s="22"/>
      <c r="O267" s="1"/>
      <c r="P267" s="1"/>
      <c r="Q267" s="22"/>
    </row>
    <row r="268" spans="3:17" ht="12.75" thickBot="1">
      <c r="C268" s="62"/>
      <c r="D268" s="22"/>
      <c r="E268" s="168"/>
      <c r="F268" s="170"/>
      <c r="G268" s="127"/>
      <c r="H268" s="127"/>
      <c r="I268" s="116">
        <f>SUM(I266:I267)</f>
        <v>0</v>
      </c>
      <c r="J268" s="61">
        <f>SUM(J266:J267)</f>
        <v>0</v>
      </c>
      <c r="K268" s="22"/>
      <c r="L268" s="1"/>
      <c r="M268" s="1"/>
      <c r="N268" s="22"/>
      <c r="O268" s="1"/>
      <c r="P268" s="1"/>
      <c r="Q268" s="22"/>
    </row>
    <row r="269" spans="3:17" ht="15" customHeight="1" thickBot="1">
      <c r="C269" s="62"/>
      <c r="D269" s="22"/>
      <c r="E269" s="1"/>
      <c r="F269" s="1"/>
      <c r="G269" s="1"/>
      <c r="H269" s="25"/>
      <c r="I269" s="1"/>
      <c r="J269" s="22"/>
      <c r="K269" s="22"/>
      <c r="L269" s="1"/>
      <c r="M269" s="1"/>
      <c r="N269" s="22"/>
      <c r="O269" s="1"/>
      <c r="P269" s="1"/>
      <c r="Q269" s="22"/>
    </row>
    <row r="270" spans="2:17" ht="12">
      <c r="B270" s="63" t="s">
        <v>793</v>
      </c>
      <c r="C270" s="139"/>
      <c r="D270" s="400"/>
      <c r="E270" s="401"/>
      <c r="F270" s="401"/>
      <c r="G270" s="402"/>
      <c r="H270" s="22"/>
      <c r="I270" s="22"/>
      <c r="J270" s="22"/>
      <c r="K270" s="22"/>
      <c r="L270" s="1"/>
      <c r="M270" s="1"/>
      <c r="N270" s="22"/>
      <c r="O270" s="1"/>
      <c r="P270" s="1"/>
      <c r="Q270" s="22"/>
    </row>
    <row r="271" spans="2:17" ht="12.75" thickBot="1">
      <c r="B271" s="140" t="s">
        <v>794</v>
      </c>
      <c r="C271" s="90"/>
      <c r="D271" s="403"/>
      <c r="E271" s="404"/>
      <c r="F271" s="404"/>
      <c r="G271" s="405"/>
      <c r="H271" s="22"/>
      <c r="I271" s="22"/>
      <c r="J271" s="22"/>
      <c r="K271" s="22"/>
      <c r="L271" s="1"/>
      <c r="M271" s="1"/>
      <c r="N271" s="22"/>
      <c r="O271" s="1"/>
      <c r="P271" s="1"/>
      <c r="Q271" s="22"/>
    </row>
    <row r="272" spans="3:17" ht="12.75" thickBot="1">
      <c r="C272" s="62"/>
      <c r="D272" s="62"/>
      <c r="E272" s="62"/>
      <c r="F272" s="22"/>
      <c r="G272" s="22"/>
      <c r="H272" s="22"/>
      <c r="I272" s="22"/>
      <c r="J272" s="22"/>
      <c r="K272" s="22"/>
      <c r="L272" s="1"/>
      <c r="M272" s="1"/>
      <c r="N272" s="22"/>
      <c r="O272" s="1"/>
      <c r="P272" s="1"/>
      <c r="Q272" s="22"/>
    </row>
    <row r="273" spans="2:17" ht="12">
      <c r="B273" s="63" t="s">
        <v>795</v>
      </c>
      <c r="C273" s="139"/>
      <c r="D273" s="418"/>
      <c r="E273" s="401"/>
      <c r="F273" s="401"/>
      <c r="G273" s="402"/>
      <c r="H273" s="22"/>
      <c r="I273" s="22"/>
      <c r="J273" s="22"/>
      <c r="K273" s="22"/>
      <c r="L273" s="1"/>
      <c r="M273" s="1"/>
      <c r="N273" s="22"/>
      <c r="O273" s="1"/>
      <c r="P273" s="1"/>
      <c r="Q273" s="22"/>
    </row>
    <row r="274" spans="2:17" ht="12.75" thickBot="1">
      <c r="B274" s="140" t="s">
        <v>794</v>
      </c>
      <c r="C274" s="90"/>
      <c r="D274" s="403"/>
      <c r="E274" s="404"/>
      <c r="F274" s="404"/>
      <c r="G274" s="405"/>
      <c r="H274" s="22"/>
      <c r="I274" s="22"/>
      <c r="J274" s="22"/>
      <c r="K274" s="22"/>
      <c r="L274" s="1"/>
      <c r="M274" s="1"/>
      <c r="N274" s="22"/>
      <c r="O274" s="1"/>
      <c r="P274" s="1"/>
      <c r="Q274" s="22"/>
    </row>
    <row r="275" spans="3:17" ht="12.75" thickBot="1">
      <c r="C275" s="62"/>
      <c r="D275" s="62"/>
      <c r="E275" s="62"/>
      <c r="F275" s="22"/>
      <c r="G275" s="22"/>
      <c r="H275" s="22"/>
      <c r="I275" s="22"/>
      <c r="J275" s="22"/>
      <c r="K275" s="22"/>
      <c r="L275" s="1"/>
      <c r="M275" s="1"/>
      <c r="N275" s="22"/>
      <c r="O275" s="1"/>
      <c r="P275" s="1"/>
      <c r="Q275" s="22"/>
    </row>
    <row r="276" spans="2:17" ht="12">
      <c r="B276" s="63" t="s">
        <v>796</v>
      </c>
      <c r="C276" s="139"/>
      <c r="D276" s="400"/>
      <c r="E276" s="401"/>
      <c r="F276" s="401"/>
      <c r="G276" s="402"/>
      <c r="H276" s="22"/>
      <c r="I276" s="22"/>
      <c r="J276" s="22"/>
      <c r="K276" s="22"/>
      <c r="L276" s="1"/>
      <c r="M276" s="1"/>
      <c r="N276" s="22"/>
      <c r="O276" s="1"/>
      <c r="P276" s="1"/>
      <c r="Q276" s="22"/>
    </row>
    <row r="277" spans="2:17" ht="12.75" thickBot="1">
      <c r="B277" s="140" t="s">
        <v>698</v>
      </c>
      <c r="C277" s="90"/>
      <c r="D277" s="403"/>
      <c r="E277" s="404"/>
      <c r="F277" s="404"/>
      <c r="G277" s="405"/>
      <c r="H277" s="22"/>
      <c r="I277" s="22"/>
      <c r="J277" s="22"/>
      <c r="K277" s="22"/>
      <c r="L277" s="1"/>
      <c r="M277" s="1"/>
      <c r="N277" s="22"/>
      <c r="O277" s="1"/>
      <c r="P277" s="1"/>
      <c r="Q277" s="22"/>
    </row>
    <row r="278" spans="3:17" ht="12">
      <c r="C278" s="62"/>
      <c r="D278" s="62"/>
      <c r="E278" s="62"/>
      <c r="F278" s="22"/>
      <c r="G278" s="22"/>
      <c r="H278" s="22"/>
      <c r="I278" s="22"/>
      <c r="J278" s="22"/>
      <c r="K278" s="22"/>
      <c r="L278" s="1"/>
      <c r="M278" s="1"/>
      <c r="N278" s="22"/>
      <c r="O278" s="1"/>
      <c r="P278" s="1"/>
      <c r="Q278" s="22"/>
    </row>
    <row r="279" ht="12">
      <c r="B279" s="423" t="s">
        <v>797</v>
      </c>
    </row>
    <row r="281" ht="12.75" thickBot="1">
      <c r="B281" s="6" t="s">
        <v>798</v>
      </c>
    </row>
    <row r="282" spans="2:9" ht="12">
      <c r="B282" s="63"/>
      <c r="C282" s="23" t="s">
        <v>799</v>
      </c>
      <c r="D282" s="79"/>
      <c r="E282" s="64" t="s">
        <v>800</v>
      </c>
      <c r="F282" s="66"/>
      <c r="G282" s="23" t="s">
        <v>801</v>
      </c>
      <c r="H282" s="23" t="s">
        <v>722</v>
      </c>
      <c r="I282" s="146" t="s">
        <v>527</v>
      </c>
    </row>
    <row r="283" spans="2:9" ht="12">
      <c r="B283" s="54" t="s">
        <v>528</v>
      </c>
      <c r="C283" s="26"/>
      <c r="D283" s="26" t="s">
        <v>802</v>
      </c>
      <c r="E283" s="26" t="s">
        <v>803</v>
      </c>
      <c r="F283" s="26" t="s">
        <v>804</v>
      </c>
      <c r="G283" s="26" t="s">
        <v>805</v>
      </c>
      <c r="H283" s="26" t="s">
        <v>773</v>
      </c>
      <c r="I283" s="147"/>
    </row>
    <row r="284" spans="2:9" ht="12">
      <c r="B284" s="54"/>
      <c r="C284" s="26"/>
      <c r="D284" s="26" t="s">
        <v>774</v>
      </c>
      <c r="E284" s="26"/>
      <c r="F284" s="26" t="s">
        <v>806</v>
      </c>
      <c r="G284" s="26" t="s">
        <v>807</v>
      </c>
      <c r="H284" s="26"/>
      <c r="I284" s="147" t="s">
        <v>808</v>
      </c>
    </row>
    <row r="285" spans="2:9" ht="12">
      <c r="B285" s="54"/>
      <c r="C285" s="26" t="s">
        <v>809</v>
      </c>
      <c r="D285" s="26"/>
      <c r="E285" s="26"/>
      <c r="F285" s="26"/>
      <c r="G285" s="26" t="s">
        <v>810</v>
      </c>
      <c r="H285" s="26" t="s">
        <v>781</v>
      </c>
      <c r="I285" s="147" t="s">
        <v>792</v>
      </c>
    </row>
    <row r="286" spans="2:9" ht="12">
      <c r="B286" s="57"/>
      <c r="C286" s="136"/>
      <c r="D286" s="5"/>
      <c r="E286" s="134"/>
      <c r="F286" s="134">
        <f>+E286-D286</f>
        <v>0</v>
      </c>
      <c r="G286" s="37">
        <f>+C286*F286*10</f>
        <v>0</v>
      </c>
      <c r="H286" s="171"/>
      <c r="I286" s="172">
        <f>+G286*H286/1000</f>
        <v>0</v>
      </c>
    </row>
    <row r="287" spans="2:9" ht="12">
      <c r="B287" s="57"/>
      <c r="C287" s="136"/>
      <c r="D287" s="5"/>
      <c r="E287" s="134"/>
      <c r="F287" s="134">
        <f>+E287-D287</f>
        <v>0</v>
      </c>
      <c r="G287" s="37">
        <f>+C287*F287*10</f>
        <v>0</v>
      </c>
      <c r="H287" s="171"/>
      <c r="I287" s="172">
        <f>+G287*H287/1000</f>
        <v>0</v>
      </c>
    </row>
    <row r="288" spans="2:9" ht="12.75" thickBot="1">
      <c r="B288" s="140" t="s">
        <v>474</v>
      </c>
      <c r="C288" s="137">
        <f>SUM(C286:C287)</f>
        <v>0</v>
      </c>
      <c r="D288" s="72"/>
      <c r="E288" s="72"/>
      <c r="F288" s="72"/>
      <c r="G288" s="124">
        <f>SUM(G286:G287)</f>
        <v>0</v>
      </c>
      <c r="H288" s="173"/>
      <c r="I288" s="174">
        <f>SUM(I286:I287)</f>
        <v>0</v>
      </c>
    </row>
    <row r="289" spans="2:16" ht="12.75" thickBot="1">
      <c r="B289" s="1"/>
      <c r="C289" s="62"/>
      <c r="D289" s="62"/>
      <c r="E289" s="62"/>
      <c r="F289" s="22"/>
      <c r="G289" s="22"/>
      <c r="H289" s="22"/>
      <c r="I289" s="22"/>
      <c r="J289" s="22"/>
      <c r="K289" s="22"/>
      <c r="L289" s="1"/>
      <c r="M289" s="1"/>
      <c r="N289" s="1"/>
      <c r="O289" s="1"/>
      <c r="P289" s="22"/>
    </row>
    <row r="290" spans="2:16" ht="12">
      <c r="B290" s="63" t="s">
        <v>811</v>
      </c>
      <c r="C290" s="139"/>
      <c r="D290" s="144"/>
      <c r="E290" s="145"/>
      <c r="F290" s="65"/>
      <c r="G290" s="146"/>
      <c r="H290" s="22"/>
      <c r="I290" s="22"/>
      <c r="J290" s="22"/>
      <c r="K290" s="22"/>
      <c r="L290" s="1"/>
      <c r="M290" s="1"/>
      <c r="N290" s="1"/>
      <c r="O290" s="1"/>
      <c r="P290" s="22"/>
    </row>
    <row r="291" spans="2:16" ht="12.75" thickBot="1">
      <c r="B291" s="140" t="s">
        <v>742</v>
      </c>
      <c r="C291" s="90"/>
      <c r="D291" s="148"/>
      <c r="E291" s="149"/>
      <c r="F291" s="150"/>
      <c r="G291" s="151"/>
      <c r="H291" s="22"/>
      <c r="I291" s="22"/>
      <c r="J291" s="22"/>
      <c r="K291" s="22"/>
      <c r="L291" s="1"/>
      <c r="M291" s="1"/>
      <c r="N291" s="1"/>
      <c r="O291" s="1"/>
      <c r="P291" s="22"/>
    </row>
    <row r="292" spans="2:16" ht="12">
      <c r="B292" s="1"/>
      <c r="C292" s="22"/>
      <c r="D292" s="22"/>
      <c r="E292" s="22"/>
      <c r="F292" s="1"/>
      <c r="G292" s="1"/>
      <c r="H292" s="22"/>
      <c r="I292" s="22"/>
      <c r="J292" s="22"/>
      <c r="K292" s="22"/>
      <c r="L292" s="1"/>
      <c r="M292" s="1"/>
      <c r="N292" s="1"/>
      <c r="O292" s="1"/>
      <c r="P292" s="22"/>
    </row>
    <row r="293" spans="2:16" ht="12.75" thickBot="1">
      <c r="B293" s="1" t="s">
        <v>812</v>
      </c>
      <c r="C293" s="62"/>
      <c r="D293" s="62"/>
      <c r="E293" s="62"/>
      <c r="F293" s="22"/>
      <c r="G293" s="22"/>
      <c r="H293" s="22" t="s">
        <v>813</v>
      </c>
      <c r="I293" s="22"/>
      <c r="J293" s="1"/>
      <c r="K293" s="22"/>
      <c r="L293" s="1"/>
      <c r="M293" s="1"/>
      <c r="N293" s="1"/>
      <c r="O293" s="1"/>
      <c r="P293" s="22"/>
    </row>
    <row r="294" spans="2:17" ht="12">
      <c r="B294" s="96" t="s">
        <v>814</v>
      </c>
      <c r="C294" s="64"/>
      <c r="D294" s="64"/>
      <c r="E294" s="64"/>
      <c r="F294" s="64"/>
      <c r="G294" s="66"/>
      <c r="H294" s="98">
        <f>+J268</f>
        <v>0</v>
      </c>
      <c r="I294" s="22"/>
      <c r="J294" s="1"/>
      <c r="K294" s="22"/>
      <c r="L294" s="1"/>
      <c r="M294" s="1"/>
      <c r="N294" s="1"/>
      <c r="O294" s="1"/>
      <c r="P294" s="1"/>
      <c r="Q294" s="22"/>
    </row>
    <row r="295" spans="2:17" ht="12">
      <c r="B295" s="57" t="s">
        <v>815</v>
      </c>
      <c r="C295" s="129"/>
      <c r="D295" s="129"/>
      <c r="E295" s="129"/>
      <c r="F295" s="129"/>
      <c r="G295" s="88"/>
      <c r="H295" s="100">
        <f>+I288</f>
        <v>0</v>
      </c>
      <c r="I295" s="22"/>
      <c r="J295" s="1"/>
      <c r="K295" s="22"/>
      <c r="L295" s="1"/>
      <c r="M295" s="1"/>
      <c r="N295" s="1"/>
      <c r="O295" s="1"/>
      <c r="P295" s="1"/>
      <c r="Q295" s="22"/>
    </row>
    <row r="296" spans="2:17" ht="12.75" thickBot="1">
      <c r="B296" s="103"/>
      <c r="C296" s="130"/>
      <c r="D296" s="130" t="s">
        <v>674</v>
      </c>
      <c r="E296" s="130"/>
      <c r="F296" s="130"/>
      <c r="G296" s="131"/>
      <c r="H296" s="61">
        <f>SUM(H294:H295)</f>
        <v>0</v>
      </c>
      <c r="I296" s="22"/>
      <c r="J296" s="22"/>
      <c r="K296" s="22"/>
      <c r="L296" s="1"/>
      <c r="M296" s="1"/>
      <c r="N296" s="1"/>
      <c r="O296" s="1"/>
      <c r="P296" s="1"/>
      <c r="Q296" s="22"/>
    </row>
    <row r="297" spans="2:17" ht="12">
      <c r="B297" s="1"/>
      <c r="C297" s="1"/>
      <c r="D297" s="1"/>
      <c r="E297" s="1"/>
      <c r="F297" s="1"/>
      <c r="G297" s="1"/>
      <c r="H297" s="22"/>
      <c r="I297" s="22"/>
      <c r="J297" s="22"/>
      <c r="K297" s="22"/>
      <c r="L297" s="1"/>
      <c r="M297" s="1"/>
      <c r="N297" s="1"/>
      <c r="O297" s="1"/>
      <c r="P297" s="1"/>
      <c r="Q297" s="22"/>
    </row>
    <row r="298" spans="2:14" ht="12">
      <c r="B298" s="421" t="s">
        <v>816</v>
      </c>
      <c r="C298" s="22"/>
      <c r="D298" s="22"/>
      <c r="E298" s="22"/>
      <c r="F298" s="22"/>
      <c r="G298" s="22"/>
      <c r="H298" s="22"/>
      <c r="I298" s="22"/>
      <c r="J298" s="1"/>
      <c r="K298" s="22"/>
      <c r="L298" s="1"/>
      <c r="M298" s="1"/>
      <c r="N298" s="22"/>
    </row>
    <row r="299" spans="2:14" ht="12">
      <c r="B299" s="423" t="s">
        <v>817</v>
      </c>
      <c r="C299" s="22"/>
      <c r="D299" s="22"/>
      <c r="E299" s="22"/>
      <c r="F299" s="22"/>
      <c r="G299" s="22"/>
      <c r="H299" s="22"/>
      <c r="I299" s="22"/>
      <c r="J299" s="1"/>
      <c r="K299" s="22"/>
      <c r="L299" s="1"/>
      <c r="M299" s="1"/>
      <c r="N299" s="22"/>
    </row>
    <row r="300" spans="3:14" ht="12.75" thickBot="1">
      <c r="C300" s="22"/>
      <c r="D300" s="22"/>
      <c r="E300" s="22"/>
      <c r="F300" s="22"/>
      <c r="G300" s="22"/>
      <c r="H300" s="22"/>
      <c r="I300" s="22"/>
      <c r="J300" s="1"/>
      <c r="K300" s="22"/>
      <c r="L300" s="1"/>
      <c r="M300" s="1"/>
      <c r="N300" s="22"/>
    </row>
    <row r="301" spans="2:8" ht="12">
      <c r="B301" s="63"/>
      <c r="C301" s="175"/>
      <c r="D301" s="145" t="s">
        <v>412</v>
      </c>
      <c r="E301" s="144" t="s">
        <v>481</v>
      </c>
      <c r="F301" s="176" t="s">
        <v>679</v>
      </c>
      <c r="G301" s="139" t="s">
        <v>818</v>
      </c>
      <c r="H301" s="93" t="s">
        <v>460</v>
      </c>
    </row>
    <row r="302" spans="2:8" ht="12">
      <c r="B302" s="54" t="s">
        <v>528</v>
      </c>
      <c r="C302" s="3" t="s">
        <v>819</v>
      </c>
      <c r="D302" s="22" t="s">
        <v>820</v>
      </c>
      <c r="E302" s="69" t="s">
        <v>821</v>
      </c>
      <c r="F302" s="177" t="s">
        <v>820</v>
      </c>
      <c r="G302" s="83" t="s">
        <v>821</v>
      </c>
      <c r="H302" s="178" t="s">
        <v>822</v>
      </c>
    </row>
    <row r="303" spans="2:8" ht="12">
      <c r="B303" s="179"/>
      <c r="C303" s="3"/>
      <c r="D303" s="22" t="s">
        <v>823</v>
      </c>
      <c r="E303" s="69" t="s">
        <v>824</v>
      </c>
      <c r="F303" s="177" t="s">
        <v>825</v>
      </c>
      <c r="G303" s="83" t="s">
        <v>824</v>
      </c>
      <c r="H303" s="180" t="s">
        <v>826</v>
      </c>
    </row>
    <row r="304" spans="2:8" ht="12">
      <c r="B304" s="54"/>
      <c r="C304" s="181"/>
      <c r="D304" s="182"/>
      <c r="E304" s="181"/>
      <c r="F304" s="183"/>
      <c r="G304" s="184"/>
      <c r="H304" s="102" t="e">
        <f>(+D304*E304*E15-F304*G304)/1000</f>
        <v>#DIV/0!</v>
      </c>
    </row>
    <row r="305" spans="2:8" ht="12">
      <c r="B305" s="54"/>
      <c r="C305" s="185"/>
      <c r="D305" s="186"/>
      <c r="E305" s="185"/>
      <c r="F305" s="187"/>
      <c r="G305" s="188"/>
      <c r="H305" s="189">
        <f>(+D305*E305*E16-F305*G305)/1000</f>
        <v>0</v>
      </c>
    </row>
    <row r="306" spans="2:8" ht="12">
      <c r="B306" s="54"/>
      <c r="C306" s="190"/>
      <c r="D306" s="191"/>
      <c r="E306" s="190"/>
      <c r="F306" s="192"/>
      <c r="G306" s="193"/>
      <c r="H306" s="194">
        <f>(+D306*E306*E17-F306*G306)/1000</f>
        <v>0</v>
      </c>
    </row>
    <row r="307" spans="2:8" ht="12">
      <c r="B307" s="33"/>
      <c r="C307" s="181"/>
      <c r="D307" s="182"/>
      <c r="E307" s="181"/>
      <c r="F307" s="183"/>
      <c r="G307" s="184"/>
      <c r="H307" s="195">
        <f>(+D307*E307*E18-F307*G307)/1000</f>
        <v>0</v>
      </c>
    </row>
    <row r="308" spans="2:8" ht="12">
      <c r="B308" s="54"/>
      <c r="C308" s="185"/>
      <c r="D308" s="186"/>
      <c r="E308" s="185"/>
      <c r="F308" s="187"/>
      <c r="G308" s="188"/>
      <c r="H308" s="189"/>
    </row>
    <row r="309" spans="2:8" ht="12">
      <c r="B309" s="179"/>
      <c r="C309" s="190"/>
      <c r="D309" s="191"/>
      <c r="E309" s="190"/>
      <c r="F309" s="192"/>
      <c r="G309" s="193"/>
      <c r="H309" s="189"/>
    </row>
    <row r="310" spans="2:8" ht="12.75" thickBot="1">
      <c r="B310" s="140" t="s">
        <v>827</v>
      </c>
      <c r="C310" s="138"/>
      <c r="D310" s="196"/>
      <c r="E310" s="197"/>
      <c r="F310" s="198"/>
      <c r="G310" s="199"/>
      <c r="H310" s="61">
        <f>+H306+H309</f>
        <v>0</v>
      </c>
    </row>
    <row r="311" spans="2:10" ht="12">
      <c r="B311" s="1"/>
      <c r="C311" s="22"/>
      <c r="D311" s="22"/>
      <c r="E311" s="22"/>
      <c r="F311" s="22"/>
      <c r="G311" s="22"/>
      <c r="H311" s="22"/>
      <c r="I311" s="22"/>
      <c r="J311" s="1"/>
    </row>
    <row r="312" ht="12">
      <c r="B312" s="424" t="s">
        <v>828</v>
      </c>
    </row>
    <row r="313" ht="12.75" thickBot="1">
      <c r="B313" s="1"/>
    </row>
    <row r="314" spans="2:10" ht="12">
      <c r="B314" s="63"/>
      <c r="C314" s="175" t="s">
        <v>677</v>
      </c>
      <c r="D314" s="23" t="s">
        <v>829</v>
      </c>
      <c r="E314" s="23" t="s">
        <v>830</v>
      </c>
      <c r="F314" s="23" t="s">
        <v>831</v>
      </c>
      <c r="G314" s="23" t="s">
        <v>832</v>
      </c>
      <c r="H314" s="23" t="s">
        <v>833</v>
      </c>
      <c r="I314" s="200" t="s">
        <v>834</v>
      </c>
      <c r="J314" s="24" t="s">
        <v>835</v>
      </c>
    </row>
    <row r="315" spans="2:10" ht="12">
      <c r="B315" s="54" t="s">
        <v>528</v>
      </c>
      <c r="C315" s="3" t="s">
        <v>836</v>
      </c>
      <c r="D315" s="26" t="s">
        <v>837</v>
      </c>
      <c r="E315" s="26" t="s">
        <v>838</v>
      </c>
      <c r="F315" s="26" t="s">
        <v>839</v>
      </c>
      <c r="G315" s="26" t="s">
        <v>840</v>
      </c>
      <c r="H315" s="26" t="s">
        <v>841</v>
      </c>
      <c r="I315" s="201" t="s">
        <v>842</v>
      </c>
      <c r="J315" s="27"/>
    </row>
    <row r="316" spans="2:10" ht="12">
      <c r="B316" s="54"/>
      <c r="C316" s="26"/>
      <c r="D316" s="26"/>
      <c r="E316" s="26"/>
      <c r="F316" s="26"/>
      <c r="G316" s="26" t="s">
        <v>843</v>
      </c>
      <c r="H316" s="26"/>
      <c r="I316" s="201" t="s">
        <v>844</v>
      </c>
      <c r="J316" s="27"/>
    </row>
    <row r="317" spans="2:10" ht="12">
      <c r="B317" s="179"/>
      <c r="C317" s="30" t="s">
        <v>845</v>
      </c>
      <c r="D317" s="26" t="s">
        <v>846</v>
      </c>
      <c r="E317" s="26" t="s">
        <v>845</v>
      </c>
      <c r="F317" s="26" t="s">
        <v>847</v>
      </c>
      <c r="G317" s="26" t="s">
        <v>848</v>
      </c>
      <c r="H317" s="26" t="s">
        <v>849</v>
      </c>
      <c r="I317" s="201" t="s">
        <v>472</v>
      </c>
      <c r="J317" s="27" t="s">
        <v>850</v>
      </c>
    </row>
    <row r="318" spans="2:10" s="122" customFormat="1" ht="12.75" thickBot="1">
      <c r="B318" s="123"/>
      <c r="C318" s="124"/>
      <c r="D318" s="124"/>
      <c r="E318" s="124">
        <f>+C318*D318/100</f>
        <v>0</v>
      </c>
      <c r="F318" s="124"/>
      <c r="G318" s="124"/>
      <c r="H318" s="124">
        <f>+F318-G318</f>
        <v>0</v>
      </c>
      <c r="I318" s="202">
        <f>+E318*H318/1000</f>
        <v>0</v>
      </c>
      <c r="J318" s="48"/>
    </row>
    <row r="319" ht="12.75" thickBot="1">
      <c r="B319" s="1"/>
    </row>
    <row r="320" spans="2:10" ht="12">
      <c r="B320" s="1"/>
      <c r="G320" s="68"/>
      <c r="H320" s="23" t="s">
        <v>851</v>
      </c>
      <c r="I320" s="23" t="s">
        <v>852</v>
      </c>
      <c r="J320" s="11" t="s">
        <v>432</v>
      </c>
    </row>
    <row r="321" spans="2:10" ht="12">
      <c r="B321" s="1"/>
      <c r="G321" s="68"/>
      <c r="H321" s="26" t="s">
        <v>853</v>
      </c>
      <c r="I321" s="26" t="s">
        <v>0</v>
      </c>
      <c r="J321" s="14" t="s">
        <v>1</v>
      </c>
    </row>
    <row r="322" spans="2:10" ht="12">
      <c r="B322" s="1"/>
      <c r="G322" s="68"/>
      <c r="H322" s="26"/>
      <c r="I322" s="26" t="s">
        <v>2</v>
      </c>
      <c r="J322" s="14"/>
    </row>
    <row r="323" spans="2:10" ht="12">
      <c r="B323" s="1"/>
      <c r="G323" s="68"/>
      <c r="H323" s="26" t="s">
        <v>3</v>
      </c>
      <c r="I323" s="26" t="s">
        <v>472</v>
      </c>
      <c r="J323" s="14" t="s">
        <v>472</v>
      </c>
    </row>
    <row r="324" spans="2:10" ht="12.75" thickBot="1">
      <c r="B324" s="1"/>
      <c r="G324" s="83"/>
      <c r="H324" s="124"/>
      <c r="I324" s="104">
        <f>+J318*H324</f>
        <v>0</v>
      </c>
      <c r="J324" s="61">
        <f>+I318+I324</f>
        <v>0</v>
      </c>
    </row>
    <row r="325" ht="12">
      <c r="B325" s="1"/>
    </row>
    <row r="326" spans="2:12" ht="12" hidden="1">
      <c r="B326" s="6" t="s">
        <v>4</v>
      </c>
      <c r="C326" s="203"/>
      <c r="D326" s="203"/>
      <c r="E326" s="203"/>
      <c r="F326" s="203"/>
      <c r="G326" s="203"/>
      <c r="H326" s="203"/>
      <c r="I326" s="203"/>
      <c r="J326" s="203"/>
      <c r="K326" s="203"/>
      <c r="L326" s="203"/>
    </row>
    <row r="327" spans="2:12" ht="12" hidden="1">
      <c r="B327" s="6" t="s">
        <v>5</v>
      </c>
      <c r="C327" s="203"/>
      <c r="D327" s="203"/>
      <c r="E327" s="203"/>
      <c r="F327" s="203"/>
      <c r="G327" s="203"/>
      <c r="H327" s="203"/>
      <c r="I327" s="203"/>
      <c r="J327" s="203"/>
      <c r="K327" s="203"/>
      <c r="L327" s="203"/>
    </row>
    <row r="328" spans="2:12" ht="12" hidden="1">
      <c r="B328" s="6" t="s">
        <v>6</v>
      </c>
      <c r="C328" s="203"/>
      <c r="D328" s="203"/>
      <c r="E328" s="203"/>
      <c r="F328" s="203"/>
      <c r="G328" s="203"/>
      <c r="H328" s="203"/>
      <c r="I328" s="203"/>
      <c r="J328" s="203"/>
      <c r="K328" s="203"/>
      <c r="L328" s="203"/>
    </row>
    <row r="329" spans="2:12" ht="12" hidden="1">
      <c r="B329" s="9" t="s">
        <v>528</v>
      </c>
      <c r="C329" s="204" t="s">
        <v>7</v>
      </c>
      <c r="D329" s="205"/>
      <c r="E329" s="206" t="s">
        <v>481</v>
      </c>
      <c r="F329" s="206" t="s">
        <v>679</v>
      </c>
      <c r="G329" s="207" t="s">
        <v>8</v>
      </c>
      <c r="H329" s="203"/>
      <c r="I329" s="203"/>
      <c r="J329" s="203"/>
      <c r="K329" s="203"/>
      <c r="L329" s="203"/>
    </row>
    <row r="330" spans="2:12" ht="12" hidden="1">
      <c r="B330" s="12"/>
      <c r="C330" s="62" t="s">
        <v>9</v>
      </c>
      <c r="D330" s="208" t="s">
        <v>10</v>
      </c>
      <c r="E330" s="208" t="s">
        <v>11</v>
      </c>
      <c r="F330" s="208" t="s">
        <v>12</v>
      </c>
      <c r="G330" s="209" t="s">
        <v>13</v>
      </c>
      <c r="H330" s="203"/>
      <c r="I330" s="203"/>
      <c r="J330" s="203"/>
      <c r="K330" s="203"/>
      <c r="L330" s="203"/>
    </row>
    <row r="331" spans="2:12" ht="12" hidden="1">
      <c r="B331" s="12"/>
      <c r="C331" s="62"/>
      <c r="D331" s="208"/>
      <c r="E331" s="208"/>
      <c r="F331" s="208"/>
      <c r="G331" s="210"/>
      <c r="H331" s="203"/>
      <c r="I331" s="203"/>
      <c r="J331" s="203"/>
      <c r="K331" s="203"/>
      <c r="L331" s="203"/>
    </row>
    <row r="332" spans="2:12" ht="12" hidden="1">
      <c r="B332" s="12" t="s">
        <v>14</v>
      </c>
      <c r="C332" s="62"/>
      <c r="D332" s="208" t="s">
        <v>15</v>
      </c>
      <c r="E332" s="208" t="s">
        <v>16</v>
      </c>
      <c r="F332" s="208" t="s">
        <v>17</v>
      </c>
      <c r="G332" s="211" t="s">
        <v>18</v>
      </c>
      <c r="H332" s="203"/>
      <c r="I332" s="203"/>
      <c r="J332" s="203"/>
      <c r="K332" s="203"/>
      <c r="L332" s="203"/>
    </row>
    <row r="333" spans="2:12" ht="12" hidden="1">
      <c r="B333" s="16"/>
      <c r="C333" s="5"/>
      <c r="D333" s="5"/>
      <c r="E333" s="5"/>
      <c r="F333" s="5"/>
      <c r="G333" s="212">
        <f>(+E333-F333)*D333</f>
        <v>0</v>
      </c>
      <c r="H333" s="203"/>
      <c r="I333" s="203"/>
      <c r="J333" s="203"/>
      <c r="K333" s="203"/>
      <c r="L333" s="203"/>
    </row>
    <row r="334" spans="2:12" ht="12" hidden="1">
      <c r="B334" s="16"/>
      <c r="C334" s="5"/>
      <c r="D334" s="5"/>
      <c r="E334" s="5"/>
      <c r="F334" s="5"/>
      <c r="G334" s="212">
        <f>(+E334-F334)*D334</f>
        <v>0</v>
      </c>
      <c r="H334" s="203"/>
      <c r="I334" s="203"/>
      <c r="J334" s="203"/>
      <c r="K334" s="203"/>
      <c r="L334" s="203"/>
    </row>
    <row r="335" spans="2:12" ht="12.75" hidden="1" thickBot="1">
      <c r="B335" s="60" t="s">
        <v>19</v>
      </c>
      <c r="C335" s="213"/>
      <c r="D335" s="138"/>
      <c r="E335" s="138"/>
      <c r="F335" s="138"/>
      <c r="G335" s="61">
        <f>SUM(G333:G334)</f>
        <v>0</v>
      </c>
      <c r="H335" s="203"/>
      <c r="I335" s="203"/>
      <c r="J335" s="203"/>
      <c r="K335" s="203"/>
      <c r="L335" s="203"/>
    </row>
    <row r="336" spans="2:12" ht="12" hidden="1">
      <c r="B336" s="1"/>
      <c r="C336" s="62"/>
      <c r="D336" s="62"/>
      <c r="E336" s="62"/>
      <c r="F336" s="62"/>
      <c r="G336" s="203"/>
      <c r="H336" s="203"/>
      <c r="I336" s="203"/>
      <c r="J336" s="203"/>
      <c r="K336" s="203"/>
      <c r="L336" s="203"/>
    </row>
    <row r="337" spans="2:12" ht="12" hidden="1">
      <c r="B337" s="6" t="s">
        <v>20</v>
      </c>
      <c r="C337" s="203"/>
      <c r="D337" s="203"/>
      <c r="E337" s="203"/>
      <c r="F337" s="203"/>
      <c r="G337" s="203"/>
      <c r="H337" s="203"/>
      <c r="I337" s="203"/>
      <c r="J337" s="203"/>
      <c r="K337" s="203"/>
      <c r="L337" s="203"/>
    </row>
    <row r="338" spans="2:7" ht="12" hidden="1">
      <c r="B338" s="9" t="s">
        <v>528</v>
      </c>
      <c r="C338" s="206" t="s">
        <v>21</v>
      </c>
      <c r="D338" s="214"/>
      <c r="E338" s="214" t="s">
        <v>22</v>
      </c>
      <c r="F338" s="214"/>
      <c r="G338" s="205"/>
    </row>
    <row r="339" spans="2:7" ht="12" hidden="1">
      <c r="B339" s="12" t="s">
        <v>23</v>
      </c>
      <c r="C339" s="208" t="s">
        <v>24</v>
      </c>
      <c r="D339" s="215" t="s">
        <v>25</v>
      </c>
      <c r="E339" s="216" t="s">
        <v>26</v>
      </c>
      <c r="F339" s="216" t="s">
        <v>429</v>
      </c>
      <c r="G339" s="216" t="s">
        <v>27</v>
      </c>
    </row>
    <row r="340" spans="2:7" ht="12" hidden="1">
      <c r="B340" s="12"/>
      <c r="C340" s="26"/>
      <c r="D340" s="217" t="s">
        <v>28</v>
      </c>
      <c r="E340" s="208" t="s">
        <v>29</v>
      </c>
      <c r="F340" s="208" t="s">
        <v>30</v>
      </c>
      <c r="G340" s="208" t="s">
        <v>31</v>
      </c>
    </row>
    <row r="341" spans="2:7" ht="12" hidden="1">
      <c r="B341" s="12"/>
      <c r="C341" s="208"/>
      <c r="D341" s="218"/>
      <c r="E341" s="208" t="s">
        <v>32</v>
      </c>
      <c r="F341" s="208"/>
      <c r="G341" s="208" t="s">
        <v>33</v>
      </c>
    </row>
    <row r="342" spans="2:7" ht="12" hidden="1">
      <c r="B342" s="12" t="s">
        <v>34</v>
      </c>
      <c r="C342" s="208" t="s">
        <v>35</v>
      </c>
      <c r="D342" s="218" t="s">
        <v>36</v>
      </c>
      <c r="E342" s="208" t="s">
        <v>37</v>
      </c>
      <c r="F342" s="219" t="s">
        <v>38</v>
      </c>
      <c r="G342" s="208" t="s">
        <v>792</v>
      </c>
    </row>
    <row r="343" spans="2:7" ht="12" hidden="1">
      <c r="B343" s="16"/>
      <c r="C343" s="5"/>
      <c r="D343" s="5"/>
      <c r="E343" s="133">
        <f>+C343*D343</f>
        <v>0</v>
      </c>
      <c r="F343" s="5"/>
      <c r="G343" s="5">
        <f>+E343*F343/1000</f>
        <v>0</v>
      </c>
    </row>
    <row r="344" spans="2:7" ht="12" hidden="1">
      <c r="B344" s="16"/>
      <c r="C344" s="5"/>
      <c r="D344" s="5"/>
      <c r="E344" s="133">
        <f>+C344*D344</f>
        <v>0</v>
      </c>
      <c r="F344" s="5"/>
      <c r="G344" s="5">
        <f>+E344*F344/1000</f>
        <v>0</v>
      </c>
    </row>
    <row r="345" spans="2:7" ht="12.75" hidden="1" thickBot="1">
      <c r="B345" s="12" t="s">
        <v>19</v>
      </c>
      <c r="C345" s="220"/>
      <c r="D345" s="221"/>
      <c r="E345" s="220"/>
      <c r="F345" s="221"/>
      <c r="G345" s="124">
        <f>SUM(G343:G344)</f>
        <v>0</v>
      </c>
    </row>
    <row r="346" spans="2:9" ht="12" hidden="1">
      <c r="B346" s="65"/>
      <c r="C346" s="222"/>
      <c r="D346" s="222"/>
      <c r="E346" s="223"/>
      <c r="F346" s="223"/>
      <c r="G346" s="223"/>
      <c r="H346" s="224"/>
      <c r="I346" s="224"/>
    </row>
    <row r="347" spans="2:12" ht="12" hidden="1">
      <c r="B347" s="1"/>
      <c r="C347" s="62"/>
      <c r="D347" s="62"/>
      <c r="E347" s="225"/>
      <c r="F347" s="226"/>
      <c r="G347" s="214"/>
      <c r="H347" s="214" t="s">
        <v>39</v>
      </c>
      <c r="I347" s="214"/>
      <c r="J347" s="227"/>
      <c r="K347" s="224"/>
      <c r="L347" s="224"/>
    </row>
    <row r="348" spans="3:11" ht="12" hidden="1">
      <c r="C348" s="203"/>
      <c r="D348" s="203"/>
      <c r="E348" s="224"/>
      <c r="F348" s="228" t="s">
        <v>40</v>
      </c>
      <c r="G348" s="216" t="s">
        <v>41</v>
      </c>
      <c r="H348" s="216" t="s">
        <v>42</v>
      </c>
      <c r="I348" s="34" t="s">
        <v>43</v>
      </c>
      <c r="J348" s="229" t="s">
        <v>432</v>
      </c>
      <c r="K348" s="224"/>
    </row>
    <row r="349" spans="3:11" ht="12" hidden="1">
      <c r="C349" s="203"/>
      <c r="D349" s="203"/>
      <c r="E349" s="224"/>
      <c r="F349" s="87" t="s">
        <v>28</v>
      </c>
      <c r="G349" s="208" t="s">
        <v>29</v>
      </c>
      <c r="H349" s="208" t="s">
        <v>30</v>
      </c>
      <c r="I349" s="230" t="s">
        <v>31</v>
      </c>
      <c r="J349" s="209"/>
      <c r="K349" s="224"/>
    </row>
    <row r="350" spans="3:11" ht="12" hidden="1">
      <c r="C350" s="203"/>
      <c r="D350" s="203"/>
      <c r="E350" s="224"/>
      <c r="F350" s="87"/>
      <c r="G350" s="208" t="s">
        <v>44</v>
      </c>
      <c r="H350" s="208"/>
      <c r="I350" s="230" t="s">
        <v>45</v>
      </c>
      <c r="J350" s="209" t="s">
        <v>46</v>
      </c>
      <c r="K350" s="224"/>
    </row>
    <row r="351" spans="3:11" ht="12" hidden="1">
      <c r="C351" s="203"/>
      <c r="D351" s="203"/>
      <c r="E351" s="224"/>
      <c r="F351" s="231" t="s">
        <v>36</v>
      </c>
      <c r="G351" s="208" t="s">
        <v>37</v>
      </c>
      <c r="H351" s="219" t="s">
        <v>38</v>
      </c>
      <c r="I351" s="230" t="s">
        <v>792</v>
      </c>
      <c r="J351" s="211" t="s">
        <v>792</v>
      </c>
      <c r="K351" s="224"/>
    </row>
    <row r="352" spans="3:11" ht="12" hidden="1">
      <c r="C352" s="203"/>
      <c r="D352" s="203"/>
      <c r="E352" s="224"/>
      <c r="F352" s="121"/>
      <c r="G352" s="133">
        <f>+C343*F352</f>
        <v>0</v>
      </c>
      <c r="H352" s="5"/>
      <c r="I352" s="38">
        <f>+G352*H352/1000</f>
        <v>0</v>
      </c>
      <c r="J352" s="40"/>
      <c r="K352" s="224"/>
    </row>
    <row r="353" spans="3:11" ht="12" hidden="1">
      <c r="C353" s="203"/>
      <c r="D353" s="203"/>
      <c r="E353" s="224"/>
      <c r="F353" s="121"/>
      <c r="G353" s="133">
        <f>+C344*F353</f>
        <v>0</v>
      </c>
      <c r="H353" s="5"/>
      <c r="I353" s="38">
        <f>+G353*H353/1000</f>
        <v>0</v>
      </c>
      <c r="J353" s="40"/>
      <c r="K353" s="224"/>
    </row>
    <row r="354" spans="3:11" ht="12.75" hidden="1" thickBot="1">
      <c r="C354" s="203"/>
      <c r="D354" s="203"/>
      <c r="E354" s="224"/>
      <c r="F354" s="198"/>
      <c r="G354" s="197"/>
      <c r="H354" s="138"/>
      <c r="I354" s="74">
        <f>SUM(I352:I353)</f>
        <v>0</v>
      </c>
      <c r="J354" s="61">
        <f>+G345-I354</f>
        <v>0</v>
      </c>
      <c r="K354" s="224"/>
    </row>
    <row r="355" spans="3:11" ht="12" hidden="1">
      <c r="C355" s="203"/>
      <c r="D355" s="203"/>
      <c r="E355" s="224"/>
      <c r="F355" s="224"/>
      <c r="G355" s="224"/>
      <c r="H355" s="224"/>
      <c r="I355" s="22"/>
      <c r="J355" s="225"/>
      <c r="K355" s="224"/>
    </row>
    <row r="356" spans="3:12" ht="12" hidden="1">
      <c r="C356" s="203"/>
      <c r="D356" s="203"/>
      <c r="E356" s="203"/>
      <c r="F356" s="203"/>
      <c r="G356" s="203"/>
      <c r="H356" s="203"/>
      <c r="I356" s="203"/>
      <c r="J356" s="203"/>
      <c r="K356" s="203"/>
      <c r="L356" s="203"/>
    </row>
    <row r="357" spans="2:12" ht="12" hidden="1">
      <c r="B357" s="6" t="s">
        <v>47</v>
      </c>
      <c r="C357" s="203"/>
      <c r="D357" s="203"/>
      <c r="E357" s="203"/>
      <c r="F357" s="203"/>
      <c r="G357" s="203"/>
      <c r="H357" s="203"/>
      <c r="I357" s="203"/>
      <c r="J357" s="203"/>
      <c r="K357" s="203"/>
      <c r="L357" s="203"/>
    </row>
    <row r="358" spans="2:12" ht="12" hidden="1">
      <c r="B358" s="9" t="s">
        <v>528</v>
      </c>
      <c r="C358" s="204" t="s">
        <v>48</v>
      </c>
      <c r="D358" s="214"/>
      <c r="E358" s="214"/>
      <c r="F358" s="226" t="s">
        <v>49</v>
      </c>
      <c r="G358" s="214"/>
      <c r="H358" s="205"/>
      <c r="I358" s="207"/>
      <c r="J358" s="203"/>
      <c r="K358" s="203"/>
      <c r="L358" s="203"/>
    </row>
    <row r="359" spans="2:12" ht="12" hidden="1">
      <c r="B359" s="12" t="s">
        <v>23</v>
      </c>
      <c r="C359" s="216" t="s">
        <v>50</v>
      </c>
      <c r="D359" s="216" t="s">
        <v>51</v>
      </c>
      <c r="E359" s="34" t="s">
        <v>52</v>
      </c>
      <c r="F359" s="228" t="s">
        <v>53</v>
      </c>
      <c r="G359" s="216" t="s">
        <v>54</v>
      </c>
      <c r="H359" s="216" t="s">
        <v>55</v>
      </c>
      <c r="I359" s="209" t="s">
        <v>432</v>
      </c>
      <c r="J359" s="203"/>
      <c r="K359" s="203"/>
      <c r="L359" s="203"/>
    </row>
    <row r="360" spans="2:12" ht="12" hidden="1">
      <c r="B360" s="12"/>
      <c r="C360" s="208"/>
      <c r="D360" s="208"/>
      <c r="E360" s="230" t="s">
        <v>56</v>
      </c>
      <c r="F360" s="87"/>
      <c r="G360" s="208"/>
      <c r="H360" s="208" t="s">
        <v>57</v>
      </c>
      <c r="I360" s="209" t="s">
        <v>58</v>
      </c>
      <c r="J360" s="203"/>
      <c r="K360" s="203"/>
      <c r="L360" s="203"/>
    </row>
    <row r="361" spans="2:12" ht="12" hidden="1">
      <c r="B361" s="12" t="s">
        <v>59</v>
      </c>
      <c r="C361" s="208" t="s">
        <v>16</v>
      </c>
      <c r="D361" s="208" t="s">
        <v>60</v>
      </c>
      <c r="E361" s="232" t="s">
        <v>472</v>
      </c>
      <c r="F361" s="87" t="s">
        <v>61</v>
      </c>
      <c r="G361" s="208" t="s">
        <v>62</v>
      </c>
      <c r="H361" s="219" t="s">
        <v>472</v>
      </c>
      <c r="I361" s="211" t="s">
        <v>451</v>
      </c>
      <c r="J361" s="203"/>
      <c r="K361" s="203"/>
      <c r="L361" s="203"/>
    </row>
    <row r="362" spans="2:12" ht="12" hidden="1">
      <c r="B362" s="16"/>
      <c r="C362" s="5"/>
      <c r="D362" s="5"/>
      <c r="E362" s="233">
        <f>+C362*D362/1000</f>
        <v>0</v>
      </c>
      <c r="F362" s="121"/>
      <c r="G362" s="5"/>
      <c r="H362" s="234">
        <f>+F362*G362/1000</f>
        <v>0</v>
      </c>
      <c r="I362" s="100">
        <f>+H362-E362</f>
        <v>0</v>
      </c>
      <c r="J362" s="203"/>
      <c r="K362" s="203"/>
      <c r="L362" s="203"/>
    </row>
    <row r="363" spans="2:12" ht="12" hidden="1">
      <c r="B363" s="16"/>
      <c r="C363" s="70"/>
      <c r="D363" s="70"/>
      <c r="E363" s="233">
        <f>+C363*D363/1000</f>
        <v>0</v>
      </c>
      <c r="F363" s="121"/>
      <c r="G363" s="5"/>
      <c r="H363" s="234">
        <f>+F363*G363/1000</f>
        <v>0</v>
      </c>
      <c r="I363" s="100">
        <f>+H363-E363</f>
        <v>0</v>
      </c>
      <c r="J363" s="203"/>
      <c r="K363" s="203"/>
      <c r="L363" s="203"/>
    </row>
    <row r="364" spans="2:12" ht="12.75" hidden="1" thickBot="1">
      <c r="B364" s="60" t="s">
        <v>19</v>
      </c>
      <c r="C364" s="235"/>
      <c r="D364" s="235"/>
      <c r="E364" s="74">
        <f>SUM(E362:E363)</f>
        <v>0</v>
      </c>
      <c r="F364" s="198"/>
      <c r="G364" s="138"/>
      <c r="H364" s="124">
        <f>SUM(H362:H363)</f>
        <v>0</v>
      </c>
      <c r="I364" s="61">
        <f>SUM(I362:I363)</f>
        <v>0</v>
      </c>
      <c r="J364" s="203"/>
      <c r="K364" s="203"/>
      <c r="L364" s="203"/>
    </row>
    <row r="365" spans="3:12" ht="12" hidden="1">
      <c r="C365" s="203"/>
      <c r="D365" s="203"/>
      <c r="E365" s="203"/>
      <c r="F365" s="203"/>
      <c r="G365" s="203"/>
      <c r="H365" s="203"/>
      <c r="I365" s="203"/>
      <c r="J365" s="203"/>
      <c r="K365" s="203"/>
      <c r="L365" s="203"/>
    </row>
    <row r="366" spans="2:12" ht="12" hidden="1">
      <c r="B366" s="6" t="s">
        <v>63</v>
      </c>
      <c r="C366" s="203"/>
      <c r="D366" s="203"/>
      <c r="E366" s="203"/>
      <c r="F366" s="203"/>
      <c r="G366" s="203"/>
      <c r="H366" s="203"/>
      <c r="I366" s="203"/>
      <c r="J366" s="203"/>
      <c r="K366" s="203"/>
      <c r="L366" s="203"/>
    </row>
    <row r="367" spans="3:12" ht="12" hidden="1">
      <c r="C367" s="236" t="s">
        <v>64</v>
      </c>
      <c r="D367" s="237"/>
      <c r="E367" s="203"/>
      <c r="F367" s="203"/>
      <c r="G367" s="203"/>
      <c r="H367" s="203"/>
      <c r="I367" s="203"/>
      <c r="J367" s="203"/>
      <c r="K367" s="203"/>
      <c r="L367" s="203"/>
    </row>
    <row r="368" spans="3:12" ht="12" hidden="1">
      <c r="C368" s="38">
        <f>+G335+J354+I364</f>
        <v>0</v>
      </c>
      <c r="D368" s="238" t="s">
        <v>65</v>
      </c>
      <c r="E368" s="203"/>
      <c r="F368" s="203"/>
      <c r="G368" s="203"/>
      <c r="H368" s="203"/>
      <c r="I368" s="203"/>
      <c r="J368" s="203"/>
      <c r="K368" s="203"/>
      <c r="L368" s="203"/>
    </row>
    <row r="369" spans="3:12" ht="12" hidden="1">
      <c r="C369" s="203"/>
      <c r="D369" s="203"/>
      <c r="E369" s="203"/>
      <c r="F369" s="203"/>
      <c r="G369" s="203"/>
      <c r="H369" s="203"/>
      <c r="I369" s="203"/>
      <c r="J369" s="203"/>
      <c r="K369" s="203"/>
      <c r="L369" s="203"/>
    </row>
    <row r="370" spans="3:12" ht="12" hidden="1">
      <c r="C370" s="203"/>
      <c r="D370" s="203"/>
      <c r="E370" s="203"/>
      <c r="F370" s="203"/>
      <c r="G370" s="203"/>
      <c r="H370" s="203"/>
      <c r="I370" s="203"/>
      <c r="J370" s="203"/>
      <c r="K370" s="203"/>
      <c r="L370" s="203"/>
    </row>
    <row r="371" spans="3:12" ht="12" hidden="1">
      <c r="C371" s="203"/>
      <c r="D371" s="203"/>
      <c r="E371" s="203"/>
      <c r="F371" s="203"/>
      <c r="G371" s="203"/>
      <c r="H371" s="203"/>
      <c r="I371" s="203"/>
      <c r="J371" s="203"/>
      <c r="K371" s="203"/>
      <c r="L371" s="203"/>
    </row>
    <row r="372" spans="3:12" ht="12" hidden="1">
      <c r="C372" s="203"/>
      <c r="D372" s="203"/>
      <c r="E372" s="203"/>
      <c r="F372" s="203"/>
      <c r="G372" s="203"/>
      <c r="H372" s="203"/>
      <c r="I372" s="203"/>
      <c r="J372" s="203"/>
      <c r="K372" s="203"/>
      <c r="L372" s="203"/>
    </row>
    <row r="373" spans="2:12" ht="12" hidden="1">
      <c r="B373" s="6" t="s">
        <v>66</v>
      </c>
      <c r="C373" s="203"/>
      <c r="D373" s="203"/>
      <c r="E373" s="203"/>
      <c r="F373" s="203"/>
      <c r="G373" s="203"/>
      <c r="H373" s="203"/>
      <c r="I373" s="203"/>
      <c r="J373" s="203"/>
      <c r="K373" s="203"/>
      <c r="L373" s="203"/>
    </row>
    <row r="374" spans="2:12" ht="12" hidden="1">
      <c r="B374" s="6" t="s">
        <v>67</v>
      </c>
      <c r="C374" s="203"/>
      <c r="D374" s="203"/>
      <c r="E374" s="203"/>
      <c r="F374" s="203"/>
      <c r="G374" s="203"/>
      <c r="H374" s="203"/>
      <c r="I374" s="203"/>
      <c r="J374" s="203"/>
      <c r="K374" s="203"/>
      <c r="L374" s="203"/>
    </row>
    <row r="375" spans="2:12" ht="12" hidden="1">
      <c r="B375" s="9" t="s">
        <v>528</v>
      </c>
      <c r="C375" s="222" t="s">
        <v>677</v>
      </c>
      <c r="D375" s="239" t="s">
        <v>481</v>
      </c>
      <c r="E375" s="240" t="s">
        <v>679</v>
      </c>
      <c r="F375" s="207" t="s">
        <v>432</v>
      </c>
      <c r="J375" s="203"/>
      <c r="K375" s="203"/>
      <c r="L375" s="203"/>
    </row>
    <row r="376" spans="2:12" ht="12" hidden="1">
      <c r="B376" s="12"/>
      <c r="C376" s="62" t="s">
        <v>68</v>
      </c>
      <c r="D376" s="230" t="s">
        <v>11</v>
      </c>
      <c r="E376" s="87" t="s">
        <v>11</v>
      </c>
      <c r="F376" s="209" t="s">
        <v>13</v>
      </c>
      <c r="J376" s="203"/>
      <c r="K376" s="203"/>
      <c r="L376" s="203"/>
    </row>
    <row r="377" spans="2:12" ht="12" hidden="1">
      <c r="B377" s="12"/>
      <c r="C377" s="62" t="s">
        <v>69</v>
      </c>
      <c r="D377" s="230"/>
      <c r="E377" s="87"/>
      <c r="F377" s="209"/>
      <c r="J377" s="203"/>
      <c r="K377" s="203"/>
      <c r="L377" s="203"/>
    </row>
    <row r="378" spans="2:12" ht="12" hidden="1">
      <c r="B378" s="12" t="s">
        <v>70</v>
      </c>
      <c r="C378" s="62" t="s">
        <v>71</v>
      </c>
      <c r="D378" s="230" t="s">
        <v>72</v>
      </c>
      <c r="E378" s="87" t="s">
        <v>73</v>
      </c>
      <c r="F378" s="209" t="s">
        <v>792</v>
      </c>
      <c r="J378" s="203"/>
      <c r="K378" s="203"/>
      <c r="L378" s="203"/>
    </row>
    <row r="379" spans="2:12" ht="12" hidden="1">
      <c r="B379" s="16"/>
      <c r="C379" s="5"/>
      <c r="D379" s="38"/>
      <c r="E379" s="121"/>
      <c r="F379" s="241">
        <f>(+D379-E379)*C379/1000</f>
        <v>0</v>
      </c>
      <c r="J379" s="203"/>
      <c r="K379" s="203"/>
      <c r="L379" s="203"/>
    </row>
    <row r="380" spans="2:12" ht="12" hidden="1">
      <c r="B380" s="16"/>
      <c r="C380" s="5"/>
      <c r="D380" s="38"/>
      <c r="E380" s="121"/>
      <c r="F380" s="241">
        <f>(+D380-E380)*C380/1000</f>
        <v>0</v>
      </c>
      <c r="J380" s="203"/>
      <c r="K380" s="203"/>
      <c r="L380" s="203"/>
    </row>
    <row r="381" spans="2:12" ht="12.75" hidden="1" thickBot="1">
      <c r="B381" s="60" t="s">
        <v>19</v>
      </c>
      <c r="C381" s="143">
        <f>SUM(C379:C380)</f>
        <v>0</v>
      </c>
      <c r="D381" s="197"/>
      <c r="E381" s="198"/>
      <c r="F381" s="61">
        <f>SUM(F379:F380)</f>
        <v>0</v>
      </c>
      <c r="J381" s="203"/>
      <c r="K381" s="203"/>
      <c r="L381" s="203"/>
    </row>
    <row r="382" spans="3:12" ht="12" hidden="1">
      <c r="C382" s="62"/>
      <c r="D382" s="62"/>
      <c r="E382" s="62"/>
      <c r="F382" s="62"/>
      <c r="J382" s="203"/>
      <c r="K382" s="203"/>
      <c r="L382" s="203"/>
    </row>
    <row r="383" spans="3:12" ht="12" hidden="1">
      <c r="C383" s="62"/>
      <c r="D383" s="62"/>
      <c r="E383" s="62"/>
      <c r="F383" s="62"/>
      <c r="J383" s="203"/>
      <c r="K383" s="203"/>
      <c r="L383" s="203"/>
    </row>
    <row r="384" spans="2:12" ht="12" hidden="1">
      <c r="B384" s="6" t="s">
        <v>74</v>
      </c>
      <c r="C384" s="62"/>
      <c r="D384" s="62"/>
      <c r="E384" s="62"/>
      <c r="F384" s="62"/>
      <c r="J384" s="203"/>
      <c r="K384" s="203"/>
      <c r="L384" s="203"/>
    </row>
    <row r="385" spans="2:9" ht="12" hidden="1">
      <c r="B385" s="9" t="s">
        <v>528</v>
      </c>
      <c r="C385" s="204"/>
      <c r="D385" s="214" t="s">
        <v>75</v>
      </c>
      <c r="E385" s="214"/>
      <c r="F385" s="242"/>
      <c r="G385" s="243" t="s">
        <v>76</v>
      </c>
      <c r="H385" s="243"/>
      <c r="I385" s="244" t="s">
        <v>432</v>
      </c>
    </row>
    <row r="386" spans="2:9" ht="12" hidden="1">
      <c r="B386" s="12"/>
      <c r="C386" s="218" t="s">
        <v>77</v>
      </c>
      <c r="D386" s="62" t="s">
        <v>78</v>
      </c>
      <c r="E386" s="69" t="s">
        <v>79</v>
      </c>
      <c r="F386" s="245" t="s">
        <v>80</v>
      </c>
      <c r="G386" s="22" t="s">
        <v>81</v>
      </c>
      <c r="H386" s="3" t="s">
        <v>82</v>
      </c>
      <c r="I386" s="246"/>
    </row>
    <row r="387" spans="2:9" ht="12" hidden="1">
      <c r="B387" s="12"/>
      <c r="C387" s="218" t="s">
        <v>83</v>
      </c>
      <c r="D387" s="62" t="s">
        <v>84</v>
      </c>
      <c r="E387" s="69" t="s">
        <v>85</v>
      </c>
      <c r="F387" s="177" t="s">
        <v>83</v>
      </c>
      <c r="G387" s="22" t="s">
        <v>84</v>
      </c>
      <c r="H387" s="3" t="s">
        <v>86</v>
      </c>
      <c r="I387" s="246" t="s">
        <v>87</v>
      </c>
    </row>
    <row r="388" spans="2:9" ht="12" hidden="1">
      <c r="B388" s="12"/>
      <c r="C388" s="218"/>
      <c r="D388" s="62"/>
      <c r="E388" s="230" t="s">
        <v>88</v>
      </c>
      <c r="F388" s="177"/>
      <c r="G388" s="22"/>
      <c r="H388" s="3" t="s">
        <v>89</v>
      </c>
      <c r="I388" s="246"/>
    </row>
    <row r="389" spans="2:9" ht="12" hidden="1">
      <c r="B389" s="28" t="s">
        <v>90</v>
      </c>
      <c r="C389" s="218" t="s">
        <v>91</v>
      </c>
      <c r="D389" s="62" t="s">
        <v>92</v>
      </c>
      <c r="E389" s="230" t="s">
        <v>93</v>
      </c>
      <c r="F389" s="247" t="s">
        <v>91</v>
      </c>
      <c r="G389" s="22" t="s">
        <v>92</v>
      </c>
      <c r="H389" s="3" t="s">
        <v>93</v>
      </c>
      <c r="I389" s="95" t="s">
        <v>93</v>
      </c>
    </row>
    <row r="390" spans="2:9" s="122" customFormat="1" ht="12" hidden="1">
      <c r="B390" s="248"/>
      <c r="C390" s="5"/>
      <c r="D390" s="5"/>
      <c r="E390" s="38">
        <f>+C390*D390/1000</f>
        <v>0</v>
      </c>
      <c r="F390" s="121"/>
      <c r="G390" s="5"/>
      <c r="H390" s="38">
        <f>+F390*G390/1000</f>
        <v>0</v>
      </c>
      <c r="I390" s="249"/>
    </row>
    <row r="391" spans="2:9" s="122" customFormat="1" ht="12" hidden="1">
      <c r="B391" s="248"/>
      <c r="C391" s="5"/>
      <c r="D391" s="5"/>
      <c r="E391" s="38">
        <f>+C391*D391/1000</f>
        <v>0</v>
      </c>
      <c r="F391" s="121"/>
      <c r="G391" s="5"/>
      <c r="H391" s="38">
        <f>+F391*G391/1000</f>
        <v>0</v>
      </c>
      <c r="I391" s="250"/>
    </row>
    <row r="392" spans="2:9" s="122" customFormat="1" ht="12.75" hidden="1" thickBot="1">
      <c r="B392" s="251" t="s">
        <v>19</v>
      </c>
      <c r="C392" s="71"/>
      <c r="D392" s="72"/>
      <c r="E392" s="252">
        <f>SUM(E390:E391)</f>
        <v>0</v>
      </c>
      <c r="F392" s="253"/>
      <c r="G392" s="72"/>
      <c r="H392" s="148">
        <f>SUM(H390:H391)</f>
        <v>0</v>
      </c>
      <c r="I392" s="254">
        <f>+E392-H392</f>
        <v>0</v>
      </c>
    </row>
    <row r="393" spans="5:9" s="122" customFormat="1" ht="12" hidden="1">
      <c r="E393" s="255"/>
      <c r="F393" s="255"/>
      <c r="H393" s="255"/>
      <c r="I393" s="255"/>
    </row>
    <row r="394" spans="2:12" ht="12" hidden="1">
      <c r="B394" s="6" t="s">
        <v>94</v>
      </c>
      <c r="C394" s="203"/>
      <c r="D394" s="203"/>
      <c r="E394" s="203"/>
      <c r="F394" s="203"/>
      <c r="G394" s="203"/>
      <c r="H394" s="203"/>
      <c r="I394" s="203"/>
      <c r="J394" s="203"/>
      <c r="K394" s="203"/>
      <c r="L394" s="203"/>
    </row>
    <row r="395" spans="2:12" ht="12" hidden="1">
      <c r="B395" s="9" t="s">
        <v>528</v>
      </c>
      <c r="C395" s="204" t="s">
        <v>95</v>
      </c>
      <c r="D395" s="214"/>
      <c r="E395" s="214"/>
      <c r="F395" s="226" t="s">
        <v>96</v>
      </c>
      <c r="G395" s="214"/>
      <c r="H395" s="205"/>
      <c r="I395" s="207"/>
      <c r="J395" s="203"/>
      <c r="K395" s="203"/>
      <c r="L395" s="203"/>
    </row>
    <row r="396" spans="2:12" ht="12" hidden="1">
      <c r="B396" s="12" t="s">
        <v>23</v>
      </c>
      <c r="C396" s="216" t="s">
        <v>50</v>
      </c>
      <c r="D396" s="216" t="s">
        <v>51</v>
      </c>
      <c r="E396" s="34" t="s">
        <v>52</v>
      </c>
      <c r="F396" s="228" t="s">
        <v>53</v>
      </c>
      <c r="G396" s="216" t="s">
        <v>54</v>
      </c>
      <c r="H396" s="216" t="s">
        <v>55</v>
      </c>
      <c r="I396" s="209" t="s">
        <v>432</v>
      </c>
      <c r="J396" s="203"/>
      <c r="K396" s="203"/>
      <c r="L396" s="203"/>
    </row>
    <row r="397" spans="2:12" ht="12" hidden="1">
      <c r="B397" s="12"/>
      <c r="C397" s="208"/>
      <c r="D397" s="208"/>
      <c r="E397" s="230" t="s">
        <v>56</v>
      </c>
      <c r="F397" s="87"/>
      <c r="G397" s="208"/>
      <c r="H397" s="208" t="s">
        <v>57</v>
      </c>
      <c r="I397" s="209" t="s">
        <v>58</v>
      </c>
      <c r="J397" s="203"/>
      <c r="K397" s="203"/>
      <c r="L397" s="203"/>
    </row>
    <row r="398" spans="2:12" ht="12" hidden="1">
      <c r="B398" s="12" t="s">
        <v>97</v>
      </c>
      <c r="C398" s="208" t="s">
        <v>16</v>
      </c>
      <c r="D398" s="208" t="s">
        <v>98</v>
      </c>
      <c r="E398" s="232" t="s">
        <v>472</v>
      </c>
      <c r="F398" s="87" t="s">
        <v>99</v>
      </c>
      <c r="G398" s="208" t="s">
        <v>60</v>
      </c>
      <c r="H398" s="219" t="s">
        <v>472</v>
      </c>
      <c r="I398" s="211" t="s">
        <v>451</v>
      </c>
      <c r="J398" s="203"/>
      <c r="K398" s="203"/>
      <c r="L398" s="203"/>
    </row>
    <row r="399" spans="2:12" ht="12" hidden="1">
      <c r="B399" s="16"/>
      <c r="C399" s="70"/>
      <c r="D399" s="70"/>
      <c r="E399" s="233">
        <f>+C399*D399/1000</f>
        <v>0</v>
      </c>
      <c r="F399" s="84"/>
      <c r="G399" s="70"/>
      <c r="H399" s="234">
        <f>+F399*G399/1000</f>
        <v>0</v>
      </c>
      <c r="I399" s="100">
        <f>+H399-E399</f>
        <v>0</v>
      </c>
      <c r="J399" s="203"/>
      <c r="K399" s="203"/>
      <c r="L399" s="203"/>
    </row>
    <row r="400" spans="2:12" ht="12" hidden="1">
      <c r="B400" s="16"/>
      <c r="C400" s="70"/>
      <c r="D400" s="70"/>
      <c r="E400" s="233">
        <f>+C400*D400/1000</f>
        <v>0</v>
      </c>
      <c r="F400" s="84"/>
      <c r="G400" s="70"/>
      <c r="H400" s="234">
        <f>+F400*G400/1000</f>
        <v>0</v>
      </c>
      <c r="I400" s="100">
        <f>+H400-E400</f>
        <v>0</v>
      </c>
      <c r="J400" s="203"/>
      <c r="K400" s="203"/>
      <c r="L400" s="203"/>
    </row>
    <row r="401" spans="2:12" ht="12.75" hidden="1" thickBot="1">
      <c r="B401" s="60" t="s">
        <v>19</v>
      </c>
      <c r="C401" s="235"/>
      <c r="D401" s="235"/>
      <c r="E401" s="74">
        <f>SUM(E399:E400)</f>
        <v>0</v>
      </c>
      <c r="F401" s="256"/>
      <c r="G401" s="235"/>
      <c r="H401" s="124">
        <f>SUM(H399:H400)</f>
        <v>0</v>
      </c>
      <c r="I401" s="61">
        <f>SUM(I399:I400)</f>
        <v>0</v>
      </c>
      <c r="J401" s="203"/>
      <c r="K401" s="203"/>
      <c r="L401" s="203"/>
    </row>
    <row r="402" spans="3:12" ht="12" hidden="1">
      <c r="C402" s="203"/>
      <c r="D402" s="203"/>
      <c r="E402" s="203"/>
      <c r="F402" s="203"/>
      <c r="G402" s="203"/>
      <c r="H402" s="203"/>
      <c r="I402" s="203"/>
      <c r="J402" s="203"/>
      <c r="K402" s="203"/>
      <c r="L402" s="203"/>
    </row>
    <row r="403" spans="3:12" ht="12" hidden="1">
      <c r="C403" s="203"/>
      <c r="D403" s="203"/>
      <c r="E403" s="203"/>
      <c r="F403" s="203"/>
      <c r="G403" s="203"/>
      <c r="H403" s="203"/>
      <c r="I403" s="203"/>
      <c r="J403" s="203"/>
      <c r="K403" s="203"/>
      <c r="L403" s="203"/>
    </row>
    <row r="404" spans="3:12" ht="12" hidden="1">
      <c r="C404" s="203"/>
      <c r="D404" s="203"/>
      <c r="E404" s="203"/>
      <c r="F404" s="203"/>
      <c r="G404" s="203"/>
      <c r="H404" s="203"/>
      <c r="I404" s="203"/>
      <c r="J404" s="203"/>
      <c r="K404" s="203"/>
      <c r="L404" s="203"/>
    </row>
    <row r="405" spans="3:12" ht="12" hidden="1">
      <c r="C405" s="203"/>
      <c r="D405" s="203"/>
      <c r="E405" s="203"/>
      <c r="F405" s="203"/>
      <c r="G405" s="203"/>
      <c r="H405" s="203"/>
      <c r="I405" s="203"/>
      <c r="J405" s="203"/>
      <c r="K405" s="203"/>
      <c r="L405" s="203"/>
    </row>
    <row r="406" spans="2:12" ht="12" hidden="1">
      <c r="B406" s="6" t="s">
        <v>100</v>
      </c>
      <c r="C406" s="203"/>
      <c r="D406" s="203"/>
      <c r="E406" s="203"/>
      <c r="F406" s="203"/>
      <c r="G406" s="203"/>
      <c r="H406" s="203"/>
      <c r="I406" s="203"/>
      <c r="J406" s="203"/>
      <c r="K406" s="203"/>
      <c r="L406" s="203"/>
    </row>
    <row r="407" spans="3:12" ht="12" hidden="1">
      <c r="C407" s="236" t="s">
        <v>101</v>
      </c>
      <c r="D407" s="237"/>
      <c r="E407" s="203"/>
      <c r="F407" s="203"/>
      <c r="G407" s="203"/>
      <c r="H407" s="203"/>
      <c r="I407" s="203"/>
      <c r="J407" s="203"/>
      <c r="K407" s="203"/>
      <c r="L407" s="203"/>
    </row>
    <row r="408" spans="3:12" ht="12" hidden="1">
      <c r="C408" s="38">
        <f>+F381+I392+I401</f>
        <v>0</v>
      </c>
      <c r="D408" s="238" t="s">
        <v>65</v>
      </c>
      <c r="E408" s="203"/>
      <c r="F408" s="203"/>
      <c r="G408" s="203"/>
      <c r="H408" s="203"/>
      <c r="I408" s="203"/>
      <c r="J408" s="203"/>
      <c r="K408" s="203"/>
      <c r="L408" s="203"/>
    </row>
    <row r="409" spans="3:12" ht="12" hidden="1">
      <c r="C409" s="203"/>
      <c r="D409" s="203"/>
      <c r="E409" s="203"/>
      <c r="F409" s="203"/>
      <c r="G409" s="203"/>
      <c r="H409" s="203"/>
      <c r="I409" s="203"/>
      <c r="J409" s="203"/>
      <c r="K409" s="203"/>
      <c r="L409" s="203"/>
    </row>
    <row r="410" spans="3:12" ht="12" hidden="1">
      <c r="C410" s="203"/>
      <c r="D410" s="203"/>
      <c r="E410" s="203"/>
      <c r="F410" s="203"/>
      <c r="G410" s="203"/>
      <c r="H410" s="203"/>
      <c r="I410" s="203"/>
      <c r="J410" s="203"/>
      <c r="K410" s="203"/>
      <c r="L410" s="203"/>
    </row>
    <row r="411" spans="3:12" ht="12" hidden="1">
      <c r="C411" s="203"/>
      <c r="D411" s="203"/>
      <c r="E411" s="203"/>
      <c r="F411" s="203"/>
      <c r="G411" s="203"/>
      <c r="H411" s="203"/>
      <c r="I411" s="203"/>
      <c r="J411" s="203"/>
      <c r="K411" s="203"/>
      <c r="L411" s="203"/>
    </row>
    <row r="412" spans="2:12" ht="12" hidden="1">
      <c r="B412" s="62" t="s">
        <v>102</v>
      </c>
      <c r="C412" s="62"/>
      <c r="D412" s="62"/>
      <c r="E412" s="62"/>
      <c r="F412" s="1"/>
      <c r="G412" s="62"/>
      <c r="H412" s="62"/>
      <c r="I412" s="224"/>
      <c r="J412" s="203"/>
      <c r="K412" s="203"/>
      <c r="L412" s="203"/>
    </row>
    <row r="413" spans="2:12" ht="12" hidden="1">
      <c r="B413" s="6" t="s">
        <v>103</v>
      </c>
      <c r="C413" s="203"/>
      <c r="D413" s="203"/>
      <c r="E413" s="203"/>
      <c r="F413" s="203"/>
      <c r="G413" s="203"/>
      <c r="H413" s="203"/>
      <c r="I413" s="203"/>
      <c r="J413" s="203"/>
      <c r="K413" s="203"/>
      <c r="L413" s="203"/>
    </row>
    <row r="414" spans="2:9" ht="12" hidden="1">
      <c r="B414" s="9" t="s">
        <v>528</v>
      </c>
      <c r="C414" s="204"/>
      <c r="D414" s="214" t="s">
        <v>22</v>
      </c>
      <c r="E414" s="214"/>
      <c r="F414" s="226" t="s">
        <v>104</v>
      </c>
      <c r="G414" s="214"/>
      <c r="H414" s="214"/>
      <c r="I414" s="257"/>
    </row>
    <row r="415" spans="2:9" ht="12" hidden="1">
      <c r="B415" s="12"/>
      <c r="C415" s="258" t="s">
        <v>77</v>
      </c>
      <c r="D415" s="216" t="s">
        <v>78</v>
      </c>
      <c r="E415" s="34" t="s">
        <v>79</v>
      </c>
      <c r="F415" s="228" t="s">
        <v>80</v>
      </c>
      <c r="G415" s="216" t="s">
        <v>81</v>
      </c>
      <c r="H415" s="34" t="s">
        <v>82</v>
      </c>
      <c r="I415" s="259" t="s">
        <v>432</v>
      </c>
    </row>
    <row r="416" spans="2:9" ht="12" hidden="1">
      <c r="B416" s="12"/>
      <c r="C416" s="62" t="s">
        <v>83</v>
      </c>
      <c r="D416" s="208" t="s">
        <v>84</v>
      </c>
      <c r="E416" s="230" t="s">
        <v>31</v>
      </c>
      <c r="F416" s="87" t="s">
        <v>83</v>
      </c>
      <c r="G416" s="208" t="s">
        <v>84</v>
      </c>
      <c r="H416" s="230" t="s">
        <v>31</v>
      </c>
      <c r="I416" s="260"/>
    </row>
    <row r="417" spans="2:9" ht="12" hidden="1">
      <c r="B417" s="12"/>
      <c r="C417" s="62"/>
      <c r="D417" s="208"/>
      <c r="E417" s="230" t="s">
        <v>732</v>
      </c>
      <c r="F417" s="87"/>
      <c r="G417" s="208"/>
      <c r="H417" s="230" t="s">
        <v>734</v>
      </c>
      <c r="I417" s="260" t="s">
        <v>105</v>
      </c>
    </row>
    <row r="418" spans="2:9" ht="12" hidden="1">
      <c r="B418" s="12" t="s">
        <v>106</v>
      </c>
      <c r="C418" s="62" t="s">
        <v>107</v>
      </c>
      <c r="D418" s="208" t="s">
        <v>108</v>
      </c>
      <c r="E418" s="232" t="s">
        <v>792</v>
      </c>
      <c r="F418" s="231" t="s">
        <v>107</v>
      </c>
      <c r="G418" s="208" t="s">
        <v>108</v>
      </c>
      <c r="H418" s="219" t="s">
        <v>792</v>
      </c>
      <c r="I418" s="260" t="s">
        <v>109</v>
      </c>
    </row>
    <row r="419" spans="2:9" ht="12" hidden="1">
      <c r="B419" s="16"/>
      <c r="C419" s="5"/>
      <c r="D419" s="5"/>
      <c r="E419" s="133">
        <f>+C419*D419/1000</f>
        <v>0</v>
      </c>
      <c r="F419" s="121"/>
      <c r="G419" s="5"/>
      <c r="H419" s="133">
        <f>+F419*G419/1000</f>
        <v>0</v>
      </c>
      <c r="I419" s="249"/>
    </row>
    <row r="420" spans="2:9" ht="12" hidden="1">
      <c r="B420" s="16"/>
      <c r="C420" s="5"/>
      <c r="D420" s="5"/>
      <c r="E420" s="133">
        <f>+C420*D420/1000</f>
        <v>0</v>
      </c>
      <c r="F420" s="121"/>
      <c r="G420" s="5"/>
      <c r="H420" s="133">
        <f>+F420*G420/1000</f>
        <v>0</v>
      </c>
      <c r="I420" s="261"/>
    </row>
    <row r="421" spans="2:9" ht="12.75" hidden="1" thickBot="1">
      <c r="B421" s="60" t="s">
        <v>19</v>
      </c>
      <c r="C421" s="197"/>
      <c r="D421" s="138"/>
      <c r="E421" s="252">
        <f>SUM(E419:E420)</f>
        <v>0</v>
      </c>
      <c r="F421" s="262"/>
      <c r="G421" s="138"/>
      <c r="H421" s="252">
        <f>SUM(H419:H420)</f>
        <v>0</v>
      </c>
      <c r="I421" s="49">
        <f>+E421-H421</f>
        <v>0</v>
      </c>
    </row>
    <row r="422" spans="2:10" ht="12" hidden="1">
      <c r="B422" s="1"/>
      <c r="C422" s="62"/>
      <c r="D422" s="62"/>
      <c r="E422" s="62"/>
      <c r="F422" s="62"/>
      <c r="G422" s="62"/>
      <c r="H422" s="203"/>
      <c r="I422" s="203"/>
      <c r="J422" s="203"/>
    </row>
    <row r="423" spans="3:12" ht="12" hidden="1">
      <c r="C423" s="203"/>
      <c r="D423" s="203"/>
      <c r="E423" s="203"/>
      <c r="F423" s="203"/>
      <c r="G423" s="203"/>
      <c r="H423" s="203"/>
      <c r="I423" s="203"/>
      <c r="J423" s="203"/>
      <c r="K423" s="203"/>
      <c r="L423" s="203"/>
    </row>
    <row r="424" spans="2:12" ht="12" hidden="1">
      <c r="B424" s="6" t="s">
        <v>110</v>
      </c>
      <c r="C424" s="203"/>
      <c r="D424" s="203"/>
      <c r="E424" s="203"/>
      <c r="F424" s="203"/>
      <c r="G424" s="203"/>
      <c r="H424" s="203"/>
      <c r="I424" s="203"/>
      <c r="J424" s="203"/>
      <c r="K424" s="203"/>
      <c r="L424" s="203"/>
    </row>
    <row r="425" spans="2:12" ht="12" hidden="1">
      <c r="B425" s="9" t="s">
        <v>528</v>
      </c>
      <c r="C425" s="204"/>
      <c r="D425" s="214"/>
      <c r="E425" s="214" t="s">
        <v>111</v>
      </c>
      <c r="F425" s="214"/>
      <c r="G425" s="214"/>
      <c r="H425" s="214"/>
      <c r="I425" s="205"/>
      <c r="J425" s="203"/>
      <c r="K425" s="203"/>
      <c r="L425" s="203"/>
    </row>
    <row r="426" spans="2:12" ht="12" hidden="1">
      <c r="B426" s="12"/>
      <c r="C426" s="258" t="s">
        <v>112</v>
      </c>
      <c r="D426" s="216" t="s">
        <v>113</v>
      </c>
      <c r="E426" s="216" t="s">
        <v>114</v>
      </c>
      <c r="F426" s="216" t="s">
        <v>115</v>
      </c>
      <c r="G426" s="34" t="s">
        <v>116</v>
      </c>
      <c r="H426" s="216" t="s">
        <v>117</v>
      </c>
      <c r="I426" s="263" t="s">
        <v>118</v>
      </c>
      <c r="J426" s="203"/>
      <c r="K426" s="203"/>
      <c r="L426" s="203"/>
    </row>
    <row r="427" spans="2:12" ht="12" hidden="1">
      <c r="B427" s="12"/>
      <c r="C427" s="62" t="s">
        <v>749</v>
      </c>
      <c r="D427" s="208"/>
      <c r="E427" s="208" t="s">
        <v>119</v>
      </c>
      <c r="F427" s="208" t="s">
        <v>120</v>
      </c>
      <c r="G427" s="230"/>
      <c r="H427" s="208" t="s">
        <v>121</v>
      </c>
      <c r="I427" s="218" t="s">
        <v>122</v>
      </c>
      <c r="J427" s="203"/>
      <c r="K427" s="203"/>
      <c r="L427" s="203"/>
    </row>
    <row r="428" spans="2:12" ht="12" hidden="1">
      <c r="B428" s="12" t="s">
        <v>123</v>
      </c>
      <c r="C428" s="62" t="s">
        <v>124</v>
      </c>
      <c r="D428" s="208" t="s">
        <v>125</v>
      </c>
      <c r="E428" s="208" t="s">
        <v>126</v>
      </c>
      <c r="F428" s="208" t="s">
        <v>127</v>
      </c>
      <c r="G428" s="208" t="s">
        <v>128</v>
      </c>
      <c r="H428" s="219" t="s">
        <v>450</v>
      </c>
      <c r="I428" s="264" t="s">
        <v>129</v>
      </c>
      <c r="J428" s="203"/>
      <c r="K428" s="203"/>
      <c r="L428" s="203"/>
    </row>
    <row r="429" spans="2:12" ht="12" hidden="1">
      <c r="B429" s="265"/>
      <c r="C429" s="106"/>
      <c r="D429" s="106"/>
      <c r="E429" s="266">
        <f>+C429*D429/1000</f>
        <v>0</v>
      </c>
      <c r="F429" s="106"/>
      <c r="G429" s="106"/>
      <c r="H429" s="267">
        <f>+F429*G429/1000</f>
        <v>0</v>
      </c>
      <c r="I429" s="268"/>
      <c r="J429" s="203"/>
      <c r="K429" s="203"/>
      <c r="L429" s="203"/>
    </row>
    <row r="430" spans="2:12" ht="12" hidden="1">
      <c r="B430" s="265"/>
      <c r="C430" s="106"/>
      <c r="D430" s="106"/>
      <c r="E430" s="266">
        <f>+C430*D430/1000</f>
        <v>0</v>
      </c>
      <c r="F430" s="106"/>
      <c r="G430" s="106"/>
      <c r="H430" s="267">
        <f>+F430*G430/1000</f>
        <v>0</v>
      </c>
      <c r="I430" s="269"/>
      <c r="J430" s="203"/>
      <c r="K430" s="203"/>
      <c r="L430" s="203"/>
    </row>
    <row r="431" spans="2:12" ht="12.75" hidden="1" thickBot="1">
      <c r="B431" s="270" t="s">
        <v>19</v>
      </c>
      <c r="C431" s="271"/>
      <c r="D431" s="272"/>
      <c r="E431" s="273">
        <f>SUM(E429:E430)</f>
        <v>0</v>
      </c>
      <c r="F431" s="272"/>
      <c r="G431" s="272"/>
      <c r="H431" s="273">
        <f>SUM(H429:H430)</f>
        <v>0</v>
      </c>
      <c r="I431" s="274">
        <f>+E431+H431</f>
        <v>0</v>
      </c>
      <c r="J431" s="203"/>
      <c r="K431" s="203"/>
      <c r="L431" s="203"/>
    </row>
    <row r="432" spans="2:12" ht="12" hidden="1">
      <c r="B432" s="275"/>
      <c r="C432" s="275"/>
      <c r="D432" s="275"/>
      <c r="E432" s="275"/>
      <c r="F432" s="275"/>
      <c r="G432" s="275"/>
      <c r="H432" s="276"/>
      <c r="I432" s="276"/>
      <c r="J432" s="203"/>
      <c r="K432" s="203"/>
      <c r="L432" s="203"/>
    </row>
    <row r="433" spans="3:13" ht="12" hidden="1">
      <c r="C433" s="277"/>
      <c r="D433" s="278"/>
      <c r="E433" s="278" t="s">
        <v>130</v>
      </c>
      <c r="F433" s="278"/>
      <c r="G433" s="278"/>
      <c r="H433" s="278"/>
      <c r="I433" s="279"/>
      <c r="J433" s="280"/>
      <c r="K433" s="203"/>
      <c r="L433" s="203"/>
      <c r="M433" s="203"/>
    </row>
    <row r="434" spans="3:13" ht="12" hidden="1">
      <c r="C434" s="281" t="s">
        <v>131</v>
      </c>
      <c r="D434" s="282" t="s">
        <v>132</v>
      </c>
      <c r="E434" s="283" t="s">
        <v>133</v>
      </c>
      <c r="F434" s="283" t="s">
        <v>134</v>
      </c>
      <c r="G434" s="284" t="s">
        <v>135</v>
      </c>
      <c r="H434" s="283" t="s">
        <v>136</v>
      </c>
      <c r="I434" s="282" t="s">
        <v>137</v>
      </c>
      <c r="J434" s="285" t="s">
        <v>138</v>
      </c>
      <c r="K434" s="203"/>
      <c r="L434" s="203"/>
      <c r="M434" s="203"/>
    </row>
    <row r="435" spans="3:13" ht="12" hidden="1">
      <c r="C435" s="286" t="s">
        <v>749</v>
      </c>
      <c r="D435" s="287"/>
      <c r="E435" s="288" t="s">
        <v>139</v>
      </c>
      <c r="F435" s="288" t="s">
        <v>120</v>
      </c>
      <c r="G435" s="289"/>
      <c r="H435" s="288" t="s">
        <v>140</v>
      </c>
      <c r="I435" s="287" t="s">
        <v>141</v>
      </c>
      <c r="J435" s="285" t="s">
        <v>142</v>
      </c>
      <c r="K435" s="203"/>
      <c r="L435" s="203"/>
      <c r="M435" s="203"/>
    </row>
    <row r="436" spans="3:13" ht="12" hidden="1">
      <c r="C436" s="290" t="s">
        <v>143</v>
      </c>
      <c r="D436" s="287" t="s">
        <v>128</v>
      </c>
      <c r="E436" s="288" t="s">
        <v>126</v>
      </c>
      <c r="F436" s="288" t="s">
        <v>127</v>
      </c>
      <c r="G436" s="288" t="s">
        <v>125</v>
      </c>
      <c r="H436" s="291" t="s">
        <v>450</v>
      </c>
      <c r="I436" s="267" t="s">
        <v>144</v>
      </c>
      <c r="J436" s="285" t="s">
        <v>451</v>
      </c>
      <c r="K436" s="203"/>
      <c r="L436" s="203"/>
      <c r="M436" s="203"/>
    </row>
    <row r="437" spans="3:13" ht="12" hidden="1">
      <c r="C437" s="292"/>
      <c r="D437" s="293"/>
      <c r="E437" s="266">
        <f>+C437*D437/1000</f>
        <v>0</v>
      </c>
      <c r="F437" s="106"/>
      <c r="G437" s="106"/>
      <c r="H437" s="267">
        <f>+F437*G437/1000</f>
        <v>0</v>
      </c>
      <c r="I437" s="268"/>
      <c r="J437" s="294"/>
      <c r="K437" s="203"/>
      <c r="L437" s="203"/>
      <c r="M437" s="203"/>
    </row>
    <row r="438" spans="3:13" ht="12" hidden="1">
      <c r="C438" s="292"/>
      <c r="D438" s="293"/>
      <c r="E438" s="266">
        <f>+C438*D438/1000</f>
        <v>0</v>
      </c>
      <c r="F438" s="106"/>
      <c r="G438" s="106"/>
      <c r="H438" s="267">
        <f>+F438*G438/1000</f>
        <v>0</v>
      </c>
      <c r="I438" s="269"/>
      <c r="J438" s="295"/>
      <c r="K438" s="203"/>
      <c r="L438" s="203"/>
      <c r="M438" s="203"/>
    </row>
    <row r="439" spans="3:13" ht="12.75" hidden="1" thickBot="1">
      <c r="C439" s="296"/>
      <c r="D439" s="297"/>
      <c r="E439" s="273">
        <f>SUM(E437:E438)</f>
        <v>0</v>
      </c>
      <c r="F439" s="272"/>
      <c r="G439" s="272"/>
      <c r="H439" s="273">
        <f>SUM(H437:H438)</f>
        <v>0</v>
      </c>
      <c r="I439" s="274">
        <f>+E439+H439</f>
        <v>0</v>
      </c>
      <c r="J439" s="298">
        <f>+I431-I439</f>
        <v>0</v>
      </c>
      <c r="K439" s="203"/>
      <c r="L439" s="203"/>
      <c r="M439" s="203"/>
    </row>
    <row r="440" spans="3:12" ht="12" hidden="1">
      <c r="C440" s="203"/>
      <c r="D440" s="203"/>
      <c r="E440" s="203"/>
      <c r="F440" s="203"/>
      <c r="G440" s="203"/>
      <c r="H440" s="224"/>
      <c r="I440" s="224"/>
      <c r="J440" s="203"/>
      <c r="K440" s="203"/>
      <c r="L440" s="203"/>
    </row>
    <row r="441" spans="3:12" ht="12" hidden="1">
      <c r="C441" s="203"/>
      <c r="D441" s="203"/>
      <c r="E441" s="203"/>
      <c r="F441" s="203"/>
      <c r="G441" s="203"/>
      <c r="H441" s="224"/>
      <c r="I441" s="224"/>
      <c r="J441" s="203"/>
      <c r="K441" s="203"/>
      <c r="L441" s="203"/>
    </row>
    <row r="442" spans="2:12" ht="12" hidden="1">
      <c r="B442" s="6" t="s">
        <v>145</v>
      </c>
      <c r="C442" s="203"/>
      <c r="D442" s="203"/>
      <c r="E442" s="203"/>
      <c r="F442" s="203"/>
      <c r="G442" s="203"/>
      <c r="H442" s="224"/>
      <c r="I442" s="224"/>
      <c r="J442" s="203"/>
      <c r="K442" s="203"/>
      <c r="L442" s="203"/>
    </row>
    <row r="443" spans="2:12" ht="12" hidden="1">
      <c r="B443" s="81" t="s">
        <v>146</v>
      </c>
      <c r="C443" s="258"/>
      <c r="D443" s="230"/>
      <c r="E443" s="203"/>
      <c r="F443" s="203"/>
      <c r="G443" s="203"/>
      <c r="H443" s="224"/>
      <c r="I443" s="224"/>
      <c r="J443" s="203"/>
      <c r="K443" s="203"/>
      <c r="L443" s="203"/>
    </row>
    <row r="444" spans="2:12" ht="12" hidden="1">
      <c r="B444" s="299">
        <f>+I421+J439</f>
        <v>0</v>
      </c>
      <c r="C444" s="300" t="s">
        <v>147</v>
      </c>
      <c r="D444" s="230"/>
      <c r="E444" s="203"/>
      <c r="F444" s="203"/>
      <c r="G444" s="203"/>
      <c r="H444" s="224"/>
      <c r="I444" s="224"/>
      <c r="J444" s="203"/>
      <c r="K444" s="203"/>
      <c r="L444" s="203"/>
    </row>
    <row r="445" spans="3:12" ht="12" hidden="1">
      <c r="C445" s="203"/>
      <c r="D445" s="203"/>
      <c r="E445" s="203"/>
      <c r="F445" s="203"/>
      <c r="G445" s="203"/>
      <c r="H445" s="224"/>
      <c r="I445" s="224"/>
      <c r="J445" s="203"/>
      <c r="K445" s="203"/>
      <c r="L445" s="203"/>
    </row>
    <row r="446" spans="2:12" ht="12" hidden="1">
      <c r="B446" s="6" t="s">
        <v>148</v>
      </c>
      <c r="C446" s="203"/>
      <c r="D446" s="203"/>
      <c r="E446" s="203"/>
      <c r="F446" s="203"/>
      <c r="G446" s="203"/>
      <c r="H446" s="224"/>
      <c r="I446" s="224"/>
      <c r="J446" s="203"/>
      <c r="K446" s="203"/>
      <c r="L446" s="203"/>
    </row>
    <row r="447" spans="2:12" ht="12" hidden="1">
      <c r="B447" s="301" t="s">
        <v>149</v>
      </c>
      <c r="C447" s="302" t="s">
        <v>150</v>
      </c>
      <c r="D447" s="302" t="s">
        <v>151</v>
      </c>
      <c r="E447" s="207" t="s">
        <v>152</v>
      </c>
      <c r="G447" s="203"/>
      <c r="H447" s="224"/>
      <c r="I447" s="224"/>
      <c r="J447" s="203"/>
      <c r="K447" s="203"/>
      <c r="L447" s="203"/>
    </row>
    <row r="448" spans="2:12" ht="12" hidden="1">
      <c r="B448" s="303"/>
      <c r="C448" s="208"/>
      <c r="D448" s="208"/>
      <c r="E448" s="209" t="s">
        <v>451</v>
      </c>
      <c r="G448" s="203"/>
      <c r="H448" s="224"/>
      <c r="I448" s="224"/>
      <c r="J448" s="203"/>
      <c r="K448" s="203"/>
      <c r="L448" s="203"/>
    </row>
    <row r="449" spans="2:12" ht="12.75" hidden="1" thickBot="1">
      <c r="B449" s="123">
        <f>+C368</f>
        <v>0</v>
      </c>
      <c r="C449" s="124">
        <f>+C408</f>
        <v>0</v>
      </c>
      <c r="D449" s="124">
        <f>+B444</f>
        <v>0</v>
      </c>
      <c r="E449" s="61">
        <f>+B449+C449+D449</f>
        <v>0</v>
      </c>
      <c r="G449" s="203"/>
      <c r="H449" s="224"/>
      <c r="I449" s="224"/>
      <c r="J449" s="203"/>
      <c r="K449" s="203"/>
      <c r="L449" s="203"/>
    </row>
    <row r="450" spans="2:12" ht="12" hidden="1">
      <c r="B450" s="62"/>
      <c r="C450" s="62"/>
      <c r="D450" s="62"/>
      <c r="E450" s="62"/>
      <c r="G450" s="203"/>
      <c r="H450" s="224"/>
      <c r="I450" s="224"/>
      <c r="J450" s="203"/>
      <c r="K450" s="203"/>
      <c r="L450" s="203"/>
    </row>
    <row r="451" spans="2:5" ht="12.75" thickBot="1">
      <c r="B451" s="424" t="s">
        <v>153</v>
      </c>
      <c r="E451" s="6" t="s">
        <v>516</v>
      </c>
    </row>
    <row r="452" spans="2:5" ht="12">
      <c r="B452" s="96" t="s">
        <v>154</v>
      </c>
      <c r="C452" s="243"/>
      <c r="D452" s="66"/>
      <c r="E452" s="304">
        <f>+H310</f>
        <v>0</v>
      </c>
    </row>
    <row r="453" spans="2:5" ht="12">
      <c r="B453" s="57" t="s">
        <v>155</v>
      </c>
      <c r="C453" s="129"/>
      <c r="D453" s="88"/>
      <c r="E453" s="305">
        <f>+J324</f>
        <v>0</v>
      </c>
    </row>
    <row r="454" spans="2:5" ht="12" hidden="1">
      <c r="B454" s="57" t="s">
        <v>156</v>
      </c>
      <c r="C454" s="129"/>
      <c r="D454" s="88"/>
      <c r="E454" s="305">
        <f>+E449</f>
        <v>0</v>
      </c>
    </row>
    <row r="455" spans="2:5" ht="12.75" thickBot="1">
      <c r="B455" s="140" t="s">
        <v>157</v>
      </c>
      <c r="C455" s="150"/>
      <c r="D455" s="131"/>
      <c r="E455" s="306">
        <f>SUM(E452:E454)</f>
        <v>0</v>
      </c>
    </row>
    <row r="456" ht="12">
      <c r="B456" s="1"/>
    </row>
    <row r="457" ht="12">
      <c r="B457" s="422" t="s">
        <v>158</v>
      </c>
    </row>
    <row r="458" ht="12.75" thickBot="1">
      <c r="B458" s="1"/>
    </row>
    <row r="459" spans="2:6" ht="12">
      <c r="B459" s="63" t="s">
        <v>159</v>
      </c>
      <c r="C459" s="23" t="s">
        <v>412</v>
      </c>
      <c r="D459" s="23" t="s">
        <v>160</v>
      </c>
      <c r="E459" s="65" t="s">
        <v>161</v>
      </c>
      <c r="F459" s="11" t="s">
        <v>432</v>
      </c>
    </row>
    <row r="460" spans="2:6" ht="12">
      <c r="B460" s="54"/>
      <c r="C460" s="26" t="s">
        <v>162</v>
      </c>
      <c r="D460" s="26" t="s">
        <v>163</v>
      </c>
      <c r="E460" s="1" t="s">
        <v>588</v>
      </c>
      <c r="F460" s="14" t="s">
        <v>164</v>
      </c>
    </row>
    <row r="461" spans="2:6" ht="12">
      <c r="B461" s="54"/>
      <c r="C461" s="26" t="s">
        <v>165</v>
      </c>
      <c r="D461" s="26"/>
      <c r="E461" s="1"/>
      <c r="F461" s="307"/>
    </row>
    <row r="462" spans="2:6" ht="12">
      <c r="B462" s="54"/>
      <c r="C462" s="26" t="s">
        <v>166</v>
      </c>
      <c r="D462" s="26"/>
      <c r="E462" s="1"/>
      <c r="F462" s="14"/>
    </row>
    <row r="463" spans="2:6" ht="12">
      <c r="B463" s="54"/>
      <c r="C463" s="308" t="s">
        <v>167</v>
      </c>
      <c r="D463" s="30" t="s">
        <v>168</v>
      </c>
      <c r="E463" s="1" t="s">
        <v>169</v>
      </c>
      <c r="F463" s="15" t="s">
        <v>170</v>
      </c>
    </row>
    <row r="464" spans="2:6" ht="12.75" thickBot="1">
      <c r="B464" s="19"/>
      <c r="C464" s="116"/>
      <c r="D464" s="116"/>
      <c r="E464" s="116"/>
      <c r="F464" s="309">
        <f>+D464*E464-C464</f>
        <v>0</v>
      </c>
    </row>
    <row r="467" ht="12">
      <c r="B467" s="421" t="s">
        <v>171</v>
      </c>
    </row>
    <row r="468" ht="12.75" thickBot="1">
      <c r="B468" s="423" t="s">
        <v>172</v>
      </c>
    </row>
    <row r="469" spans="2:11" ht="12">
      <c r="B469" s="63"/>
      <c r="C469" s="79"/>
      <c r="D469" s="64" t="s">
        <v>173</v>
      </c>
      <c r="E469" s="64"/>
      <c r="F469" s="64"/>
      <c r="G469" s="66"/>
      <c r="H469" s="23" t="s">
        <v>525</v>
      </c>
      <c r="I469" s="23" t="s">
        <v>174</v>
      </c>
      <c r="J469" s="23" t="s">
        <v>722</v>
      </c>
      <c r="K469" s="25"/>
    </row>
    <row r="470" spans="2:11" ht="12">
      <c r="B470" s="12" t="s">
        <v>528</v>
      </c>
      <c r="C470" s="26" t="s">
        <v>175</v>
      </c>
      <c r="D470" s="406" t="s">
        <v>176</v>
      </c>
      <c r="E470" s="81" t="s">
        <v>177</v>
      </c>
      <c r="F470" s="310"/>
      <c r="G470" s="26" t="s">
        <v>178</v>
      </c>
      <c r="H470" s="26" t="s">
        <v>179</v>
      </c>
      <c r="I470" s="26" t="s">
        <v>805</v>
      </c>
      <c r="J470" s="26" t="s">
        <v>773</v>
      </c>
      <c r="K470" s="25"/>
    </row>
    <row r="471" spans="2:11" ht="12">
      <c r="B471" s="54"/>
      <c r="C471" s="26" t="s">
        <v>774</v>
      </c>
      <c r="D471" s="407"/>
      <c r="E471" s="13" t="s">
        <v>180</v>
      </c>
      <c r="F471" s="1"/>
      <c r="G471" s="26" t="s">
        <v>181</v>
      </c>
      <c r="H471" s="26" t="s">
        <v>774</v>
      </c>
      <c r="I471" s="26" t="s">
        <v>182</v>
      </c>
      <c r="J471" s="26"/>
      <c r="K471" s="25"/>
    </row>
    <row r="472" spans="2:11" ht="12">
      <c r="B472" s="54"/>
      <c r="C472" s="26"/>
      <c r="D472" s="408"/>
      <c r="E472" s="31"/>
      <c r="F472" s="311"/>
      <c r="G472" s="30"/>
      <c r="H472" s="26" t="s">
        <v>183</v>
      </c>
      <c r="I472" s="30" t="s">
        <v>184</v>
      </c>
      <c r="J472" s="26" t="s">
        <v>781</v>
      </c>
      <c r="K472" s="25"/>
    </row>
    <row r="473" spans="2:11" ht="12">
      <c r="B473" s="16"/>
      <c r="C473" s="133"/>
      <c r="D473" s="5"/>
      <c r="E473" s="105"/>
      <c r="F473" s="312"/>
      <c r="G473" s="5">
        <f>+C473-D473</f>
        <v>0</v>
      </c>
      <c r="H473" s="313"/>
      <c r="I473" s="5">
        <f>+G473*H473</f>
        <v>0</v>
      </c>
      <c r="J473" s="314"/>
      <c r="K473" s="315"/>
    </row>
    <row r="474" spans="2:11" ht="12">
      <c r="B474" s="16"/>
      <c r="C474" s="133"/>
      <c r="D474" s="5"/>
      <c r="E474" s="69"/>
      <c r="F474" s="22"/>
      <c r="G474" s="5">
        <f>+C474-D474</f>
        <v>0</v>
      </c>
      <c r="H474" s="313"/>
      <c r="I474" s="5">
        <f>+G474*H474</f>
        <v>0</v>
      </c>
      <c r="J474" s="314"/>
      <c r="K474" s="315"/>
    </row>
    <row r="475" spans="2:11" ht="12">
      <c r="B475" s="28"/>
      <c r="C475" s="233"/>
      <c r="D475" s="4"/>
      <c r="E475" s="69"/>
      <c r="F475" s="22"/>
      <c r="G475" s="5">
        <f>+C475-D475</f>
        <v>0</v>
      </c>
      <c r="H475" s="316"/>
      <c r="I475" s="5">
        <f>+G475*H475</f>
        <v>0</v>
      </c>
      <c r="J475" s="317"/>
      <c r="K475" s="315"/>
    </row>
    <row r="476" spans="2:11" ht="12.75" thickBot="1">
      <c r="B476" s="60" t="s">
        <v>185</v>
      </c>
      <c r="C476" s="143">
        <f>SUM(C473:C475)</f>
        <v>0</v>
      </c>
      <c r="D476" s="143">
        <f>SUM(D473:D475)</f>
        <v>0</v>
      </c>
      <c r="E476" s="148"/>
      <c r="F476" s="149"/>
      <c r="G476" s="124">
        <f>SUM(G473:G475)</f>
        <v>0</v>
      </c>
      <c r="H476" s="72"/>
      <c r="I476" s="124">
        <f>SUM(I473:I475)</f>
        <v>0</v>
      </c>
      <c r="J476" s="318"/>
      <c r="K476" s="315"/>
    </row>
    <row r="477" spans="3:12" ht="12">
      <c r="C477" s="62"/>
      <c r="D477" s="62"/>
      <c r="E477" s="62"/>
      <c r="F477" s="22"/>
      <c r="G477" s="22"/>
      <c r="H477" s="22"/>
      <c r="I477" s="22"/>
      <c r="J477" s="22"/>
      <c r="K477" s="1"/>
      <c r="L477" s="1"/>
    </row>
    <row r="478" spans="3:12" ht="12">
      <c r="C478" s="62"/>
      <c r="D478" s="62"/>
      <c r="E478" s="62"/>
      <c r="F478" s="22"/>
      <c r="G478" s="22"/>
      <c r="H478" s="22"/>
      <c r="I478" s="22"/>
      <c r="J478" s="22"/>
      <c r="K478" s="1"/>
      <c r="L478" s="1"/>
    </row>
    <row r="479" spans="3:12" ht="12">
      <c r="C479" s="62"/>
      <c r="D479" s="62"/>
      <c r="E479" s="62"/>
      <c r="F479" s="22"/>
      <c r="G479" s="22"/>
      <c r="H479" s="22"/>
      <c r="I479" s="22"/>
      <c r="J479" s="22"/>
      <c r="K479" s="1"/>
      <c r="L479" s="1"/>
    </row>
    <row r="480" spans="3:12" ht="12">
      <c r="C480" s="62"/>
      <c r="D480" s="62"/>
      <c r="E480" s="62"/>
      <c r="F480" s="22"/>
      <c r="G480" s="22"/>
      <c r="H480" s="22"/>
      <c r="I480" s="22"/>
      <c r="J480" s="22"/>
      <c r="K480" s="1"/>
      <c r="L480" s="1"/>
    </row>
    <row r="481" spans="3:12" ht="12.75" thickBot="1">
      <c r="C481" s="62"/>
      <c r="D481" s="62"/>
      <c r="E481" s="62"/>
      <c r="F481" s="22"/>
      <c r="G481" s="22"/>
      <c r="H481" s="22"/>
      <c r="I481" s="22"/>
      <c r="J481" s="22"/>
      <c r="K481" s="1"/>
      <c r="L481" s="1"/>
    </row>
    <row r="482" spans="3:12" ht="12">
      <c r="C482" s="62"/>
      <c r="D482" s="62"/>
      <c r="E482" s="62"/>
      <c r="F482" s="23" t="s">
        <v>186</v>
      </c>
      <c r="G482" s="10" t="s">
        <v>187</v>
      </c>
      <c r="H482" s="65"/>
      <c r="I482" s="78"/>
      <c r="J482" s="11" t="s">
        <v>527</v>
      </c>
      <c r="K482" s="22"/>
      <c r="L482" s="1"/>
    </row>
    <row r="483" spans="3:12" ht="12">
      <c r="C483" s="62"/>
      <c r="D483" s="62"/>
      <c r="E483" s="62"/>
      <c r="F483" s="26"/>
      <c r="G483" s="67" t="s">
        <v>188</v>
      </c>
      <c r="H483" s="67" t="s">
        <v>189</v>
      </c>
      <c r="I483" s="26" t="s">
        <v>190</v>
      </c>
      <c r="J483" s="14" t="s">
        <v>191</v>
      </c>
      <c r="K483" s="22"/>
      <c r="L483" s="1"/>
    </row>
    <row r="484" spans="3:12" ht="12">
      <c r="C484" s="62"/>
      <c r="D484" s="62"/>
      <c r="E484" s="62"/>
      <c r="F484" s="26"/>
      <c r="G484" s="26" t="s">
        <v>192</v>
      </c>
      <c r="H484" s="26"/>
      <c r="I484" s="68"/>
      <c r="J484" s="14"/>
      <c r="K484" s="22"/>
      <c r="L484" s="1"/>
    </row>
    <row r="485" spans="3:12" ht="12">
      <c r="C485" s="62"/>
      <c r="D485" s="62"/>
      <c r="E485" s="62"/>
      <c r="F485" s="26"/>
      <c r="G485" s="26" t="s">
        <v>790</v>
      </c>
      <c r="H485" s="68" t="s">
        <v>193</v>
      </c>
      <c r="I485" s="68" t="s">
        <v>194</v>
      </c>
      <c r="J485" s="15" t="s">
        <v>472</v>
      </c>
      <c r="K485" s="22"/>
      <c r="L485" s="1"/>
    </row>
    <row r="486" spans="3:12" ht="12">
      <c r="C486" s="62"/>
      <c r="D486" s="62"/>
      <c r="E486" s="62"/>
      <c r="F486" s="38"/>
      <c r="G486" s="85"/>
      <c r="H486" s="85"/>
      <c r="I486" s="85">
        <f>+G486*H486</f>
        <v>0</v>
      </c>
      <c r="J486" s="100">
        <f>+I473*J473*F486-I486/0.1</f>
        <v>0</v>
      </c>
      <c r="K486" s="22"/>
      <c r="L486" s="1"/>
    </row>
    <row r="487" spans="3:12" ht="12">
      <c r="C487" s="62"/>
      <c r="D487" s="62"/>
      <c r="E487" s="62"/>
      <c r="F487" s="38"/>
      <c r="G487" s="85"/>
      <c r="H487" s="85"/>
      <c r="I487" s="85">
        <f>+G487*H487</f>
        <v>0</v>
      </c>
      <c r="J487" s="100">
        <f>+I474*J474*F487-I487/0.1</f>
        <v>0</v>
      </c>
      <c r="K487" s="22"/>
      <c r="L487" s="1"/>
    </row>
    <row r="488" spans="3:12" ht="12.75" thickBot="1">
      <c r="C488" s="62"/>
      <c r="D488" s="62"/>
      <c r="E488" s="62"/>
      <c r="F488" s="319"/>
      <c r="G488" s="85"/>
      <c r="H488" s="85"/>
      <c r="I488" s="85">
        <f>+G488*H488</f>
        <v>0</v>
      </c>
      <c r="J488" s="100">
        <f>+I475*J475*F488-I488/0.1</f>
        <v>0</v>
      </c>
      <c r="K488" s="22"/>
      <c r="L488" s="1"/>
    </row>
    <row r="489" spans="3:12" ht="12.75" thickBot="1">
      <c r="C489" s="62"/>
      <c r="D489" s="62"/>
      <c r="E489" s="62"/>
      <c r="F489" s="72"/>
      <c r="G489" s="72"/>
      <c r="H489" s="318"/>
      <c r="I489" s="320"/>
      <c r="J489" s="61">
        <f>SUM(J486:J488)</f>
        <v>0</v>
      </c>
      <c r="K489" s="22"/>
      <c r="L489" s="1"/>
    </row>
    <row r="490" spans="3:12" ht="12.75" thickBot="1">
      <c r="C490" s="62"/>
      <c r="D490" s="62"/>
      <c r="E490" s="62"/>
      <c r="F490" s="22"/>
      <c r="G490" s="22"/>
      <c r="H490" s="321"/>
      <c r="I490" s="22"/>
      <c r="J490" s="22"/>
      <c r="K490" s="22"/>
      <c r="L490" s="1"/>
    </row>
    <row r="491" spans="2:17" ht="12">
      <c r="B491" s="63" t="s">
        <v>195</v>
      </c>
      <c r="C491" s="145"/>
      <c r="D491" s="322"/>
      <c r="E491" s="222"/>
      <c r="F491" s="145"/>
      <c r="G491" s="323"/>
      <c r="H491" s="22"/>
      <c r="I491" s="22"/>
      <c r="J491" s="22"/>
      <c r="K491" s="22"/>
      <c r="L491" s="1"/>
      <c r="M491" s="1"/>
      <c r="N491" s="22"/>
      <c r="O491" s="1"/>
      <c r="P491" s="1"/>
      <c r="Q491" s="22"/>
    </row>
    <row r="492" spans="2:17" ht="12.75" thickBot="1">
      <c r="B492" s="140" t="s">
        <v>698</v>
      </c>
      <c r="C492" s="149"/>
      <c r="D492" s="324"/>
      <c r="E492" s="325"/>
      <c r="F492" s="149"/>
      <c r="G492" s="92"/>
      <c r="H492" s="22"/>
      <c r="I492" s="22"/>
      <c r="J492" s="22"/>
      <c r="K492" s="22"/>
      <c r="L492" s="1"/>
      <c r="M492" s="1"/>
      <c r="N492" s="22"/>
      <c r="O492" s="1"/>
      <c r="P492" s="1"/>
      <c r="Q492" s="22"/>
    </row>
    <row r="493" spans="3:12" ht="12">
      <c r="C493" s="62"/>
      <c r="D493" s="62"/>
      <c r="E493" s="62"/>
      <c r="F493" s="22"/>
      <c r="G493" s="22"/>
      <c r="H493" s="321"/>
      <c r="I493" s="22"/>
      <c r="J493" s="22"/>
      <c r="K493" s="22"/>
      <c r="L493" s="1"/>
    </row>
    <row r="494" spans="3:12" ht="12">
      <c r="C494" s="62"/>
      <c r="D494" s="62"/>
      <c r="E494" s="62"/>
      <c r="F494" s="22"/>
      <c r="G494" s="22"/>
      <c r="H494" s="321"/>
      <c r="I494" s="22"/>
      <c r="J494" s="22"/>
      <c r="K494" s="22"/>
      <c r="L494" s="1"/>
    </row>
    <row r="495" spans="3:12" ht="12">
      <c r="C495" s="62"/>
      <c r="D495" s="62"/>
      <c r="E495" s="62"/>
      <c r="F495" s="22"/>
      <c r="G495" s="22"/>
      <c r="H495" s="321"/>
      <c r="I495" s="22"/>
      <c r="J495" s="22"/>
      <c r="K495" s="22"/>
      <c r="L495" s="1"/>
    </row>
    <row r="496" spans="3:12" ht="12">
      <c r="C496" s="62"/>
      <c r="D496" s="62"/>
      <c r="E496" s="62"/>
      <c r="F496" s="22"/>
      <c r="G496" s="22"/>
      <c r="H496" s="321"/>
      <c r="I496" s="22"/>
      <c r="J496" s="22"/>
      <c r="K496" s="22"/>
      <c r="L496" s="1"/>
    </row>
    <row r="497" spans="3:12" ht="12">
      <c r="C497" s="62"/>
      <c r="D497" s="62"/>
      <c r="E497" s="62"/>
      <c r="F497" s="22"/>
      <c r="G497" s="22"/>
      <c r="H497" s="321"/>
      <c r="I497" s="22"/>
      <c r="J497" s="22"/>
      <c r="K497" s="22"/>
      <c r="L497" s="1"/>
    </row>
    <row r="498" spans="2:12" ht="12">
      <c r="B498" s="423" t="s">
        <v>196</v>
      </c>
      <c r="K498" s="22"/>
      <c r="L498" s="1"/>
    </row>
    <row r="499" spans="2:12" ht="12.75" thickBot="1">
      <c r="B499" s="6" t="s">
        <v>197</v>
      </c>
      <c r="K499" s="22"/>
      <c r="L499" s="1"/>
    </row>
    <row r="500" spans="2:10" ht="12">
      <c r="B500" s="63"/>
      <c r="C500" s="23" t="s">
        <v>412</v>
      </c>
      <c r="D500" s="23" t="s">
        <v>481</v>
      </c>
      <c r="E500" s="23" t="s">
        <v>198</v>
      </c>
      <c r="F500" s="23" t="s">
        <v>525</v>
      </c>
      <c r="G500" s="23" t="s">
        <v>199</v>
      </c>
      <c r="H500" s="10" t="s">
        <v>200</v>
      </c>
      <c r="I500" s="23" t="s">
        <v>201</v>
      </c>
      <c r="J500" s="11" t="s">
        <v>527</v>
      </c>
    </row>
    <row r="501" spans="2:10" ht="12">
      <c r="B501" s="12" t="s">
        <v>528</v>
      </c>
      <c r="C501" s="26" t="s">
        <v>681</v>
      </c>
      <c r="D501" s="26" t="s">
        <v>202</v>
      </c>
      <c r="E501" s="26" t="s">
        <v>203</v>
      </c>
      <c r="F501" s="26" t="s">
        <v>773</v>
      </c>
      <c r="G501" s="26" t="s">
        <v>203</v>
      </c>
      <c r="H501" s="13" t="s">
        <v>204</v>
      </c>
      <c r="I501" s="29" t="s">
        <v>205</v>
      </c>
      <c r="J501" s="14" t="s">
        <v>206</v>
      </c>
    </row>
    <row r="502" spans="2:10" ht="12">
      <c r="B502" s="54"/>
      <c r="C502" s="26" t="s">
        <v>687</v>
      </c>
      <c r="D502" s="26" t="s">
        <v>687</v>
      </c>
      <c r="E502" s="26" t="s">
        <v>207</v>
      </c>
      <c r="F502" s="26"/>
      <c r="G502" s="26" t="s">
        <v>773</v>
      </c>
      <c r="H502" s="13" t="s">
        <v>208</v>
      </c>
      <c r="I502" s="29" t="s">
        <v>209</v>
      </c>
      <c r="J502" s="14"/>
    </row>
    <row r="503" spans="2:10" ht="12">
      <c r="B503" s="54"/>
      <c r="C503" s="30" t="s">
        <v>210</v>
      </c>
      <c r="D503" s="26" t="s">
        <v>211</v>
      </c>
      <c r="E503" s="26" t="s">
        <v>211</v>
      </c>
      <c r="F503" s="26" t="s">
        <v>781</v>
      </c>
      <c r="G503" s="26" t="s">
        <v>781</v>
      </c>
      <c r="H503" s="31" t="s">
        <v>212</v>
      </c>
      <c r="I503" s="30" t="s">
        <v>212</v>
      </c>
      <c r="J503" s="15" t="s">
        <v>472</v>
      </c>
    </row>
    <row r="504" spans="2:10" ht="12">
      <c r="B504" s="16"/>
      <c r="C504" s="133"/>
      <c r="D504" s="313"/>
      <c r="E504" s="5"/>
      <c r="F504" s="314"/>
      <c r="G504" s="314"/>
      <c r="H504" s="38">
        <f>+C504*D504*10*F504/1000</f>
        <v>0</v>
      </c>
      <c r="I504" s="5">
        <f>+C504*E504*10*G504/1000</f>
        <v>0</v>
      </c>
      <c r="J504" s="100">
        <f>+H504-I504</f>
        <v>0</v>
      </c>
    </row>
    <row r="505" spans="2:10" ht="12">
      <c r="B505" s="16"/>
      <c r="C505" s="133"/>
      <c r="D505" s="313"/>
      <c r="E505" s="5"/>
      <c r="F505" s="314"/>
      <c r="G505" s="314"/>
      <c r="H505" s="38">
        <f>+C505*D505*10*F505/1000</f>
        <v>0</v>
      </c>
      <c r="I505" s="5">
        <f>+C505*E505*10*G505/1000</f>
        <v>0</v>
      </c>
      <c r="J505" s="100">
        <f>+H505-I505</f>
        <v>0</v>
      </c>
    </row>
    <row r="506" spans="2:10" ht="12">
      <c r="B506" s="28"/>
      <c r="C506" s="233"/>
      <c r="D506" s="316"/>
      <c r="E506" s="5"/>
      <c r="F506" s="317"/>
      <c r="G506" s="317"/>
      <c r="H506" s="38">
        <f>+C506*D506*10*F506/1000</f>
        <v>0</v>
      </c>
      <c r="I506" s="5">
        <f>+C506*E506*10*G506/1000</f>
        <v>0</v>
      </c>
      <c r="J506" s="100">
        <f>+H506-I506</f>
        <v>0</v>
      </c>
    </row>
    <row r="507" spans="2:10" ht="12.75" thickBot="1">
      <c r="B507" s="60" t="s">
        <v>474</v>
      </c>
      <c r="C507" s="143">
        <f>SUM(C504:C506)</f>
        <v>0</v>
      </c>
      <c r="D507" s="72"/>
      <c r="E507" s="124">
        <f>SUM(E504:E506)</f>
        <v>0</v>
      </c>
      <c r="F507" s="318"/>
      <c r="G507" s="318"/>
      <c r="H507" s="74">
        <f>SUM(H504:H506)</f>
        <v>0</v>
      </c>
      <c r="I507" s="124">
        <f>SUM(I504:I506)</f>
        <v>0</v>
      </c>
      <c r="J507" s="61">
        <f>SUM(J504:J506)</f>
        <v>0</v>
      </c>
    </row>
    <row r="508" spans="3:12" ht="12.75" thickBot="1">
      <c r="C508" s="62"/>
      <c r="D508" s="62"/>
      <c r="E508" s="62"/>
      <c r="F508" s="22"/>
      <c r="G508" s="22"/>
      <c r="H508" s="22"/>
      <c r="I508" s="22"/>
      <c r="J508" s="22"/>
      <c r="K508" s="22"/>
      <c r="L508" s="1"/>
    </row>
    <row r="509" spans="2:17" ht="12">
      <c r="B509" s="63" t="s">
        <v>213</v>
      </c>
      <c r="C509" s="145"/>
      <c r="D509" s="322"/>
      <c r="E509" s="222"/>
      <c r="F509" s="145"/>
      <c r="G509" s="323"/>
      <c r="H509" s="22"/>
      <c r="I509" s="22"/>
      <c r="J509" s="22"/>
      <c r="K509" s="22"/>
      <c r="L509" s="1"/>
      <c r="M509" s="1"/>
      <c r="N509" s="22"/>
      <c r="O509" s="1"/>
      <c r="P509" s="1"/>
      <c r="Q509" s="22"/>
    </row>
    <row r="510" spans="2:17" ht="12.75" thickBot="1">
      <c r="B510" s="140" t="s">
        <v>701</v>
      </c>
      <c r="C510" s="149"/>
      <c r="D510" s="324"/>
      <c r="E510" s="325"/>
      <c r="F510" s="149"/>
      <c r="G510" s="92"/>
      <c r="H510" s="22"/>
      <c r="I510" s="22"/>
      <c r="J510" s="22"/>
      <c r="K510" s="22"/>
      <c r="L510" s="1"/>
      <c r="M510" s="1"/>
      <c r="N510" s="22"/>
      <c r="O510" s="1"/>
      <c r="P510" s="1"/>
      <c r="Q510" s="22"/>
    </row>
    <row r="511" spans="3:17" ht="12.75" thickBot="1">
      <c r="C511" s="62"/>
      <c r="D511" s="62"/>
      <c r="E511" s="62"/>
      <c r="F511" s="22"/>
      <c r="G511" s="22"/>
      <c r="H511" s="22"/>
      <c r="I511" s="22"/>
      <c r="J511" s="22"/>
      <c r="K511" s="22"/>
      <c r="L511" s="1"/>
      <c r="M511" s="1"/>
      <c r="N511" s="22"/>
      <c r="O511" s="1"/>
      <c r="P511" s="1"/>
      <c r="Q511" s="22"/>
    </row>
    <row r="512" spans="2:17" ht="12">
      <c r="B512" s="63" t="s">
        <v>214</v>
      </c>
      <c r="C512" s="145"/>
      <c r="D512" s="322"/>
      <c r="E512" s="222"/>
      <c r="F512" s="145"/>
      <c r="G512" s="323"/>
      <c r="H512" s="22"/>
      <c r="I512" s="22"/>
      <c r="J512" s="22"/>
      <c r="K512" s="22"/>
      <c r="L512" s="1"/>
      <c r="M512" s="1"/>
      <c r="N512" s="22"/>
      <c r="O512" s="1"/>
      <c r="P512" s="1"/>
      <c r="Q512" s="22"/>
    </row>
    <row r="513" spans="2:17" ht="12.75" thickBot="1">
      <c r="B513" s="140" t="s">
        <v>215</v>
      </c>
      <c r="C513" s="149"/>
      <c r="D513" s="324"/>
      <c r="E513" s="325"/>
      <c r="F513" s="149"/>
      <c r="G513" s="92"/>
      <c r="H513" s="22"/>
      <c r="I513" s="22"/>
      <c r="J513" s="22"/>
      <c r="K513" s="22"/>
      <c r="L513" s="1"/>
      <c r="M513" s="1"/>
      <c r="N513" s="22"/>
      <c r="O513" s="1"/>
      <c r="P513" s="1"/>
      <c r="Q513" s="22"/>
    </row>
    <row r="514" spans="3:12" ht="12">
      <c r="C514" s="62"/>
      <c r="D514" s="62"/>
      <c r="E514" s="62"/>
      <c r="F514" s="22"/>
      <c r="G514" s="22"/>
      <c r="H514" s="22"/>
      <c r="I514" s="22"/>
      <c r="J514" s="22"/>
      <c r="K514" s="22"/>
      <c r="L514" s="1"/>
    </row>
    <row r="515" spans="2:12" ht="12.75" thickBot="1">
      <c r="B515" s="423" t="s">
        <v>216</v>
      </c>
      <c r="C515" s="62"/>
      <c r="D515" s="62"/>
      <c r="E515" s="62" t="s">
        <v>516</v>
      </c>
      <c r="F515" s="22"/>
      <c r="G515" s="22"/>
      <c r="H515" s="22"/>
      <c r="I515" s="22"/>
      <c r="J515" s="22"/>
      <c r="K515" s="22"/>
      <c r="L515" s="1"/>
    </row>
    <row r="516" spans="2:11" ht="12">
      <c r="B516" s="96" t="s">
        <v>217</v>
      </c>
      <c r="C516" s="214"/>
      <c r="D516" s="205"/>
      <c r="E516" s="326">
        <f>+J489</f>
        <v>0</v>
      </c>
      <c r="F516" s="22"/>
      <c r="G516" s="22"/>
      <c r="H516" s="22"/>
      <c r="I516" s="22"/>
      <c r="J516" s="22"/>
      <c r="K516" s="1"/>
    </row>
    <row r="517" spans="2:11" ht="12">
      <c r="B517" s="57" t="s">
        <v>218</v>
      </c>
      <c r="C517" s="300"/>
      <c r="D517" s="238"/>
      <c r="E517" s="241">
        <f>+J507</f>
        <v>0</v>
      </c>
      <c r="F517" s="22"/>
      <c r="G517" s="22"/>
      <c r="H517" s="22"/>
      <c r="I517" s="22"/>
      <c r="J517" s="22"/>
      <c r="K517" s="1"/>
    </row>
    <row r="518" spans="2:11" ht="12.75" thickBot="1">
      <c r="B518" s="140"/>
      <c r="C518" s="325" t="s">
        <v>219</v>
      </c>
      <c r="D518" s="324"/>
      <c r="E518" s="92">
        <f>SUM(E516:E517)</f>
        <v>0</v>
      </c>
      <c r="F518" s="22"/>
      <c r="G518" s="22"/>
      <c r="H518" s="22"/>
      <c r="I518" s="22"/>
      <c r="J518" s="22"/>
      <c r="K518" s="1"/>
    </row>
    <row r="519" spans="3:10" ht="12">
      <c r="C519" s="62"/>
      <c r="D519" s="62"/>
      <c r="E519" s="62"/>
      <c r="F519" s="22"/>
      <c r="G519" s="22"/>
      <c r="H519" s="321"/>
      <c r="I519" s="22"/>
      <c r="J519" s="22"/>
    </row>
    <row r="520" spans="2:12" ht="12">
      <c r="B520" s="421" t="s">
        <v>220</v>
      </c>
      <c r="C520" s="22"/>
      <c r="D520" s="22"/>
      <c r="E520" s="22"/>
      <c r="F520" s="22"/>
      <c r="G520" s="22"/>
      <c r="H520" s="22"/>
      <c r="I520" s="22"/>
      <c r="J520" s="1"/>
      <c r="K520" s="1"/>
      <c r="L520" s="22"/>
    </row>
    <row r="521" spans="2:13" ht="12">
      <c r="B521" s="423" t="s">
        <v>221</v>
      </c>
      <c r="C521" s="22"/>
      <c r="D521" s="22"/>
      <c r="E521" s="22"/>
      <c r="F521" s="22"/>
      <c r="G521" s="22"/>
      <c r="H521" s="22"/>
      <c r="I521" s="22"/>
      <c r="J521" s="1"/>
      <c r="K521" s="1"/>
      <c r="L521" s="1"/>
      <c r="M521" s="1"/>
    </row>
    <row r="522" spans="2:13" ht="12.75" thickBot="1">
      <c r="B522" s="6" t="s">
        <v>222</v>
      </c>
      <c r="C522" s="22"/>
      <c r="D522" s="22"/>
      <c r="E522" s="22"/>
      <c r="F522" s="22"/>
      <c r="G522" s="22"/>
      <c r="H522" s="22"/>
      <c r="I522" s="22"/>
      <c r="J522" s="1"/>
      <c r="K522" s="1"/>
      <c r="L522" s="1"/>
      <c r="M522" s="1"/>
    </row>
    <row r="523" spans="2:13" ht="12">
      <c r="B523" s="63"/>
      <c r="C523" s="327" t="s">
        <v>223</v>
      </c>
      <c r="D523" s="243"/>
      <c r="E523" s="243"/>
      <c r="F523" s="243"/>
      <c r="G523" s="64"/>
      <c r="H523" s="328"/>
      <c r="K523" s="1"/>
      <c r="L523" s="1"/>
      <c r="M523" s="1"/>
    </row>
    <row r="524" spans="2:14" ht="12">
      <c r="B524" s="12" t="s">
        <v>528</v>
      </c>
      <c r="C524" s="3" t="s">
        <v>224</v>
      </c>
      <c r="D524" s="22" t="s">
        <v>481</v>
      </c>
      <c r="E524" s="3" t="s">
        <v>225</v>
      </c>
      <c r="F524" s="22" t="s">
        <v>226</v>
      </c>
      <c r="G524" s="2" t="s">
        <v>721</v>
      </c>
      <c r="H524" s="2" t="s">
        <v>200</v>
      </c>
      <c r="L524" s="1"/>
      <c r="M524" s="1"/>
      <c r="N524" s="1"/>
    </row>
    <row r="525" spans="2:14" ht="12">
      <c r="B525" s="54"/>
      <c r="C525" s="3" t="s">
        <v>227</v>
      </c>
      <c r="D525" s="22" t="s">
        <v>228</v>
      </c>
      <c r="E525" s="3" t="s">
        <v>229</v>
      </c>
      <c r="F525" s="22" t="s">
        <v>230</v>
      </c>
      <c r="G525" s="3" t="s">
        <v>231</v>
      </c>
      <c r="H525" s="3" t="s">
        <v>232</v>
      </c>
      <c r="L525" s="1"/>
      <c r="M525" s="1"/>
      <c r="N525" s="1"/>
    </row>
    <row r="526" spans="2:14" ht="12">
      <c r="B526" s="54"/>
      <c r="C526" s="3" t="s">
        <v>233</v>
      </c>
      <c r="D526" s="22" t="s">
        <v>234</v>
      </c>
      <c r="E526" s="3" t="s">
        <v>235</v>
      </c>
      <c r="F526" s="22" t="s">
        <v>236</v>
      </c>
      <c r="G526" s="3" t="s">
        <v>237</v>
      </c>
      <c r="H526" s="3" t="s">
        <v>238</v>
      </c>
      <c r="L526" s="1"/>
      <c r="M526" s="1"/>
      <c r="N526" s="1"/>
    </row>
    <row r="527" spans="2:14" ht="12">
      <c r="B527" s="179"/>
      <c r="C527" s="4" t="s">
        <v>239</v>
      </c>
      <c r="D527" s="233" t="s">
        <v>240</v>
      </c>
      <c r="E527" s="4" t="s">
        <v>241</v>
      </c>
      <c r="F527" s="233" t="s">
        <v>240</v>
      </c>
      <c r="G527" s="4" t="s">
        <v>242</v>
      </c>
      <c r="H527" s="3" t="s">
        <v>243</v>
      </c>
      <c r="L527" s="1"/>
      <c r="M527" s="1"/>
      <c r="N527" s="1"/>
    </row>
    <row r="528" spans="2:14" ht="12">
      <c r="B528" s="57"/>
      <c r="C528" s="5"/>
      <c r="D528" s="133"/>
      <c r="E528" s="5"/>
      <c r="F528" s="133"/>
      <c r="G528" s="85"/>
      <c r="H528" s="5">
        <f>(+C528*D528+E528*F528)*G528</f>
        <v>0</v>
      </c>
      <c r="L528" s="1"/>
      <c r="M528" s="1"/>
      <c r="N528" s="1"/>
    </row>
    <row r="529" spans="2:14" ht="12">
      <c r="B529" s="54"/>
      <c r="C529" s="3"/>
      <c r="D529" s="22"/>
      <c r="E529" s="3"/>
      <c r="F529" s="22"/>
      <c r="G529" s="85"/>
      <c r="H529" s="5">
        <f>(+C529*D529+E529*F529)*G529</f>
        <v>0</v>
      </c>
      <c r="L529" s="1"/>
      <c r="M529" s="1"/>
      <c r="N529" s="1"/>
    </row>
    <row r="530" spans="2:14" ht="12.75" thickBot="1">
      <c r="B530" s="103" t="s">
        <v>244</v>
      </c>
      <c r="C530" s="124">
        <f>SUM(C528:C529)</f>
        <v>0</v>
      </c>
      <c r="D530" s="71"/>
      <c r="E530" s="72"/>
      <c r="F530" s="71"/>
      <c r="G530" s="127"/>
      <c r="H530" s="124">
        <f>SUM(H528:H529)</f>
        <v>0</v>
      </c>
      <c r="L530" s="1"/>
      <c r="M530" s="1"/>
      <c r="N530" s="1"/>
    </row>
    <row r="531" spans="3:13" ht="12.75" thickBot="1">
      <c r="C531" s="22"/>
      <c r="D531" s="22"/>
      <c r="E531" s="22"/>
      <c r="F531" s="22"/>
      <c r="G531" s="22"/>
      <c r="H531" s="22"/>
      <c r="I531" s="22"/>
      <c r="J531" s="1"/>
      <c r="K531" s="1"/>
      <c r="L531" s="1"/>
      <c r="M531" s="1"/>
    </row>
    <row r="532" spans="3:13" ht="12">
      <c r="C532" s="22"/>
      <c r="D532" s="22"/>
      <c r="E532" s="22"/>
      <c r="F532" s="329"/>
      <c r="G532" s="330"/>
      <c r="H532" s="331" t="s">
        <v>245</v>
      </c>
      <c r="I532" s="243"/>
      <c r="J532" s="11" t="s">
        <v>432</v>
      </c>
      <c r="K532" s="1"/>
      <c r="L532" s="1"/>
      <c r="M532" s="1"/>
    </row>
    <row r="533" spans="3:10" ht="12">
      <c r="C533" s="22"/>
      <c r="D533" s="22"/>
      <c r="E533" s="22"/>
      <c r="F533" s="329"/>
      <c r="G533" s="245" t="s">
        <v>246</v>
      </c>
      <c r="H533" s="332" t="s">
        <v>247</v>
      </c>
      <c r="I533" s="3" t="s">
        <v>248</v>
      </c>
      <c r="J533" s="14"/>
    </row>
    <row r="534" spans="3:10" ht="12">
      <c r="C534" s="22"/>
      <c r="D534" s="22"/>
      <c r="E534" s="22"/>
      <c r="F534" s="329"/>
      <c r="G534" s="177" t="s">
        <v>249</v>
      </c>
      <c r="H534" s="83" t="s">
        <v>229</v>
      </c>
      <c r="I534" s="3" t="s">
        <v>250</v>
      </c>
      <c r="J534" s="14" t="s">
        <v>251</v>
      </c>
    </row>
    <row r="535" spans="3:10" ht="12">
      <c r="C535" s="22"/>
      <c r="D535" s="22"/>
      <c r="E535" s="22"/>
      <c r="F535" s="329"/>
      <c r="G535" s="177" t="s">
        <v>252</v>
      </c>
      <c r="H535" s="83" t="s">
        <v>253</v>
      </c>
      <c r="I535" s="3" t="s">
        <v>254</v>
      </c>
      <c r="J535" s="14"/>
    </row>
    <row r="536" spans="3:10" ht="12">
      <c r="C536" s="22"/>
      <c r="D536" s="22"/>
      <c r="E536" s="22"/>
      <c r="F536" s="329"/>
      <c r="G536" s="247" t="s">
        <v>255</v>
      </c>
      <c r="H536" s="234" t="s">
        <v>256</v>
      </c>
      <c r="I536" s="3" t="s">
        <v>243</v>
      </c>
      <c r="J536" s="15" t="s">
        <v>472</v>
      </c>
    </row>
    <row r="537" spans="3:10" ht="12">
      <c r="C537" s="22"/>
      <c r="D537" s="22"/>
      <c r="E537" s="22"/>
      <c r="F537" s="329"/>
      <c r="G537" s="121"/>
      <c r="H537" s="134"/>
      <c r="I537" s="134">
        <f>(+G537*D528+H537*F528)*G528</f>
        <v>0</v>
      </c>
      <c r="J537" s="40"/>
    </row>
    <row r="538" spans="3:10" ht="12">
      <c r="C538" s="22"/>
      <c r="D538" s="22"/>
      <c r="E538" s="22"/>
      <c r="F538" s="329"/>
      <c r="G538" s="177"/>
      <c r="H538" s="83"/>
      <c r="I538" s="134">
        <f>(+G538*D529+H538*F529)*G529</f>
        <v>0</v>
      </c>
      <c r="J538" s="40"/>
    </row>
    <row r="539" spans="3:10" ht="12.75" thickBot="1">
      <c r="C539" s="22"/>
      <c r="D539" s="22"/>
      <c r="E539" s="22"/>
      <c r="F539" s="329"/>
      <c r="G539" s="48">
        <f>SUM(G537:G538)</f>
        <v>0</v>
      </c>
      <c r="H539" s="333"/>
      <c r="I539" s="104">
        <f>SUM(I537:I538)</f>
        <v>0</v>
      </c>
      <c r="J539" s="61">
        <f>SUM(J537:J538)</f>
        <v>0</v>
      </c>
    </row>
    <row r="540" spans="3:10" ht="12">
      <c r="C540" s="22"/>
      <c r="D540" s="22"/>
      <c r="E540" s="22"/>
      <c r="F540" s="22"/>
      <c r="G540" s="22"/>
      <c r="H540" s="22"/>
      <c r="I540" s="22"/>
      <c r="J540" s="22"/>
    </row>
    <row r="541" spans="2:13" ht="12">
      <c r="B541" s="423" t="s">
        <v>257</v>
      </c>
      <c r="C541" s="22"/>
      <c r="D541" s="22"/>
      <c r="E541" s="22"/>
      <c r="F541" s="1"/>
      <c r="G541" s="1"/>
      <c r="H541" s="22"/>
      <c r="I541" s="22"/>
      <c r="K541" s="1"/>
      <c r="L541" s="1"/>
      <c r="M541" s="1"/>
    </row>
    <row r="542" spans="3:13" ht="12.75" thickBot="1">
      <c r="C542" s="22" t="s">
        <v>258</v>
      </c>
      <c r="D542" s="22"/>
      <c r="E542" s="22"/>
      <c r="F542" s="22"/>
      <c r="G542" s="22"/>
      <c r="H542" s="22"/>
      <c r="I542" s="22"/>
      <c r="K542" s="1"/>
      <c r="L542" s="1"/>
      <c r="M542" s="1"/>
    </row>
    <row r="543" spans="2:13" ht="12">
      <c r="B543" s="63"/>
      <c r="C543" s="23" t="s">
        <v>412</v>
      </c>
      <c r="D543" s="23" t="s">
        <v>413</v>
      </c>
      <c r="E543" s="23" t="s">
        <v>679</v>
      </c>
      <c r="F543" s="10" t="s">
        <v>259</v>
      </c>
      <c r="G543" s="10" t="s">
        <v>655</v>
      </c>
      <c r="H543" s="23" t="s">
        <v>260</v>
      </c>
      <c r="I543" s="10" t="s">
        <v>261</v>
      </c>
      <c r="J543" s="24" t="s">
        <v>262</v>
      </c>
      <c r="K543" s="1"/>
      <c r="L543" s="1"/>
      <c r="M543" s="1"/>
    </row>
    <row r="544" spans="2:15" ht="12">
      <c r="B544" s="12" t="s">
        <v>528</v>
      </c>
      <c r="C544" s="26" t="s">
        <v>263</v>
      </c>
      <c r="D544" s="26" t="s">
        <v>263</v>
      </c>
      <c r="E544" s="26" t="s">
        <v>264</v>
      </c>
      <c r="F544" s="13" t="s">
        <v>265</v>
      </c>
      <c r="G544" s="13" t="s">
        <v>265</v>
      </c>
      <c r="H544" s="26" t="s">
        <v>266</v>
      </c>
      <c r="I544" s="13" t="s">
        <v>267</v>
      </c>
      <c r="J544" s="27" t="s">
        <v>267</v>
      </c>
      <c r="K544" s="1"/>
      <c r="L544" s="1"/>
      <c r="M544" s="1"/>
      <c r="N544" s="1"/>
      <c r="O544" s="1"/>
    </row>
    <row r="545" spans="2:16" ht="12">
      <c r="B545" s="54"/>
      <c r="C545" s="26"/>
      <c r="D545" s="26"/>
      <c r="E545" s="26"/>
      <c r="F545" s="13" t="s">
        <v>268</v>
      </c>
      <c r="G545" s="13" t="s">
        <v>268</v>
      </c>
      <c r="H545" s="26" t="s">
        <v>269</v>
      </c>
      <c r="I545" s="13" t="s">
        <v>270</v>
      </c>
      <c r="J545" s="27" t="s">
        <v>271</v>
      </c>
      <c r="K545" s="1"/>
      <c r="L545" s="1"/>
      <c r="M545" s="1"/>
      <c r="N545" s="1"/>
      <c r="O545" s="1"/>
      <c r="P545" s="1"/>
    </row>
    <row r="546" spans="2:16" ht="12">
      <c r="B546" s="54"/>
      <c r="C546" s="30" t="s">
        <v>810</v>
      </c>
      <c r="D546" s="30" t="s">
        <v>810</v>
      </c>
      <c r="E546" s="30" t="s">
        <v>272</v>
      </c>
      <c r="F546" s="31" t="s">
        <v>273</v>
      </c>
      <c r="G546" s="31" t="s">
        <v>274</v>
      </c>
      <c r="H546" s="26" t="s">
        <v>275</v>
      </c>
      <c r="I546" s="31" t="s">
        <v>212</v>
      </c>
      <c r="J546" s="32" t="s">
        <v>472</v>
      </c>
      <c r="K546" s="1"/>
      <c r="L546" s="1"/>
      <c r="M546" s="1"/>
      <c r="N546" s="1"/>
      <c r="O546" s="1"/>
      <c r="P546" s="1"/>
    </row>
    <row r="547" spans="2:16" ht="12">
      <c r="B547" s="57"/>
      <c r="C547" s="5">
        <v>0</v>
      </c>
      <c r="D547" s="5">
        <v>0</v>
      </c>
      <c r="E547" s="5">
        <v>0</v>
      </c>
      <c r="F547" s="133">
        <v>0</v>
      </c>
      <c r="G547" s="5">
        <v>0</v>
      </c>
      <c r="H547" s="5">
        <v>0</v>
      </c>
      <c r="I547" s="38"/>
      <c r="J547" s="121"/>
      <c r="K547" s="1"/>
      <c r="L547" s="1"/>
      <c r="M547" s="1"/>
      <c r="N547" s="1"/>
      <c r="O547" s="1"/>
      <c r="P547" s="1"/>
    </row>
    <row r="548" spans="2:16" ht="12">
      <c r="B548" s="57"/>
      <c r="C548" s="5">
        <v>0</v>
      </c>
      <c r="D548" s="5">
        <v>0</v>
      </c>
      <c r="E548" s="5">
        <v>0</v>
      </c>
      <c r="F548" s="133">
        <v>0</v>
      </c>
      <c r="G548" s="5">
        <v>0</v>
      </c>
      <c r="H548" s="5">
        <v>0</v>
      </c>
      <c r="I548" s="38"/>
      <c r="J548" s="121"/>
      <c r="K548" s="1"/>
      <c r="L548" s="1"/>
      <c r="M548" s="1"/>
      <c r="N548" s="1"/>
      <c r="O548" s="1"/>
      <c r="P548" s="1"/>
    </row>
    <row r="549" spans="2:13" ht="12.75" thickBot="1">
      <c r="B549" s="140" t="s">
        <v>474</v>
      </c>
      <c r="C549" s="124">
        <f>SUM(C547:C548)</f>
        <v>0</v>
      </c>
      <c r="D549" s="143">
        <f>SUM(D547:D548)</f>
        <v>0</v>
      </c>
      <c r="E549" s="138"/>
      <c r="F549" s="71"/>
      <c r="G549" s="72"/>
      <c r="H549" s="72"/>
      <c r="I549" s="74"/>
      <c r="J549" s="334">
        <f>SUM(J547:J548)</f>
        <v>0</v>
      </c>
      <c r="K549" s="1"/>
      <c r="L549" s="1"/>
      <c r="M549" s="1"/>
    </row>
    <row r="550" spans="2:13" ht="12.75" thickBot="1">
      <c r="B550" s="1"/>
      <c r="C550" s="22"/>
      <c r="D550" s="22"/>
      <c r="E550" s="22"/>
      <c r="F550" s="1"/>
      <c r="G550" s="1"/>
      <c r="H550" s="22"/>
      <c r="I550" s="22"/>
      <c r="K550" s="1"/>
      <c r="L550" s="25"/>
      <c r="M550" s="1"/>
    </row>
    <row r="551" spans="2:15" ht="12">
      <c r="B551" s="63" t="s">
        <v>276</v>
      </c>
      <c r="C551" s="139"/>
      <c r="D551" s="144"/>
      <c r="E551" s="145"/>
      <c r="F551" s="65"/>
      <c r="G551" s="146"/>
      <c r="H551" s="22"/>
      <c r="J551" s="11" t="s">
        <v>527</v>
      </c>
      <c r="L551" s="1"/>
      <c r="M551" s="1"/>
      <c r="N551" s="1"/>
      <c r="O551" s="1"/>
    </row>
    <row r="552" spans="2:15" ht="12.75" thickBot="1">
      <c r="B552" s="140" t="s">
        <v>277</v>
      </c>
      <c r="C552" s="90"/>
      <c r="D552" s="148"/>
      <c r="E552" s="149"/>
      <c r="F552" s="150"/>
      <c r="G552" s="151"/>
      <c r="H552" s="22"/>
      <c r="J552" s="14" t="s">
        <v>633</v>
      </c>
      <c r="L552" s="1"/>
      <c r="M552" s="1"/>
      <c r="N552" s="1"/>
      <c r="O552" s="1"/>
    </row>
    <row r="553" spans="2:15" ht="12.75" thickBot="1">
      <c r="B553" s="1"/>
      <c r="C553" s="22"/>
      <c r="D553" s="22"/>
      <c r="E553" s="22"/>
      <c r="F553" s="1"/>
      <c r="G553" s="1"/>
      <c r="H553" s="22"/>
      <c r="J553" s="14" t="s">
        <v>278</v>
      </c>
      <c r="L553" s="1"/>
      <c r="M553" s="1"/>
      <c r="N553" s="1"/>
      <c r="O553" s="1"/>
    </row>
    <row r="554" spans="2:15" ht="12">
      <c r="B554" s="63" t="s">
        <v>279</v>
      </c>
      <c r="C554" s="139"/>
      <c r="D554" s="144"/>
      <c r="E554" s="145"/>
      <c r="F554" s="65"/>
      <c r="G554" s="146"/>
      <c r="H554" s="22"/>
      <c r="J554" s="15" t="s">
        <v>280</v>
      </c>
      <c r="L554" s="1"/>
      <c r="M554" s="1"/>
      <c r="N554" s="1"/>
      <c r="O554" s="22"/>
    </row>
    <row r="555" spans="2:13" ht="12.75" thickBot="1">
      <c r="B555" s="140" t="s">
        <v>281</v>
      </c>
      <c r="C555" s="90"/>
      <c r="D555" s="148"/>
      <c r="E555" s="149"/>
      <c r="F555" s="150"/>
      <c r="G555" s="151"/>
      <c r="H555" s="22"/>
      <c r="J555" s="40"/>
      <c r="K555" s="1"/>
      <c r="L555" s="1"/>
      <c r="M555" s="22"/>
    </row>
    <row r="556" spans="2:13" ht="12">
      <c r="B556" s="1"/>
      <c r="C556" s="22"/>
      <c r="D556" s="22"/>
      <c r="E556" s="22"/>
      <c r="F556" s="1"/>
      <c r="G556" s="1"/>
      <c r="H556" s="22"/>
      <c r="J556" s="40"/>
      <c r="K556" s="1"/>
      <c r="L556" s="1"/>
      <c r="M556" s="22"/>
    </row>
    <row r="557" spans="2:13" ht="12.75" thickBot="1">
      <c r="B557" s="1"/>
      <c r="C557" s="22"/>
      <c r="D557" s="22"/>
      <c r="E557" s="22"/>
      <c r="F557" s="1"/>
      <c r="G557" s="1"/>
      <c r="H557" s="22"/>
      <c r="J557" s="335">
        <f>+H557-I557</f>
        <v>0</v>
      </c>
      <c r="K557" s="1"/>
      <c r="L557" s="22"/>
      <c r="M557" s="22"/>
    </row>
    <row r="558" spans="2:13" ht="12.75" thickBot="1">
      <c r="B558" s="424" t="s">
        <v>282</v>
      </c>
      <c r="C558" s="22"/>
      <c r="D558" s="22"/>
      <c r="E558" s="22"/>
      <c r="F558" s="1"/>
      <c r="G558" s="1"/>
      <c r="H558" s="22"/>
      <c r="K558" s="1"/>
      <c r="L558" s="22"/>
      <c r="M558" s="22"/>
    </row>
    <row r="559" spans="2:13" ht="12">
      <c r="B559" s="336" t="s">
        <v>283</v>
      </c>
      <c r="C559" s="337"/>
      <c r="D559" s="337"/>
      <c r="E559" s="337"/>
      <c r="F559" s="328"/>
      <c r="G559" s="326">
        <f>+K539</f>
        <v>0</v>
      </c>
      <c r="H559" s="22"/>
      <c r="K559" s="1"/>
      <c r="L559" s="22"/>
      <c r="M559" s="1"/>
    </row>
    <row r="560" spans="2:13" ht="12">
      <c r="B560" s="338" t="s">
        <v>284</v>
      </c>
      <c r="C560" s="339"/>
      <c r="D560" s="339"/>
      <c r="E560" s="339"/>
      <c r="F560" s="134"/>
      <c r="G560" s="212">
        <f>+J557</f>
        <v>0</v>
      </c>
      <c r="H560" s="22"/>
      <c r="I560" s="22"/>
      <c r="K560" s="1"/>
      <c r="L560" s="22"/>
      <c r="M560" s="1"/>
    </row>
    <row r="561" spans="2:13" ht="12.75" thickBot="1">
      <c r="B561" s="103"/>
      <c r="C561" s="252" t="s">
        <v>219</v>
      </c>
      <c r="D561" s="252"/>
      <c r="E561" s="252"/>
      <c r="F561" s="104"/>
      <c r="G561" s="340">
        <f>G559+G560</f>
        <v>0</v>
      </c>
      <c r="H561" s="22"/>
      <c r="I561" s="22"/>
      <c r="K561" s="1"/>
      <c r="L561" s="22"/>
      <c r="M561" s="1"/>
    </row>
    <row r="562" spans="3:13" ht="12">
      <c r="C562" s="22"/>
      <c r="D562" s="22"/>
      <c r="E562" s="22"/>
      <c r="F562" s="1"/>
      <c r="G562" s="1"/>
      <c r="H562" s="22"/>
      <c r="I562" s="22"/>
      <c r="K562" s="1"/>
      <c r="L562" s="22"/>
      <c r="M562" s="1"/>
    </row>
    <row r="563" spans="2:13" ht="12">
      <c r="B563" s="421" t="s">
        <v>285</v>
      </c>
      <c r="C563" s="22"/>
      <c r="D563" s="22"/>
      <c r="E563" s="22"/>
      <c r="F563" s="1"/>
      <c r="G563" s="1"/>
      <c r="H563" s="22"/>
      <c r="I563" s="22"/>
      <c r="K563" s="1"/>
      <c r="L563" s="22"/>
      <c r="M563" s="1"/>
    </row>
    <row r="564" spans="3:13" ht="12.75" thickBot="1">
      <c r="C564" s="22"/>
      <c r="D564" s="22"/>
      <c r="E564" s="22"/>
      <c r="F564" s="1"/>
      <c r="G564" s="1"/>
      <c r="H564" s="22"/>
      <c r="I564" s="22"/>
      <c r="K564" s="1"/>
      <c r="L564" s="22"/>
      <c r="M564" s="1"/>
    </row>
    <row r="565" spans="2:13" ht="12">
      <c r="B565" s="9"/>
      <c r="C565" s="175"/>
      <c r="D565" s="175" t="s">
        <v>286</v>
      </c>
      <c r="E565" s="175" t="s">
        <v>287</v>
      </c>
      <c r="F565" s="11" t="s">
        <v>288</v>
      </c>
      <c r="G565" s="1"/>
      <c r="H565" s="22"/>
      <c r="I565" s="22"/>
      <c r="K565" s="1"/>
      <c r="L565" s="22"/>
      <c r="M565" s="1"/>
    </row>
    <row r="566" spans="2:13" ht="12">
      <c r="B566" s="12" t="s">
        <v>289</v>
      </c>
      <c r="C566" s="3" t="s">
        <v>290</v>
      </c>
      <c r="D566" s="3"/>
      <c r="E566" s="3" t="s">
        <v>291</v>
      </c>
      <c r="F566" s="14"/>
      <c r="G566" s="1"/>
      <c r="H566" s="22"/>
      <c r="I566" s="22"/>
      <c r="K566" s="1"/>
      <c r="L566" s="22"/>
      <c r="M566" s="1"/>
    </row>
    <row r="567" spans="2:13" ht="12">
      <c r="B567" s="12"/>
      <c r="C567" s="3" t="s">
        <v>292</v>
      </c>
      <c r="D567" s="3"/>
      <c r="E567" s="3" t="s">
        <v>293</v>
      </c>
      <c r="F567" s="14" t="s">
        <v>294</v>
      </c>
      <c r="G567" s="1"/>
      <c r="H567" s="22"/>
      <c r="I567" s="22"/>
      <c r="K567" s="1"/>
      <c r="L567" s="22"/>
      <c r="M567" s="1"/>
    </row>
    <row r="568" spans="2:13" ht="12">
      <c r="B568" s="28"/>
      <c r="C568" s="4"/>
      <c r="D568" s="4" t="s">
        <v>295</v>
      </c>
      <c r="E568" s="4" t="s">
        <v>295</v>
      </c>
      <c r="F568" s="15"/>
      <c r="G568" s="1"/>
      <c r="H568" s="22"/>
      <c r="I568" s="22"/>
      <c r="K568" s="1"/>
      <c r="L568" s="22"/>
      <c r="M568" s="1"/>
    </row>
    <row r="569" spans="2:13" ht="12">
      <c r="B569" s="16"/>
      <c r="C569" s="5">
        <v>0</v>
      </c>
      <c r="D569" s="5">
        <v>0</v>
      </c>
      <c r="E569" s="5">
        <v>0</v>
      </c>
      <c r="F569" s="100">
        <f>D569-E569</f>
        <v>0</v>
      </c>
      <c r="G569" s="1"/>
      <c r="H569" s="22"/>
      <c r="I569" s="22"/>
      <c r="K569" s="1"/>
      <c r="L569" s="22"/>
      <c r="M569" s="1"/>
    </row>
    <row r="570" spans="2:13" ht="12.75" thickBot="1">
      <c r="B570" s="397" t="s">
        <v>219</v>
      </c>
      <c r="C570" s="409"/>
      <c r="D570" s="409"/>
      <c r="E570" s="410"/>
      <c r="F570" s="61">
        <f>F569</f>
        <v>0</v>
      </c>
      <c r="G570" s="1"/>
      <c r="H570" s="22"/>
      <c r="I570" s="22"/>
      <c r="K570" s="1"/>
      <c r="L570" s="22"/>
      <c r="M570" s="1"/>
    </row>
    <row r="571" spans="3:13" ht="12">
      <c r="C571" s="22"/>
      <c r="D571" s="22"/>
      <c r="E571" s="22"/>
      <c r="F571" s="1"/>
      <c r="G571" s="1"/>
      <c r="H571" s="22"/>
      <c r="I571" s="22"/>
      <c r="K571" s="1"/>
      <c r="L571" s="22"/>
      <c r="M571" s="1"/>
    </row>
    <row r="572" spans="2:13" ht="12.75" thickBot="1">
      <c r="B572" s="6" t="s">
        <v>296</v>
      </c>
      <c r="C572" s="22"/>
      <c r="D572" s="22"/>
      <c r="E572" s="22"/>
      <c r="F572" s="1"/>
      <c r="G572" s="1"/>
      <c r="H572" s="22"/>
      <c r="I572" s="22"/>
      <c r="K572" s="1"/>
      <c r="L572" s="22"/>
      <c r="M572" s="1"/>
    </row>
    <row r="573" spans="2:13" ht="12">
      <c r="B573" s="96"/>
      <c r="C573" s="243"/>
      <c r="D573" s="243"/>
      <c r="E573" s="243"/>
      <c r="F573" s="342"/>
      <c r="G573" s="1"/>
      <c r="H573" s="22"/>
      <c r="I573" s="22"/>
      <c r="K573" s="1"/>
      <c r="L573" s="22"/>
      <c r="M573" s="1"/>
    </row>
    <row r="574" spans="2:13" ht="12.75" thickBot="1">
      <c r="B574" s="103"/>
      <c r="C574" s="252"/>
      <c r="D574" s="252"/>
      <c r="E574" s="252"/>
      <c r="F574" s="343"/>
      <c r="G574" s="1"/>
      <c r="H574" s="22"/>
      <c r="I574" s="22"/>
      <c r="K574" s="1"/>
      <c r="L574" s="22"/>
      <c r="M574" s="1"/>
    </row>
    <row r="575" spans="3:13" ht="12">
      <c r="C575" s="22"/>
      <c r="D575" s="22"/>
      <c r="E575" s="22"/>
      <c r="F575" s="1"/>
      <c r="G575" s="1"/>
      <c r="H575" s="22"/>
      <c r="I575" s="22"/>
      <c r="K575" s="1"/>
      <c r="L575" s="22"/>
      <c r="M575" s="1"/>
    </row>
    <row r="576" spans="2:13" ht="12">
      <c r="B576" s="421" t="s">
        <v>297</v>
      </c>
      <c r="C576" s="22"/>
      <c r="D576" s="22"/>
      <c r="E576" s="22"/>
      <c r="F576" s="1"/>
      <c r="G576" s="1"/>
      <c r="H576" s="22"/>
      <c r="I576" s="22"/>
      <c r="K576" s="1"/>
      <c r="L576" s="22"/>
      <c r="M576" s="1"/>
    </row>
    <row r="577" spans="3:13" ht="12.75" thickBot="1">
      <c r="C577" s="22"/>
      <c r="D577" s="22"/>
      <c r="E577" s="22"/>
      <c r="F577" s="1"/>
      <c r="G577" s="1"/>
      <c r="H577" s="22"/>
      <c r="I577" s="22"/>
      <c r="K577" s="1"/>
      <c r="L577" s="22"/>
      <c r="M577" s="1"/>
    </row>
    <row r="578" spans="2:13" ht="12">
      <c r="B578" s="9"/>
      <c r="C578" s="411" t="s">
        <v>298</v>
      </c>
      <c r="D578" s="412"/>
      <c r="E578" s="413"/>
      <c r="F578" s="11"/>
      <c r="G578" s="1"/>
      <c r="H578" s="22"/>
      <c r="I578" s="22"/>
      <c r="K578" s="1"/>
      <c r="L578" s="22"/>
      <c r="M578" s="1"/>
    </row>
    <row r="579" spans="2:13" ht="12">
      <c r="B579" s="12" t="s">
        <v>289</v>
      </c>
      <c r="C579" s="3" t="s">
        <v>299</v>
      </c>
      <c r="D579" s="3" t="s">
        <v>300</v>
      </c>
      <c r="E579" s="3" t="s">
        <v>301</v>
      </c>
      <c r="F579" s="14" t="s">
        <v>302</v>
      </c>
      <c r="G579" s="1"/>
      <c r="H579" s="22"/>
      <c r="I579" s="22"/>
      <c r="K579" s="1"/>
      <c r="L579" s="22"/>
      <c r="M579" s="1"/>
    </row>
    <row r="580" spans="2:13" ht="12">
      <c r="B580" s="12"/>
      <c r="C580" s="3" t="s">
        <v>295</v>
      </c>
      <c r="D580" s="3" t="s">
        <v>295</v>
      </c>
      <c r="E580" s="3"/>
      <c r="F580" s="14" t="s">
        <v>303</v>
      </c>
      <c r="G580" s="1"/>
      <c r="H580" s="22"/>
      <c r="I580" s="22"/>
      <c r="K580" s="1"/>
      <c r="L580" s="22"/>
      <c r="M580" s="1"/>
    </row>
    <row r="581" spans="2:13" ht="12">
      <c r="B581" s="28"/>
      <c r="C581" s="4"/>
      <c r="D581" s="4"/>
      <c r="E581" s="4"/>
      <c r="F581" s="15"/>
      <c r="G581" s="1"/>
      <c r="H581" s="22"/>
      <c r="I581" s="22"/>
      <c r="K581" s="1"/>
      <c r="L581" s="22"/>
      <c r="M581" s="1"/>
    </row>
    <row r="582" spans="2:13" ht="12">
      <c r="B582" s="16"/>
      <c r="C582" s="5"/>
      <c r="D582" s="5"/>
      <c r="E582" s="5"/>
      <c r="F582" s="89">
        <f>(C582-D582)*E582</f>
        <v>0</v>
      </c>
      <c r="G582" s="1"/>
      <c r="H582" s="22"/>
      <c r="I582" s="22"/>
      <c r="K582" s="1"/>
      <c r="L582" s="22"/>
      <c r="M582" s="1"/>
    </row>
    <row r="583" spans="2:13" ht="12.75" thickBot="1">
      <c r="B583" s="397" t="s">
        <v>219</v>
      </c>
      <c r="C583" s="398"/>
      <c r="D583" s="398"/>
      <c r="E583" s="399"/>
      <c r="F583" s="309">
        <f>F582</f>
        <v>0</v>
      </c>
      <c r="G583" s="1"/>
      <c r="H583" s="22"/>
      <c r="I583" s="22"/>
      <c r="K583" s="1"/>
      <c r="L583" s="22"/>
      <c r="M583" s="1"/>
    </row>
    <row r="584" spans="3:13" ht="12">
      <c r="C584" s="22"/>
      <c r="D584" s="22"/>
      <c r="E584" s="22"/>
      <c r="F584" s="1"/>
      <c r="G584" s="1"/>
      <c r="H584" s="22"/>
      <c r="I584" s="22"/>
      <c r="K584" s="1"/>
      <c r="L584" s="22"/>
      <c r="M584" s="1"/>
    </row>
    <row r="585" spans="2:13" ht="12.75" thickBot="1">
      <c r="B585" s="6" t="s">
        <v>296</v>
      </c>
      <c r="C585" s="22"/>
      <c r="D585" s="22"/>
      <c r="E585" s="22"/>
      <c r="F585" s="1"/>
      <c r="G585" s="1"/>
      <c r="H585" s="22"/>
      <c r="I585" s="22"/>
      <c r="K585" s="1"/>
      <c r="L585" s="22"/>
      <c r="M585" s="1"/>
    </row>
    <row r="586" spans="2:13" ht="12">
      <c r="B586" s="96"/>
      <c r="C586" s="243"/>
      <c r="D586" s="243"/>
      <c r="E586" s="243"/>
      <c r="F586" s="342"/>
      <c r="G586" s="1"/>
      <c r="H586" s="22"/>
      <c r="I586" s="22"/>
      <c r="K586" s="1"/>
      <c r="L586" s="22"/>
      <c r="M586" s="1"/>
    </row>
    <row r="587" spans="2:13" ht="12.75" thickBot="1">
      <c r="B587" s="103"/>
      <c r="C587" s="252"/>
      <c r="D587" s="252"/>
      <c r="E587" s="252"/>
      <c r="F587" s="343"/>
      <c r="G587" s="1"/>
      <c r="H587" s="22"/>
      <c r="I587" s="22"/>
      <c r="K587" s="1"/>
      <c r="L587" s="22"/>
      <c r="M587" s="1"/>
    </row>
    <row r="588" spans="3:13" ht="12">
      <c r="C588" s="22"/>
      <c r="D588" s="22"/>
      <c r="E588" s="22"/>
      <c r="F588" s="1"/>
      <c r="G588" s="1"/>
      <c r="H588" s="22"/>
      <c r="I588" s="22"/>
      <c r="K588" s="1"/>
      <c r="L588" s="22"/>
      <c r="M588" s="1"/>
    </row>
    <row r="589" spans="2:13" ht="12.75" thickBot="1">
      <c r="B589" s="421" t="s">
        <v>304</v>
      </c>
      <c r="J589" s="1"/>
      <c r="K589" s="1"/>
      <c r="L589" s="22"/>
      <c r="M589" s="1"/>
    </row>
    <row r="590" spans="2:13" ht="12">
      <c r="B590" s="96" t="s">
        <v>305</v>
      </c>
      <c r="C590" s="64"/>
      <c r="D590" s="79" t="s">
        <v>306</v>
      </c>
      <c r="E590" s="64"/>
      <c r="F590" s="64"/>
      <c r="G590" s="64"/>
      <c r="H590" s="342"/>
      <c r="J590" s="1"/>
      <c r="K590" s="1"/>
      <c r="L590" s="22"/>
      <c r="M590" s="1"/>
    </row>
    <row r="591" spans="2:13" ht="12">
      <c r="B591" s="54"/>
      <c r="C591" s="1"/>
      <c r="D591" s="13"/>
      <c r="E591" s="1"/>
      <c r="F591" s="1"/>
      <c r="G591" s="1"/>
      <c r="H591" s="147"/>
      <c r="K591" s="1"/>
      <c r="L591" s="22"/>
      <c r="M591" s="1"/>
    </row>
    <row r="592" spans="2:8" ht="12">
      <c r="B592" s="54"/>
      <c r="C592" s="1"/>
      <c r="D592" s="13"/>
      <c r="E592" s="1"/>
      <c r="F592" s="1"/>
      <c r="G592" s="1"/>
      <c r="H592" s="147"/>
    </row>
    <row r="593" spans="2:12" ht="12.75" thickBot="1">
      <c r="B593" s="140"/>
      <c r="C593" s="150"/>
      <c r="D593" s="344"/>
      <c r="E593" s="150"/>
      <c r="F593" s="150"/>
      <c r="G593" s="150"/>
      <c r="H593" s="151"/>
      <c r="K593" s="1"/>
      <c r="L593" s="1"/>
    </row>
    <row r="594" spans="11:13" ht="12">
      <c r="K594" s="1"/>
      <c r="L594" s="1"/>
      <c r="M594" s="1"/>
    </row>
    <row r="595" spans="2:13" ht="12.75" thickBot="1">
      <c r="B595" s="6" t="s">
        <v>307</v>
      </c>
      <c r="E595" s="6" t="s">
        <v>516</v>
      </c>
      <c r="J595" s="1"/>
      <c r="K595" s="1"/>
      <c r="L595" s="1"/>
      <c r="M595" s="1"/>
    </row>
    <row r="596" spans="2:13" ht="12">
      <c r="B596" s="96" t="s">
        <v>308</v>
      </c>
      <c r="C596" s="64"/>
      <c r="D596" s="64"/>
      <c r="E596" s="345"/>
      <c r="J596" s="1"/>
      <c r="K596" s="1"/>
      <c r="L596" s="1"/>
      <c r="M596" s="1"/>
    </row>
    <row r="597" spans="2:13" ht="12">
      <c r="B597" s="57"/>
      <c r="C597" s="129"/>
      <c r="D597" s="129"/>
      <c r="E597" s="89"/>
      <c r="J597" s="1"/>
      <c r="K597" s="1"/>
      <c r="L597" s="346"/>
      <c r="M597" s="1"/>
    </row>
    <row r="598" spans="2:13" ht="12">
      <c r="B598" s="57"/>
      <c r="C598" s="129"/>
      <c r="D598" s="129"/>
      <c r="E598" s="89"/>
      <c r="J598" s="1"/>
      <c r="K598" s="1"/>
      <c r="L598" s="346"/>
      <c r="M598" s="1"/>
    </row>
    <row r="599" spans="2:13" ht="12.75" thickBot="1">
      <c r="B599" s="103" t="s">
        <v>827</v>
      </c>
      <c r="C599" s="130"/>
      <c r="D599" s="130"/>
      <c r="E599" s="309">
        <f>SUM(E597:E598)</f>
        <v>0</v>
      </c>
      <c r="J599" s="1"/>
      <c r="K599" s="22"/>
      <c r="L599" s="346"/>
      <c r="M599" s="1"/>
    </row>
    <row r="600" spans="10:13" ht="12">
      <c r="J600" s="1"/>
      <c r="K600" s="22"/>
      <c r="L600" s="346"/>
      <c r="M600" s="1"/>
    </row>
    <row r="601" spans="10:13" ht="12">
      <c r="J601" s="1"/>
      <c r="K601" s="22"/>
      <c r="L601" s="346"/>
      <c r="M601" s="1"/>
    </row>
    <row r="602" spans="2:13" ht="12.75" thickBot="1">
      <c r="B602" s="6" t="s">
        <v>309</v>
      </c>
      <c r="D602" s="6" t="s">
        <v>516</v>
      </c>
      <c r="J602" s="1"/>
      <c r="K602" s="22"/>
      <c r="L602" s="22"/>
      <c r="M602" s="1"/>
    </row>
    <row r="603" spans="2:13" ht="12">
      <c r="B603" s="96" t="s">
        <v>310</v>
      </c>
      <c r="C603" s="66"/>
      <c r="D603" s="98">
        <f>+I177</f>
        <v>0</v>
      </c>
      <c r="J603" s="1"/>
      <c r="K603" s="347"/>
      <c r="L603" s="1"/>
      <c r="M603" s="1"/>
    </row>
    <row r="604" spans="2:13" ht="12">
      <c r="B604" s="57" t="s">
        <v>311</v>
      </c>
      <c r="C604" s="88"/>
      <c r="D604" s="100">
        <f>+I187</f>
        <v>0</v>
      </c>
      <c r="J604" s="1"/>
      <c r="K604" s="348"/>
      <c r="L604" s="1"/>
      <c r="M604" s="1"/>
    </row>
    <row r="605" spans="2:12" ht="12">
      <c r="B605" s="57" t="s">
        <v>312</v>
      </c>
      <c r="C605" s="88"/>
      <c r="D605" s="100">
        <f>+H296</f>
        <v>0</v>
      </c>
      <c r="J605" s="1"/>
      <c r="K605" s="1"/>
      <c r="L605" s="22"/>
    </row>
    <row r="606" spans="2:12" ht="12">
      <c r="B606" s="57" t="s">
        <v>313</v>
      </c>
      <c r="C606" s="88"/>
      <c r="D606" s="100">
        <f>+E455</f>
        <v>0</v>
      </c>
      <c r="J606" s="1"/>
      <c r="K606" s="1"/>
      <c r="L606" s="1"/>
    </row>
    <row r="607" spans="2:12" ht="12">
      <c r="B607" s="57" t="s">
        <v>314</v>
      </c>
      <c r="C607" s="88"/>
      <c r="D607" s="100">
        <f>+F464</f>
        <v>0</v>
      </c>
      <c r="J607" s="1"/>
      <c r="K607" s="1"/>
      <c r="L607" s="1"/>
    </row>
    <row r="608" spans="2:12" ht="12">
      <c r="B608" s="57" t="s">
        <v>315</v>
      </c>
      <c r="C608" s="88"/>
      <c r="D608" s="100">
        <f>+E518</f>
        <v>0</v>
      </c>
      <c r="K608" s="1"/>
      <c r="L608" s="1"/>
    </row>
    <row r="609" spans="2:12" ht="12">
      <c r="B609" s="57" t="s">
        <v>316</v>
      </c>
      <c r="C609" s="88"/>
      <c r="D609" s="100">
        <f>+F561</f>
        <v>0</v>
      </c>
      <c r="J609" s="1"/>
      <c r="K609" s="1"/>
      <c r="L609" s="1"/>
    </row>
    <row r="610" spans="2:12" ht="12">
      <c r="B610" s="57" t="s">
        <v>317</v>
      </c>
      <c r="C610" s="88"/>
      <c r="D610" s="89">
        <f>+E599</f>
        <v>0</v>
      </c>
      <c r="J610" s="1"/>
      <c r="K610" s="1"/>
      <c r="L610" s="1"/>
    </row>
    <row r="611" spans="2:12" ht="12.75" customHeight="1" thickBot="1">
      <c r="B611" s="103" t="s">
        <v>318</v>
      </c>
      <c r="C611" s="131"/>
      <c r="D611" s="61">
        <f>SUM(D603:D610)</f>
        <v>0</v>
      </c>
      <c r="J611" s="1"/>
      <c r="K611" s="1"/>
      <c r="L611" s="1"/>
    </row>
    <row r="612" spans="10:12" ht="12">
      <c r="J612" s="1"/>
      <c r="K612" s="1"/>
      <c r="L612" s="1"/>
    </row>
    <row r="613" spans="2:12" ht="12">
      <c r="B613" s="420" t="s">
        <v>319</v>
      </c>
      <c r="J613" s="1"/>
      <c r="K613" s="1"/>
      <c r="L613" s="1"/>
    </row>
    <row r="614" spans="2:12" ht="12">
      <c r="B614" s="421" t="s">
        <v>320</v>
      </c>
      <c r="J614" s="1"/>
      <c r="K614" s="1"/>
      <c r="L614" s="1"/>
    </row>
    <row r="615" spans="10:12" ht="12.75" thickBot="1">
      <c r="J615" s="1"/>
      <c r="K615" s="1"/>
      <c r="L615" s="1"/>
    </row>
    <row r="616" spans="2:12" ht="12">
      <c r="B616" s="9" t="s">
        <v>321</v>
      </c>
      <c r="C616" s="23" t="s">
        <v>322</v>
      </c>
      <c r="D616" s="23" t="s">
        <v>323</v>
      </c>
      <c r="E616" s="23" t="s">
        <v>324</v>
      </c>
      <c r="F616" s="23" t="s">
        <v>325</v>
      </c>
      <c r="G616" s="23" t="s">
        <v>326</v>
      </c>
      <c r="H616" s="11" t="s">
        <v>527</v>
      </c>
      <c r="J616" s="1"/>
      <c r="K616" s="1"/>
      <c r="L616" s="1"/>
    </row>
    <row r="617" spans="2:12" ht="12">
      <c r="B617" s="12" t="s">
        <v>327</v>
      </c>
      <c r="C617" s="26"/>
      <c r="D617" s="26" t="s">
        <v>328</v>
      </c>
      <c r="E617" s="26" t="s">
        <v>329</v>
      </c>
      <c r="F617" s="26"/>
      <c r="G617" s="26"/>
      <c r="H617" s="14"/>
      <c r="J617" s="1"/>
      <c r="K617" s="1"/>
      <c r="L617" s="1"/>
    </row>
    <row r="618" spans="2:12" ht="12">
      <c r="B618" s="28" t="s">
        <v>330</v>
      </c>
      <c r="C618" s="30"/>
      <c r="D618" s="30"/>
      <c r="E618" s="30"/>
      <c r="F618" s="30"/>
      <c r="G618" s="30"/>
      <c r="H618" s="15"/>
      <c r="J618" s="1"/>
      <c r="K618" s="1"/>
      <c r="L618" s="1"/>
    </row>
    <row r="619" spans="2:12" ht="12">
      <c r="B619" s="16" t="s">
        <v>331</v>
      </c>
      <c r="C619" s="85"/>
      <c r="D619" s="85"/>
      <c r="E619" s="85"/>
      <c r="F619" s="85"/>
      <c r="G619" s="85" t="s">
        <v>332</v>
      </c>
      <c r="H619" s="89"/>
      <c r="J619" s="1"/>
      <c r="K619" s="1"/>
      <c r="L619" s="1"/>
    </row>
    <row r="620" spans="2:12" ht="12">
      <c r="B620" s="16" t="s">
        <v>333</v>
      </c>
      <c r="C620" s="85"/>
      <c r="D620" s="85"/>
      <c r="E620" s="85"/>
      <c r="F620" s="85"/>
      <c r="G620" s="85"/>
      <c r="H620" s="89"/>
      <c r="J620" s="1"/>
      <c r="K620" s="1"/>
      <c r="L620" s="1"/>
    </row>
    <row r="621" spans="2:12" ht="12">
      <c r="B621" s="16" t="s">
        <v>334</v>
      </c>
      <c r="C621" s="85"/>
      <c r="D621" s="85"/>
      <c r="E621" s="85"/>
      <c r="F621" s="85"/>
      <c r="G621" s="85"/>
      <c r="H621" s="89"/>
      <c r="J621" s="1"/>
      <c r="K621" s="1"/>
      <c r="L621" s="1"/>
    </row>
    <row r="622" spans="2:12" ht="12.75" thickBot="1">
      <c r="B622" s="341" t="s">
        <v>335</v>
      </c>
      <c r="C622" s="349"/>
      <c r="D622" s="349"/>
      <c r="E622" s="349"/>
      <c r="F622" s="349"/>
      <c r="G622" s="349"/>
      <c r="H622" s="309"/>
      <c r="J622" s="1"/>
      <c r="K622" s="1"/>
      <c r="L622" s="1"/>
    </row>
    <row r="623" spans="10:12" ht="12">
      <c r="J623" s="1"/>
      <c r="K623" s="1"/>
      <c r="L623" s="1"/>
    </row>
    <row r="624" spans="2:12" ht="12">
      <c r="B624" s="6" t="s">
        <v>336</v>
      </c>
      <c r="J624" s="1"/>
      <c r="K624" s="1"/>
      <c r="L624" s="1"/>
    </row>
    <row r="625" spans="2:12" ht="12">
      <c r="B625" s="6" t="s">
        <v>337</v>
      </c>
      <c r="J625" s="1"/>
      <c r="K625" s="1"/>
      <c r="L625" s="1"/>
    </row>
    <row r="626" spans="2:12" ht="12">
      <c r="B626" s="6" t="s">
        <v>338</v>
      </c>
      <c r="J626" s="1"/>
      <c r="K626" s="1"/>
      <c r="L626" s="1"/>
    </row>
    <row r="627" spans="10:12" ht="12">
      <c r="J627" s="1"/>
      <c r="K627" s="1"/>
      <c r="L627" s="1"/>
    </row>
    <row r="628" spans="2:13" ht="12.75" thickBot="1">
      <c r="B628" s="6" t="s">
        <v>296</v>
      </c>
      <c r="C628" s="22"/>
      <c r="D628" s="22"/>
      <c r="E628" s="22"/>
      <c r="F628" s="1"/>
      <c r="G628" s="1"/>
      <c r="H628" s="22"/>
      <c r="I628" s="22"/>
      <c r="K628" s="1"/>
      <c r="L628" s="22"/>
      <c r="M628" s="1"/>
    </row>
    <row r="629" spans="2:13" ht="12">
      <c r="B629" s="96"/>
      <c r="C629" s="243"/>
      <c r="D629" s="243"/>
      <c r="E629" s="243"/>
      <c r="F629" s="342"/>
      <c r="G629" s="1"/>
      <c r="H629" s="22"/>
      <c r="I629" s="22"/>
      <c r="K629" s="1"/>
      <c r="L629" s="22"/>
      <c r="M629" s="1"/>
    </row>
    <row r="630" spans="2:13" ht="12.75" thickBot="1">
      <c r="B630" s="103"/>
      <c r="C630" s="252"/>
      <c r="D630" s="252"/>
      <c r="E630" s="252"/>
      <c r="F630" s="343"/>
      <c r="G630" s="1"/>
      <c r="H630" s="22"/>
      <c r="I630" s="22"/>
      <c r="K630" s="1"/>
      <c r="L630" s="22"/>
      <c r="M630" s="1"/>
    </row>
    <row r="631" spans="10:12" ht="12">
      <c r="J631" s="1"/>
      <c r="K631" s="1"/>
      <c r="L631" s="1"/>
    </row>
    <row r="632" spans="2:12" ht="12">
      <c r="B632" s="421" t="s">
        <v>339</v>
      </c>
      <c r="J632" s="1"/>
      <c r="K632" s="1"/>
      <c r="L632" s="1"/>
    </row>
    <row r="633" spans="10:12" ht="12.75" thickBot="1">
      <c r="J633" s="1"/>
      <c r="K633" s="1"/>
      <c r="L633" s="1"/>
    </row>
    <row r="634" spans="2:12" ht="12">
      <c r="B634" s="9" t="s">
        <v>340</v>
      </c>
      <c r="C634" s="23" t="s">
        <v>677</v>
      </c>
      <c r="D634" s="23" t="s">
        <v>413</v>
      </c>
      <c r="E634" s="23" t="s">
        <v>341</v>
      </c>
      <c r="F634" s="23" t="s">
        <v>342</v>
      </c>
      <c r="G634" s="23" t="s">
        <v>343</v>
      </c>
      <c r="H634" s="10" t="s">
        <v>344</v>
      </c>
      <c r="I634" s="11" t="s">
        <v>527</v>
      </c>
      <c r="J634" s="1"/>
      <c r="K634" s="1"/>
      <c r="L634" s="1"/>
    </row>
    <row r="635" spans="2:12" ht="12">
      <c r="B635" s="12"/>
      <c r="C635" s="26" t="s">
        <v>345</v>
      </c>
      <c r="D635" s="26" t="s">
        <v>346</v>
      </c>
      <c r="E635" s="26" t="s">
        <v>347</v>
      </c>
      <c r="F635" s="26" t="s">
        <v>348</v>
      </c>
      <c r="G635" s="26" t="s">
        <v>349</v>
      </c>
      <c r="H635" s="13" t="s">
        <v>350</v>
      </c>
      <c r="I635" s="14" t="s">
        <v>351</v>
      </c>
      <c r="J635" s="1"/>
      <c r="K635" s="1"/>
      <c r="L635" s="1"/>
    </row>
    <row r="636" spans="2:12" ht="12">
      <c r="B636" s="28"/>
      <c r="C636" s="30" t="s">
        <v>352</v>
      </c>
      <c r="D636" s="30" t="s">
        <v>353</v>
      </c>
      <c r="E636" s="30" t="s">
        <v>354</v>
      </c>
      <c r="F636" s="350" t="s">
        <v>355</v>
      </c>
      <c r="G636" s="30" t="s">
        <v>356</v>
      </c>
      <c r="H636" s="31" t="s">
        <v>109</v>
      </c>
      <c r="I636" s="15" t="s">
        <v>109</v>
      </c>
      <c r="J636" s="1"/>
      <c r="K636" s="1"/>
      <c r="L636" s="1"/>
    </row>
    <row r="637" spans="2:12" ht="12">
      <c r="B637" s="16"/>
      <c r="C637" s="85"/>
      <c r="D637" s="85"/>
      <c r="E637" s="85"/>
      <c r="F637" s="85"/>
      <c r="G637" s="85"/>
      <c r="H637" s="86"/>
      <c r="I637" s="89"/>
      <c r="J637" s="1"/>
      <c r="K637" s="1"/>
      <c r="L637" s="1"/>
    </row>
    <row r="638" spans="2:12" ht="12">
      <c r="B638" s="16"/>
      <c r="C638" s="85"/>
      <c r="D638" s="85"/>
      <c r="E638" s="85"/>
      <c r="F638" s="85"/>
      <c r="G638" s="85"/>
      <c r="H638" s="86"/>
      <c r="I638" s="89"/>
      <c r="J638" s="1"/>
      <c r="K638" s="1"/>
      <c r="L638" s="1"/>
    </row>
    <row r="639" spans="2:12" ht="12.75" thickBot="1">
      <c r="B639" s="341" t="s">
        <v>335</v>
      </c>
      <c r="C639" s="349"/>
      <c r="D639" s="349"/>
      <c r="E639" s="349"/>
      <c r="F639" s="349"/>
      <c r="G639" s="349"/>
      <c r="H639" s="351"/>
      <c r="I639" s="309"/>
      <c r="J639" s="1"/>
      <c r="K639" s="1"/>
      <c r="L639" s="1"/>
    </row>
    <row r="640" spans="10:12" ht="12">
      <c r="J640" s="1"/>
      <c r="K640" s="1"/>
      <c r="L640" s="1"/>
    </row>
    <row r="641" spans="2:13" ht="12.75" thickBot="1">
      <c r="B641" s="6" t="s">
        <v>296</v>
      </c>
      <c r="C641" s="22"/>
      <c r="D641" s="22"/>
      <c r="E641" s="22"/>
      <c r="F641" s="1"/>
      <c r="G641" s="1"/>
      <c r="H641" s="22"/>
      <c r="I641" s="22"/>
      <c r="K641" s="1"/>
      <c r="L641" s="22"/>
      <c r="M641" s="1"/>
    </row>
    <row r="642" spans="2:13" ht="12">
      <c r="B642" s="96"/>
      <c r="C642" s="243"/>
      <c r="D642" s="243"/>
      <c r="E642" s="243"/>
      <c r="F642" s="342"/>
      <c r="G642" s="1"/>
      <c r="H642" s="22"/>
      <c r="I642" s="22"/>
      <c r="K642" s="1"/>
      <c r="L642" s="22"/>
      <c r="M642" s="1"/>
    </row>
    <row r="643" spans="2:13" ht="12.75" thickBot="1">
      <c r="B643" s="103"/>
      <c r="C643" s="252"/>
      <c r="D643" s="252"/>
      <c r="E643" s="252"/>
      <c r="F643" s="343"/>
      <c r="G643" s="1"/>
      <c r="H643" s="22"/>
      <c r="I643" s="22"/>
      <c r="K643" s="1"/>
      <c r="L643" s="22"/>
      <c r="M643" s="1"/>
    </row>
    <row r="644" spans="10:12" ht="12">
      <c r="J644" s="1"/>
      <c r="K644" s="1"/>
      <c r="L644" s="1"/>
    </row>
    <row r="645" spans="10:12" ht="12">
      <c r="J645" s="1"/>
      <c r="K645" s="1"/>
      <c r="L645" s="1"/>
    </row>
    <row r="646" spans="2:13" ht="12.75" thickBot="1">
      <c r="B646" s="6" t="s">
        <v>357</v>
      </c>
      <c r="H646" s="1"/>
      <c r="I646" s="1"/>
      <c r="J646" s="1"/>
      <c r="K646" s="1"/>
      <c r="L646" s="1"/>
      <c r="M646" s="1"/>
    </row>
    <row r="647" spans="2:13" ht="12">
      <c r="B647" s="63" t="s">
        <v>358</v>
      </c>
      <c r="C647" s="65"/>
      <c r="D647" s="23" t="s">
        <v>359</v>
      </c>
      <c r="E647" s="23" t="s">
        <v>360</v>
      </c>
      <c r="F647" s="146" t="s">
        <v>361</v>
      </c>
      <c r="G647" s="1"/>
      <c r="H647" s="1"/>
      <c r="I647" s="1"/>
      <c r="J647" s="1"/>
      <c r="K647" s="1"/>
      <c r="L647" s="1"/>
      <c r="M647" s="1"/>
    </row>
    <row r="648" spans="2:13" ht="12">
      <c r="B648" s="54"/>
      <c r="C648" s="1"/>
      <c r="D648" s="26"/>
      <c r="E648" s="26"/>
      <c r="F648" s="147" t="s">
        <v>362</v>
      </c>
      <c r="G648" s="1"/>
      <c r="H648" s="1"/>
      <c r="I648" s="1"/>
      <c r="J648" s="1"/>
      <c r="K648" s="1"/>
      <c r="L648" s="1"/>
      <c r="M648" s="1"/>
    </row>
    <row r="649" spans="2:13" ht="12">
      <c r="B649" s="54"/>
      <c r="C649" s="1"/>
      <c r="D649" s="26" t="s">
        <v>363</v>
      </c>
      <c r="E649" s="26" t="s">
        <v>364</v>
      </c>
      <c r="F649" s="155" t="s">
        <v>170</v>
      </c>
      <c r="G649" s="1"/>
      <c r="H649" s="1"/>
      <c r="I649" s="1"/>
      <c r="J649" s="1"/>
      <c r="K649" s="1"/>
      <c r="L649" s="1"/>
      <c r="M649" s="1"/>
    </row>
    <row r="650" spans="2:13" ht="12">
      <c r="B650" s="33"/>
      <c r="C650" s="310"/>
      <c r="D650" s="67"/>
      <c r="E650" s="352"/>
      <c r="F650" s="353" t="e">
        <f>E650/D650</f>
        <v>#DIV/0!</v>
      </c>
      <c r="G650" s="1"/>
      <c r="H650" s="1"/>
      <c r="I650" s="1"/>
      <c r="J650" s="1"/>
      <c r="K650" s="1"/>
      <c r="L650" s="1"/>
      <c r="M650" s="1"/>
    </row>
    <row r="651" spans="2:13" ht="12">
      <c r="B651" s="54"/>
      <c r="C651" s="1"/>
      <c r="D651" s="26"/>
      <c r="E651" s="354"/>
      <c r="F651" s="353"/>
      <c r="G651" s="1"/>
      <c r="H651" s="1"/>
      <c r="I651" s="1"/>
      <c r="J651" s="1"/>
      <c r="K651" s="1"/>
      <c r="L651" s="1"/>
      <c r="M651" s="1"/>
    </row>
    <row r="652" spans="2:13" ht="12">
      <c r="B652" s="54"/>
      <c r="C652" s="1"/>
      <c r="D652" s="26"/>
      <c r="E652" s="354"/>
      <c r="F652" s="353"/>
      <c r="G652" s="1"/>
      <c r="H652" s="1"/>
      <c r="I652" s="1"/>
      <c r="J652" s="1"/>
      <c r="K652" s="1"/>
      <c r="L652" s="1"/>
      <c r="M652" s="1"/>
    </row>
    <row r="653" spans="2:13" ht="12">
      <c r="B653" s="179"/>
      <c r="C653" s="311"/>
      <c r="D653" s="30"/>
      <c r="E653" s="355"/>
      <c r="F653" s="353" t="e">
        <f>E653/D650</f>
        <v>#DIV/0!</v>
      </c>
      <c r="G653" s="1"/>
      <c r="H653" s="1"/>
      <c r="I653" s="1"/>
      <c r="J653" s="1"/>
      <c r="K653" s="1"/>
      <c r="L653" s="1"/>
      <c r="M653" s="1"/>
    </row>
    <row r="654" spans="2:13" ht="12">
      <c r="B654" s="179" t="s">
        <v>365</v>
      </c>
      <c r="C654" s="311"/>
      <c r="D654" s="356"/>
      <c r="E654" s="355">
        <f>SUM(E650:E653)</f>
        <v>0</v>
      </c>
      <c r="F654" s="357" t="e">
        <f>SUM(F650:F653)</f>
        <v>#DIV/0!</v>
      </c>
      <c r="G654" s="1"/>
      <c r="H654" s="1"/>
      <c r="I654" s="1"/>
      <c r="J654" s="1"/>
      <c r="K654" s="1"/>
      <c r="L654" s="1"/>
      <c r="M654" s="1"/>
    </row>
    <row r="655" spans="2:13" ht="12">
      <c r="B655" s="57"/>
      <c r="C655" s="129"/>
      <c r="D655" s="129"/>
      <c r="E655" s="358" t="s">
        <v>366</v>
      </c>
      <c r="F655" s="359" t="s">
        <v>367</v>
      </c>
      <c r="G655" s="1"/>
      <c r="H655" s="1"/>
      <c r="I655" s="1"/>
      <c r="J655" s="1"/>
      <c r="K655" s="1"/>
      <c r="L655" s="1"/>
      <c r="M655" s="1"/>
    </row>
    <row r="656" spans="2:13" ht="12.75" thickBot="1">
      <c r="B656" s="103" t="s">
        <v>368</v>
      </c>
      <c r="C656" s="130"/>
      <c r="D656" s="130"/>
      <c r="E656" s="360" t="e">
        <f>E654/F654</f>
        <v>#DIV/0!</v>
      </c>
      <c r="F656" s="343" t="s">
        <v>369</v>
      </c>
      <c r="G656" s="1"/>
      <c r="H656" s="1"/>
      <c r="I656" s="1"/>
      <c r="J656" s="22"/>
      <c r="K656" s="1"/>
      <c r="L656" s="1"/>
      <c r="M656" s="1"/>
    </row>
    <row r="657" spans="6:10" ht="12">
      <c r="F657" s="22"/>
      <c r="H657" s="1"/>
      <c r="I657" s="1"/>
      <c r="J657" s="22"/>
    </row>
    <row r="658" spans="2:10" ht="12.75" thickBot="1">
      <c r="B658" s="6" t="s">
        <v>370</v>
      </c>
      <c r="H658" s="1"/>
      <c r="I658" s="1"/>
      <c r="J658" s="22"/>
    </row>
    <row r="659" spans="2:10" ht="12">
      <c r="B659" s="63" t="s">
        <v>371</v>
      </c>
      <c r="C659" s="78"/>
      <c r="D659" s="345" t="s">
        <v>372</v>
      </c>
      <c r="H659" s="1"/>
      <c r="I659" s="1"/>
      <c r="J659" s="1"/>
    </row>
    <row r="660" spans="2:10" ht="12">
      <c r="B660" s="33"/>
      <c r="C660" s="310"/>
      <c r="D660" s="102"/>
      <c r="H660" s="1"/>
      <c r="I660" s="1"/>
      <c r="J660" s="1"/>
    </row>
    <row r="661" spans="2:10" ht="12">
      <c r="B661" s="179"/>
      <c r="C661" s="311"/>
      <c r="D661" s="95"/>
      <c r="H661" s="1"/>
      <c r="I661" s="1"/>
      <c r="J661" s="361"/>
    </row>
    <row r="662" spans="2:10" ht="12.75" thickBot="1">
      <c r="B662" s="140" t="s">
        <v>373</v>
      </c>
      <c r="C662" s="362"/>
      <c r="D662" s="92">
        <f>SUM(D660:D661)</f>
        <v>0</v>
      </c>
      <c r="H662" s="1"/>
      <c r="I662" s="1"/>
      <c r="J662" s="361"/>
    </row>
    <row r="663" spans="8:10" ht="12">
      <c r="H663" s="1"/>
      <c r="I663" s="1"/>
      <c r="J663" s="361"/>
    </row>
    <row r="664" spans="8:10" ht="12">
      <c r="H664" s="1"/>
      <c r="I664" s="1"/>
      <c r="J664" s="361"/>
    </row>
    <row r="665" spans="2:10" ht="12.75" thickBot="1">
      <c r="B665" s="6" t="s">
        <v>374</v>
      </c>
      <c r="G665" s="1"/>
      <c r="H665" s="1"/>
      <c r="I665" s="1"/>
      <c r="J665" s="346"/>
    </row>
    <row r="666" spans="2:11" ht="12">
      <c r="B666" s="96" t="s">
        <v>375</v>
      </c>
      <c r="C666" s="66"/>
      <c r="D666" s="64"/>
      <c r="E666" s="64"/>
      <c r="F666" s="64"/>
      <c r="G666" s="342"/>
      <c r="I666" s="1"/>
      <c r="J666" s="1"/>
      <c r="K666" s="361"/>
    </row>
    <row r="667" spans="2:11" ht="12">
      <c r="B667" s="54" t="s">
        <v>376</v>
      </c>
      <c r="C667" s="68"/>
      <c r="D667" s="363">
        <f>+D670+D671</f>
        <v>0</v>
      </c>
      <c r="E667" s="364" t="s">
        <v>377</v>
      </c>
      <c r="F667" s="310"/>
      <c r="G667" s="147"/>
      <c r="I667" s="1"/>
      <c r="J667" s="1"/>
      <c r="K667" s="62"/>
    </row>
    <row r="668" spans="2:11" ht="12">
      <c r="B668" s="365" t="s">
        <v>378</v>
      </c>
      <c r="C668" s="366"/>
      <c r="D668" s="367">
        <f>D667</f>
        <v>0</v>
      </c>
      <c r="E668" s="368" t="s">
        <v>377</v>
      </c>
      <c r="F668" s="369"/>
      <c r="G668" s="370"/>
      <c r="I668" s="1"/>
      <c r="J668" s="1"/>
      <c r="K668" s="62"/>
    </row>
    <row r="669" spans="2:11" ht="12">
      <c r="B669" s="54" t="s">
        <v>379</v>
      </c>
      <c r="C669" s="68"/>
      <c r="D669" s="371"/>
      <c r="E669" s="372" t="s">
        <v>377</v>
      </c>
      <c r="F669" s="1"/>
      <c r="G669" s="147"/>
      <c r="I669" s="1"/>
      <c r="J669" s="1"/>
      <c r="K669" s="62"/>
    </row>
    <row r="670" spans="2:11" ht="12">
      <c r="B670" s="373" t="s">
        <v>380</v>
      </c>
      <c r="C670" s="374"/>
      <c r="D670" s="375">
        <f>+E654</f>
        <v>0</v>
      </c>
      <c r="E670" s="376" t="s">
        <v>381</v>
      </c>
      <c r="F670" s="376"/>
      <c r="G670" s="377"/>
      <c r="I670" s="1"/>
      <c r="J670" s="1"/>
      <c r="K670" s="22"/>
    </row>
    <row r="671" spans="2:11" ht="12">
      <c r="B671" s="54" t="s">
        <v>382</v>
      </c>
      <c r="C671" s="68"/>
      <c r="D671" s="346"/>
      <c r="E671" s="1" t="s">
        <v>383</v>
      </c>
      <c r="F671" s="1"/>
      <c r="G671" s="147"/>
      <c r="I671" s="1"/>
      <c r="J671" s="1"/>
      <c r="K671" s="22"/>
    </row>
    <row r="672" spans="2:11" ht="12">
      <c r="B672" s="54"/>
      <c r="C672" s="68"/>
      <c r="D672" s="346"/>
      <c r="E672" s="1" t="s">
        <v>384</v>
      </c>
      <c r="F672" s="1"/>
      <c r="G672" s="147"/>
      <c r="I672" s="1"/>
      <c r="J672" s="1"/>
      <c r="K672" s="1"/>
    </row>
    <row r="673" spans="2:11" ht="12">
      <c r="B673" s="54"/>
      <c r="C673" s="68"/>
      <c r="D673" s="346"/>
      <c r="E673" s="1" t="s">
        <v>385</v>
      </c>
      <c r="F673" s="1"/>
      <c r="G673" s="147"/>
      <c r="I673" s="1"/>
      <c r="J673" s="1"/>
      <c r="K673" s="1"/>
    </row>
    <row r="674" spans="2:10" ht="12">
      <c r="B674" s="179"/>
      <c r="C674" s="82"/>
      <c r="D674" s="378"/>
      <c r="E674" s="1" t="s">
        <v>386</v>
      </c>
      <c r="F674" s="1"/>
      <c r="G674" s="155"/>
      <c r="I674" s="1"/>
      <c r="J674" s="1"/>
    </row>
    <row r="675" spans="2:10" ht="12">
      <c r="B675" s="33" t="s">
        <v>387</v>
      </c>
      <c r="C675" s="379"/>
      <c r="D675" s="380">
        <f>+D611</f>
        <v>0</v>
      </c>
      <c r="E675" s="310" t="s">
        <v>388</v>
      </c>
      <c r="F675" s="310"/>
      <c r="G675" s="381"/>
      <c r="I675" s="1"/>
      <c r="J675" s="1"/>
    </row>
    <row r="676" spans="2:10" ht="12">
      <c r="B676" s="373" t="s">
        <v>380</v>
      </c>
      <c r="C676" s="374"/>
      <c r="D676" s="382"/>
      <c r="E676" s="376" t="s">
        <v>389</v>
      </c>
      <c r="F676" s="376"/>
      <c r="G676" s="377"/>
      <c r="I676" s="1"/>
      <c r="J676" s="1"/>
    </row>
    <row r="677" spans="2:10" ht="12">
      <c r="B677" s="54" t="s">
        <v>390</v>
      </c>
      <c r="C677" s="68"/>
      <c r="D677" s="346"/>
      <c r="E677" s="1" t="s">
        <v>391</v>
      </c>
      <c r="F677" s="1"/>
      <c r="G677" s="147"/>
      <c r="I677" s="1"/>
      <c r="J677" s="1"/>
    </row>
    <row r="678" spans="2:10" ht="12.75" thickBot="1">
      <c r="B678" s="54"/>
      <c r="C678" s="68"/>
      <c r="D678" s="346"/>
      <c r="E678" s="383" t="s">
        <v>392</v>
      </c>
      <c r="F678" s="150"/>
      <c r="G678" s="151"/>
      <c r="I678" s="1"/>
      <c r="J678" s="1"/>
    </row>
    <row r="679" spans="2:6" ht="12">
      <c r="B679" s="33" t="s">
        <v>393</v>
      </c>
      <c r="C679" s="379"/>
      <c r="D679" s="384"/>
      <c r="E679" s="384"/>
      <c r="F679" s="54"/>
    </row>
    <row r="680" spans="2:6" ht="12.75" thickBot="1">
      <c r="B680" s="54" t="s">
        <v>394</v>
      </c>
      <c r="C680" s="68"/>
      <c r="D680" s="348" t="e">
        <f>E656</f>
        <v>#DIV/0!</v>
      </c>
      <c r="E680" s="385" t="s">
        <v>395</v>
      </c>
      <c r="F680" s="54"/>
    </row>
    <row r="681" spans="2:8" ht="12.75" thickBot="1">
      <c r="B681" s="57" t="s">
        <v>396</v>
      </c>
      <c r="C681" s="88"/>
      <c r="D681" s="386" t="e">
        <f>H681</f>
        <v>#DIV/0!</v>
      </c>
      <c r="E681" s="387"/>
      <c r="F681" s="54"/>
      <c r="G681" s="388" t="s">
        <v>397</v>
      </c>
      <c r="H681" s="389" t="e">
        <f>(0.04*(1+0.04)^H682)/((1+0.04)^H682-1)</f>
        <v>#DIV/0!</v>
      </c>
    </row>
    <row r="682" spans="2:8" ht="12.75" thickBot="1">
      <c r="B682" s="54" t="s">
        <v>398</v>
      </c>
      <c r="C682" s="68"/>
      <c r="D682" s="346"/>
      <c r="E682" s="385"/>
      <c r="F682" s="54"/>
      <c r="G682" s="390" t="s">
        <v>399</v>
      </c>
      <c r="H682" s="391">
        <f>D650</f>
        <v>0</v>
      </c>
    </row>
    <row r="683" spans="2:6" ht="12">
      <c r="B683" s="54" t="s">
        <v>400</v>
      </c>
      <c r="C683" s="68"/>
      <c r="D683" s="392" t="e">
        <f>D675/D681</f>
        <v>#DIV/0!</v>
      </c>
      <c r="E683" s="385" t="s">
        <v>401</v>
      </c>
      <c r="F683" s="54"/>
    </row>
    <row r="684" spans="2:6" ht="12">
      <c r="B684" s="57" t="s">
        <v>402</v>
      </c>
      <c r="C684" s="88"/>
      <c r="D684" s="393">
        <f>D662</f>
        <v>0</v>
      </c>
      <c r="E684" s="394" t="s">
        <v>401</v>
      </c>
      <c r="F684" s="54"/>
    </row>
    <row r="685" spans="2:6" ht="12">
      <c r="B685" s="54" t="s">
        <v>403</v>
      </c>
      <c r="C685" s="68"/>
      <c r="D685" s="346"/>
      <c r="E685" s="346"/>
      <c r="F685" s="54"/>
    </row>
    <row r="686" spans="2:6" ht="12.75" thickBot="1">
      <c r="B686" s="140" t="s">
        <v>404</v>
      </c>
      <c r="C686" s="362"/>
      <c r="D686" s="395" t="e">
        <f>(D683-D684)/D667</f>
        <v>#DIV/0!</v>
      </c>
      <c r="E686" s="396"/>
      <c r="F686" s="54"/>
    </row>
  </sheetData>
  <mergeCells count="9">
    <mergeCell ref="D190:G192"/>
    <mergeCell ref="D194:G196"/>
    <mergeCell ref="D270:G271"/>
    <mergeCell ref="D273:G274"/>
    <mergeCell ref="B583:E583"/>
    <mergeCell ref="D276:G277"/>
    <mergeCell ref="D470:D472"/>
    <mergeCell ref="B570:E570"/>
    <mergeCell ref="C578:E578"/>
  </mergeCells>
  <printOptions/>
  <pageMargins left="0.87" right="1.24" top="0.75" bottom="0.75" header="0.98" footer="0.75"/>
  <pageSetup horizontalDpi="600" verticalDpi="600" orientation="portrait" paperSize="9" scale="45" r:id="rId2"/>
  <rowBreaks count="4" manualBreakCount="4">
    <brk id="143" max="255" man="1"/>
    <brk id="249" max="255" man="1"/>
    <brk id="495" max="255" man="1"/>
    <brk id="61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2009-06-08T03:01:30Z</cp:lastPrinted>
  <dcterms:created xsi:type="dcterms:W3CDTF">2008-01-31T09:53:50Z</dcterms:created>
  <dcterms:modified xsi:type="dcterms:W3CDTF">2009-06-08T04:18:30Z</dcterms:modified>
  <cp:category/>
  <cp:version/>
  <cp:contentType/>
  <cp:contentStatus/>
</cp:coreProperties>
</file>