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3  経営比較分析表\20200109 経営比較分析表（H30決算）\3 市→県\07 栗東市(〇)\"/>
    </mc:Choice>
  </mc:AlternateContent>
  <workbookProtection workbookAlgorithmName="SHA-512" workbookHashValue="VNtPvQGunG/om/v/E8XVjoc5vYMiyNhcYAWxsb9nugPDvxjY/Uq2XH9jSGAOQ9D6VJiC/wzsUiPCAiJaBzQLJA==" workbookSaltValue="j59mLI+vzIqFJrYucgCzfA==" workbookSpinCount="100000" lockStructure="1"/>
  <bookViews>
    <workbookView xWindow="0" yWindow="0" windowWidth="20490" windowHeight="7530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AD10" i="4"/>
  <c r="I10" i="4"/>
  <c r="B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<sst xmlns="http://schemas.openxmlformats.org/spreadsheetml/2006/main" count="228" uniqueCount="114">
  <si>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</si>
  <si>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</si>
  <si>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</si>
  <si>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</si>
  <si>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</si>
  <si>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</si>
  <si>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</si>
  <si>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</si>
  <si>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</si>
  <si>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</si>
  <si>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</si>
  <si>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</si>
  <si>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</si>
  <si>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</si>
  <si>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</si>
  <si>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</si>
  <si>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</si>
  <si>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</si>
  <si>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</si>
  <si>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</si>
  <si>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</si>
  <si>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</si>
  <si>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</si>
  <si>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</si>
  <si>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</si>
  <si>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</si>
  <si>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</si>
  <si>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</si>
  <si>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</si>
  <si>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</si>
  <si>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</si>
  <si>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</si>
  <si>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</si>
  <si>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</si>
  <si>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</si>
  <si>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</si>
  <si>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</si>
  <si>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</si>
  <si>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</si>
  <si>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</si>
  <si>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</si>
  <si>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</si>
  <si>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</si>
  <si>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</si>
  <si>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</si>
  <si>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</si>
  <si>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</si>
  <si>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</si>
  <si>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</si>
  <si>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</si>
  <si>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</si>
  <si>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</si>
  <si>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</si>
  <si>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</si>
  <si>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</si>
  <si>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</si>
  <si>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</si>
  <si>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</si>
  <si>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</si>
  <si>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</si>
  <si>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</si>
  <si>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</si>
  <si>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</si>
  <si>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</si>
  <si>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</si>
  <si>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</si>
  <si>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</si>
  <si>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</si>
  <si>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</si>
  <si>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</si>
  <si>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</si>
  <si>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</si>
  <si>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</si>
  <si>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</si>
  <si>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</si>
  <si>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</si>
  <si>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</si>
  <si>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</si>
  <si>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</si>
  <si>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</si>
  <si>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</si>
  <si>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</si>
  <si>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</si>
  <si>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</si>
  <si>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</si>
  <si>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</si>
  <si>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</si>
  <si>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</si>
  <si>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</si>
  <si>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</si>
  <si>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</si>
  <si>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</si>
  <si>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</si>
  <si>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</si>
  <si>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</si>
  <si>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</si>
  <si>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</si>
  <si>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</si>
  <si>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</si>
  <si>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</si>
  <si>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</si>
  <si>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</si>
  <si>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</si>
  <si>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</si>
  <si>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</si>
  <si>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</si>
  <si>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</si>
  <si>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</si>
  <si>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</si>
  <si>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</si>
  <si>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</si>
  <si>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本事業の供用開始は観音寺地区が平成１３年から、浅柄野地区では平成１０年からであり、管渠更新の必要な時期に達しておりません。今後、老朽化の状況に合わせて計画を策定し、更新整備を進めます。</t>
    <rPh sb="1" eb="2">
      <t>ホン</t>
    </rPh>
    <rPh sb="2" eb="4">
      <t>ジギョウ</t>
    </rPh>
    <rPh sb="5" eb="7">
      <t>キョウヨウ</t>
    </rPh>
    <rPh sb="7" eb="9">
      <t>カイシ</t>
    </rPh>
    <rPh sb="10" eb="13">
      <t>カンオンジ</t>
    </rPh>
    <rPh sb="13" eb="15">
      <t>チク</t>
    </rPh>
    <rPh sb="16" eb="18">
      <t>ヘイセイ</t>
    </rPh>
    <rPh sb="20" eb="21">
      <t>ネン</t>
    </rPh>
    <rPh sb="24" eb="25">
      <t>アサ</t>
    </rPh>
    <rPh sb="25" eb="26">
      <t>エ</t>
    </rPh>
    <rPh sb="26" eb="27">
      <t>ノ</t>
    </rPh>
    <rPh sb="27" eb="29">
      <t>チク</t>
    </rPh>
    <rPh sb="31" eb="33">
      <t>ヘイセイ</t>
    </rPh>
    <rPh sb="35" eb="36">
      <t>ネン</t>
    </rPh>
    <rPh sb="42" eb="44">
      <t>カンキョ</t>
    </rPh>
    <rPh sb="44" eb="46">
      <t>コウシン</t>
    </rPh>
    <rPh sb="47" eb="49">
      <t>ヒツヨウ</t>
    </rPh>
    <rPh sb="50" eb="52">
      <t>ジキ</t>
    </rPh>
    <rPh sb="53" eb="54">
      <t>タッ</t>
    </rPh>
    <rPh sb="62" eb="64">
      <t>コンゴ</t>
    </rPh>
    <rPh sb="65" eb="68">
      <t>ロウキュウカ</t>
    </rPh>
    <rPh sb="69" eb="71">
      <t>ジョウキョウ</t>
    </rPh>
    <rPh sb="72" eb="73">
      <t>ア</t>
    </rPh>
    <rPh sb="76" eb="78">
      <t>ケイカク</t>
    </rPh>
    <rPh sb="79" eb="81">
      <t>サクテイ</t>
    </rPh>
    <rPh sb="83" eb="85">
      <t>コウシン</t>
    </rPh>
    <rPh sb="85" eb="87">
      <t>セイビ</t>
    </rPh>
    <rPh sb="88" eb="89">
      <t>スス</t>
    </rPh>
    <phoneticPr fontId="4"/>
  </si>
  <si>
    <t>　当処理区域の２地区は、市街化を抑制すべき市街化調整区域であるため、使用者数の増減は少なく推移し、浅柄野地区においては、公共下水道への接続時期の検討を進め、合理的な事業運営を図ります。</t>
    <rPh sb="1" eb="2">
      <t>トウ</t>
    </rPh>
    <rPh sb="2" eb="4">
      <t>ショリ</t>
    </rPh>
    <rPh sb="4" eb="6">
      <t>クイキ</t>
    </rPh>
    <rPh sb="8" eb="10">
      <t>チク</t>
    </rPh>
    <rPh sb="12" eb="15">
      <t>シガイカ</t>
    </rPh>
    <rPh sb="16" eb="18">
      <t>ヨクセイ</t>
    </rPh>
    <rPh sb="21" eb="24">
      <t>シガイカ</t>
    </rPh>
    <rPh sb="24" eb="26">
      <t>チョウセイ</t>
    </rPh>
    <rPh sb="26" eb="28">
      <t>クイキ</t>
    </rPh>
    <rPh sb="34" eb="36">
      <t>シヨウ</t>
    </rPh>
    <rPh sb="36" eb="37">
      <t>シャ</t>
    </rPh>
    <rPh sb="37" eb="38">
      <t>スウ</t>
    </rPh>
    <rPh sb="39" eb="41">
      <t>ゾウゲン</t>
    </rPh>
    <rPh sb="42" eb="43">
      <t>スク</t>
    </rPh>
    <rPh sb="45" eb="47">
      <t>スイイ</t>
    </rPh>
    <rPh sb="49" eb="50">
      <t>セン</t>
    </rPh>
    <rPh sb="50" eb="51">
      <t>エ</t>
    </rPh>
    <rPh sb="51" eb="52">
      <t>ノ</t>
    </rPh>
    <rPh sb="52" eb="54">
      <t>チク</t>
    </rPh>
    <rPh sb="60" eb="62">
      <t>コウキョウ</t>
    </rPh>
    <rPh sb="62" eb="65">
      <t>ゲスイドウ</t>
    </rPh>
    <rPh sb="67" eb="69">
      <t>セツゾク</t>
    </rPh>
    <rPh sb="69" eb="71">
      <t>ジキ</t>
    </rPh>
    <rPh sb="72" eb="74">
      <t>ケントウ</t>
    </rPh>
    <rPh sb="75" eb="76">
      <t>スス</t>
    </rPh>
    <rPh sb="78" eb="81">
      <t>ゴウリテキ</t>
    </rPh>
    <rPh sb="82" eb="84">
      <t>ジギョウ</t>
    </rPh>
    <rPh sb="84" eb="86">
      <t>ウンエイ</t>
    </rPh>
    <rPh sb="87" eb="88">
      <t>ハカ</t>
    </rPh>
    <phoneticPr fontId="4"/>
  </si>
  <si>
    <t>　本市農業集落排水事業については、観音寺地区・浅柄野地区の２地区で事業を進めています。①収益的収支比率は１００％前後で推移しており、単年度収支はわずかですが、赤字となっています。
　しかしながら、⑤経費回収率、⑥汚水処理原価と⑦施設利用率については、使用料を公共下水道と同一料金で設定していることや、市街化調整区域での事業で受益者についても、少数に限定され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rPh sb="114" eb="116">
      <t>シセツ</t>
    </rPh>
    <rPh sb="116" eb="119">
      <t>リヨウリツ</t>
    </rPh>
    <rPh sb="125" eb="128">
      <t>シヨウリョウ</t>
    </rPh>
    <rPh sb="129" eb="131">
      <t>コウキョウ</t>
    </rPh>
    <rPh sb="131" eb="134">
      <t>ゲスイドウ</t>
    </rPh>
    <rPh sb="135" eb="137">
      <t>ドウイツ</t>
    </rPh>
    <rPh sb="137" eb="139">
      <t>リョウキン</t>
    </rPh>
    <rPh sb="140" eb="142">
      <t>セッテイ</t>
    </rPh>
    <rPh sb="150" eb="153">
      <t>シガイカ</t>
    </rPh>
    <rPh sb="153" eb="155">
      <t>チョウセイ</t>
    </rPh>
    <rPh sb="155" eb="157">
      <t>クイキ</t>
    </rPh>
    <rPh sb="159" eb="161">
      <t>ジギョウ</t>
    </rPh>
    <rPh sb="162" eb="165">
      <t>ジュエキシャ</t>
    </rPh>
    <rPh sb="171" eb="173">
      <t>ショウスウ</t>
    </rPh>
    <rPh sb="174" eb="176">
      <t>ゲンテイ</t>
    </rPh>
    <rPh sb="184" eb="186">
      <t>ルイジ</t>
    </rPh>
    <rPh sb="186" eb="188">
      <t>ダンタイ</t>
    </rPh>
    <rPh sb="188" eb="191">
      <t>ヘイキンチ</t>
    </rPh>
    <rPh sb="192" eb="193">
      <t>オオ</t>
    </rPh>
    <rPh sb="195" eb="196">
      <t>サ</t>
    </rPh>
    <rPh sb="200" eb="203">
      <t>シヨウリョウ</t>
    </rPh>
    <rPh sb="203" eb="205">
      <t>イガイ</t>
    </rPh>
    <rPh sb="206" eb="208">
      <t>シュウニュウ</t>
    </rPh>
    <rPh sb="209" eb="211">
      <t>ケイヒ</t>
    </rPh>
    <rPh sb="212" eb="213">
      <t>マカナ</t>
    </rPh>
    <rPh sb="217" eb="219">
      <t>ジョウタイ</t>
    </rPh>
    <rPh sb="223" eb="224">
      <t>カンガ</t>
    </rPh>
    <rPh sb="233" eb="236">
      <t>スイセンカ</t>
    </rPh>
    <rPh sb="236" eb="237">
      <t>リツ</t>
    </rPh>
    <rPh sb="243" eb="245">
      <t>ゼンコク</t>
    </rPh>
    <rPh sb="245" eb="247">
      <t>ヘイキン</t>
    </rPh>
    <rPh sb="248" eb="250">
      <t>ウワマワ</t>
    </rPh>
    <rPh sb="255" eb="258">
      <t>ジュエキシャ</t>
    </rPh>
    <rPh sb="259" eb="261">
      <t>リカイ</t>
    </rPh>
    <rPh sb="262" eb="264">
      <t>キョウリョク</t>
    </rPh>
    <rPh sb="268" eb="269">
      <t>タカ</t>
    </rPh>
    <rPh sb="270" eb="273">
      <t>スイセンカ</t>
    </rPh>
    <rPh sb="273" eb="274">
      <t>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</si>
</sst>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0A-4626-BBD0-B0C51C23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2704"/>
        <c:axId val="1367487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0.01</c:v>
                </c:pt>
                <c:pt idx="2">
                  <c:v>2.0499999999999998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0A-4626-BBD0-B0C51C23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492704"/>
        <c:axId val="1367487808"/>
      </c:lineChart>
      <c:dateAx>
        <c:axId val="13674927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87808"/>
        <c:crosses val="autoZero"/>
        <c:auto val="1"/>
        <c:lblOffset val="100"/>
        <c:baseTimeUnit val="years"/>
      </c:dateAx>
      <c:valAx>
        <c:axId val="1367487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492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19.079999999999998</c:v>
                </c:pt>
                <c:pt idx="1">
                  <c:v>18.420000000000002</c:v>
                </c:pt>
                <c:pt idx="2">
                  <c:v>19.079999999999998</c:v>
                </c:pt>
                <c:pt idx="3">
                  <c:v>16.45</c:v>
                </c:pt>
                <c:pt idx="4">
                  <c:v>17.760000000000002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94-494E-9F58-D8F0F1A18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675248"/>
        <c:axId val="1439683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53.24</c:v>
                </c:pt>
                <c:pt idx="1">
                  <c:v>52.31</c:v>
                </c:pt>
                <c:pt idx="2">
                  <c:v>60.65</c:v>
                </c:pt>
                <c:pt idx="3">
                  <c:v>51.75</c:v>
                </c:pt>
                <c:pt idx="4">
                  <c:v>50.68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994-494E-9F58-D8F0F1A18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675248"/>
        <c:axId val="1439683952"/>
      </c:lineChart>
      <c:dateAx>
        <c:axId val="1439675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39683952"/>
        <c:crosses val="autoZero"/>
        <c:auto val="1"/>
        <c:lblOffset val="100"/>
        <c:baseTimeUnit val="years"/>
      </c:dateAx>
      <c:valAx>
        <c:axId val="1439683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39675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97.86</c:v>
                </c:pt>
                <c:pt idx="1">
                  <c:v>97.83</c:v>
                </c:pt>
                <c:pt idx="2">
                  <c:v>97.75</c:v>
                </c:pt>
                <c:pt idx="3">
                  <c:v>97.89</c:v>
                </c:pt>
                <c:pt idx="4">
                  <c:v>97.8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1A-453F-B12F-118A82244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689392"/>
        <c:axId val="143967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84.07</c:v>
                </c:pt>
                <c:pt idx="1">
                  <c:v>84.32</c:v>
                </c:pt>
                <c:pt idx="2">
                  <c:v>84.58</c:v>
                </c:pt>
                <c:pt idx="3">
                  <c:v>84.84</c:v>
                </c:pt>
                <c:pt idx="4">
                  <c:v>84.86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91A-453F-B12F-118A82244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689392"/>
        <c:axId val="1439677968"/>
      </c:lineChart>
      <c:dateAx>
        <c:axId val="1439689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39677968"/>
        <c:crosses val="autoZero"/>
        <c:auto val="1"/>
        <c:lblOffset val="100"/>
        <c:baseTimeUnit val="years"/>
      </c:dateAx>
      <c:valAx>
        <c:axId val="143967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39689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100.57</c:v>
                </c:pt>
                <c:pt idx="1">
                  <c:v>102.11</c:v>
                </c:pt>
                <c:pt idx="2">
                  <c:v>102.9</c:v>
                </c:pt>
                <c:pt idx="3">
                  <c:v>99.94</c:v>
                </c:pt>
                <c:pt idx="4">
                  <c:v>94.54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B6-4BC1-9299-A77C2E77A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4336"/>
        <c:axId val="1367489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B6-4BC1-9299-A77C2E77A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494336"/>
        <c:axId val="1367489984"/>
      </c:lineChart>
      <c:dateAx>
        <c:axId val="1367494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89984"/>
        <c:crosses val="autoZero"/>
        <c:auto val="1"/>
        <c:lblOffset val="100"/>
        <c:baseTimeUnit val="years"/>
      </c:dateAx>
      <c:valAx>
        <c:axId val="1367489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494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1F-466B-9146-5F20EF10D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500864"/>
        <c:axId val="1367491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61F-466B-9146-5F20EF10D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500864"/>
        <c:axId val="1367491616"/>
      </c:lineChart>
      <c:dateAx>
        <c:axId val="1367500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91616"/>
        <c:crosses val="autoZero"/>
        <c:auto val="1"/>
        <c:lblOffset val="100"/>
        <c:baseTimeUnit val="years"/>
      </c:dateAx>
      <c:valAx>
        <c:axId val="1367491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500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36-47ED-A0C2-266BA9421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2160"/>
        <c:axId val="1367488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36-47ED-A0C2-266BA9421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492160"/>
        <c:axId val="1367488352"/>
      </c:lineChart>
      <c:dateAx>
        <c:axId val="1367492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88352"/>
        <c:crosses val="autoZero"/>
        <c:auto val="1"/>
        <c:lblOffset val="100"/>
        <c:baseTimeUnit val="years"/>
      </c:dateAx>
      <c:valAx>
        <c:axId val="1367488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492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6A-4865-A6CE-3FB1EF698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5968"/>
        <c:axId val="1367499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6A-4865-A6CE-3FB1EF698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495968"/>
        <c:axId val="1367499232"/>
      </c:lineChart>
      <c:dateAx>
        <c:axId val="1367495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99232"/>
        <c:crosses val="autoZero"/>
        <c:auto val="1"/>
        <c:lblOffset val="100"/>
        <c:baseTimeUnit val="years"/>
      </c:dateAx>
      <c:valAx>
        <c:axId val="1367499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49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63-4AAF-ABAC-DCBDA9A20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498688"/>
        <c:axId val="13674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63-4AAF-ABAC-DCBDA9A20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498688"/>
        <c:axId val="1367499776"/>
      </c:lineChart>
      <c:dateAx>
        <c:axId val="1367498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67499776"/>
        <c:crosses val="autoZero"/>
        <c:auto val="1"/>
        <c:lblOffset val="100"/>
        <c:baseTimeUnit val="years"/>
      </c:dateAx>
      <c:valAx>
        <c:axId val="13674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498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98.68</c:v>
                </c:pt>
                <c:pt idx="1">
                  <c:v>91.35</c:v>
                </c:pt>
                <c:pt idx="2">
                  <c:v>83.27</c:v>
                </c:pt>
                <c:pt idx="3">
                  <c:v>90.19</c:v>
                </c:pt>
                <c:pt idx="4">
                  <c:v>75.67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0E-4017-80D5-5F48B3BEB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7500320"/>
        <c:axId val="12117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1044.8</c:v>
                </c:pt>
                <c:pt idx="1">
                  <c:v>1081.8</c:v>
                </c:pt>
                <c:pt idx="2">
                  <c:v>974.93</c:v>
                </c:pt>
                <c:pt idx="3">
                  <c:v>855.8</c:v>
                </c:pt>
                <c:pt idx="4">
                  <c:v>789.46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70E-4017-80D5-5F48B3BEB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500320"/>
        <c:axId val="1211727968"/>
      </c:lineChart>
      <c:dateAx>
        <c:axId val="13675003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11727968"/>
        <c:crosses val="autoZero"/>
        <c:auto val="1"/>
        <c:lblOffset val="100"/>
        <c:baseTimeUnit val="years"/>
      </c:dateAx>
      <c:valAx>
        <c:axId val="12117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7500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21.3</c:v>
                </c:pt>
                <c:pt idx="1">
                  <c:v>19.399999999999999</c:v>
                </c:pt>
                <c:pt idx="2">
                  <c:v>21.16</c:v>
                </c:pt>
                <c:pt idx="3">
                  <c:v>16.62</c:v>
                </c:pt>
                <c:pt idx="4">
                  <c:v>14.86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A9-48DC-8E68-09BE02584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1736128"/>
        <c:axId val="1439686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50.82</c:v>
                </c:pt>
                <c:pt idx="1">
                  <c:v>52.19</c:v>
                </c:pt>
                <c:pt idx="2">
                  <c:v>55.32</c:v>
                </c:pt>
                <c:pt idx="3">
                  <c:v>59.8</c:v>
                </c:pt>
                <c:pt idx="4">
                  <c:v>57.77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A9-48DC-8E68-09BE02584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736128"/>
        <c:axId val="1439686128"/>
      </c:lineChart>
      <c:dateAx>
        <c:axId val="12117361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39686128"/>
        <c:crosses val="autoZero"/>
        <c:auto val="1"/>
        <c:lblOffset val="100"/>
        <c:baseTimeUnit val="years"/>
      </c:dateAx>
      <c:valAx>
        <c:axId val="1439686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117361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641.75</c:v>
                </c:pt>
                <c:pt idx="1">
                  <c:v>718.05</c:v>
                </c:pt>
                <c:pt idx="2">
                  <c:v>654.77</c:v>
                </c:pt>
                <c:pt idx="3">
                  <c:v>824.65</c:v>
                </c:pt>
                <c:pt idx="4">
                  <c:v>942.05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5A-4AF1-B504-BA66A0A40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9679600"/>
        <c:axId val="1439676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300.52</c:v>
                </c:pt>
                <c:pt idx="1">
                  <c:v>296.14</c:v>
                </c:pt>
                <c:pt idx="2">
                  <c:v>283.17</c:v>
                </c:pt>
                <c:pt idx="3">
                  <c:v>263.76</c:v>
                </c:pt>
                <c:pt idx="4">
                  <c:v>274.35000000000002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5A-4AF1-B504-BA66A0A40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679600"/>
        <c:axId val="1439676336"/>
      </c:lineChart>
      <c:dateAx>
        <c:axId val="1439679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39676336"/>
        <c:crosses val="autoZero"/>
        <c:auto val="1"/>
        <c:lblOffset val="100"/>
        <c:baseTimeUnit val="years"/>
      </c:dateAx>
      <c:valAx>
        <c:axId val="1439676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39679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【747.76】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【261.46】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G13" zoomScaleNormal="100" workbookViewId="0">
      <selection activeCell="BL16" sqref="BL16:BZ44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3" t="str">
        <f>データ!H6</f>
        <v>滋賀県　栗東市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3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農業集落排水</v>
      </c>
      <c r="Q8" s="48"/>
      <c r="R8" s="48"/>
      <c r="S8" s="48"/>
      <c r="T8" s="48"/>
      <c r="U8" s="48"/>
      <c r="V8" s="48"/>
      <c r="W8" s="48" t="str">
        <f>データ!L6</f>
        <v>F2</v>
      </c>
      <c r="X8" s="48"/>
      <c r="Y8" s="48"/>
      <c r="Z8" s="48"/>
      <c r="AA8" s="48"/>
      <c r="AB8" s="48"/>
      <c r="AC8" s="48"/>
      <c r="AD8" s="49" t="str">
        <f>データ!$M$6</f>
        <v>非設置</v>
      </c>
      <c r="AE8" s="49"/>
      <c r="AF8" s="49"/>
      <c r="AG8" s="49"/>
      <c r="AH8" s="49"/>
      <c r="AI8" s="49"/>
      <c r="AJ8" s="49"/>
      <c r="AK8" s="3"/>
      <c r="AL8" s="50">
        <f>データ!S6</f>
        <v>69533</v>
      </c>
      <c r="AM8" s="50"/>
      <c r="AN8" s="50"/>
      <c r="AO8" s="50"/>
      <c r="AP8" s="50"/>
      <c r="AQ8" s="50"/>
      <c r="AR8" s="50"/>
      <c r="AS8" s="50"/>
      <c r="AT8" s="45">
        <f>データ!T6</f>
        <v>52.69</v>
      </c>
      <c r="AU8" s="45"/>
      <c r="AV8" s="45"/>
      <c r="AW8" s="45"/>
      <c r="AX8" s="45"/>
      <c r="AY8" s="45"/>
      <c r="AZ8" s="45"/>
      <c r="BA8" s="45"/>
      <c r="BB8" s="45">
        <f>データ!U6</f>
        <v>1319.66</v>
      </c>
      <c r="BC8" s="45"/>
      <c r="BD8" s="45"/>
      <c r="BE8" s="45"/>
      <c r="BF8" s="45"/>
      <c r="BG8" s="45"/>
      <c r="BH8" s="45"/>
      <c r="BI8" s="45"/>
      <c r="BJ8" s="3"/>
      <c r="BK8" s="3"/>
      <c r="BL8" s="46" t="s">
        <v>10</v>
      </c>
      <c r="BM8" s="47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3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3"/>
      <c r="BK9" s="3"/>
      <c r="BL9" s="51" t="s">
        <v>20</v>
      </c>
      <c r="BM9" s="52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0.26</v>
      </c>
      <c r="Q10" s="45"/>
      <c r="R10" s="45"/>
      <c r="S10" s="45"/>
      <c r="T10" s="45"/>
      <c r="U10" s="45"/>
      <c r="V10" s="45"/>
      <c r="W10" s="45">
        <f>データ!Q6</f>
        <v>100</v>
      </c>
      <c r="X10" s="45"/>
      <c r="Y10" s="45"/>
      <c r="Z10" s="45"/>
      <c r="AA10" s="45"/>
      <c r="AB10" s="45"/>
      <c r="AC10" s="45"/>
      <c r="AD10" s="50">
        <f>データ!R6</f>
        <v>2470</v>
      </c>
      <c r="AE10" s="50"/>
      <c r="AF10" s="50"/>
      <c r="AG10" s="50"/>
      <c r="AH10" s="50"/>
      <c r="AI10" s="50"/>
      <c r="AJ10" s="50"/>
      <c r="AK10" s="2"/>
      <c r="AL10" s="50">
        <f>データ!V6</f>
        <v>182</v>
      </c>
      <c r="AM10" s="50"/>
      <c r="AN10" s="50"/>
      <c r="AO10" s="50"/>
      <c r="AP10" s="50"/>
      <c r="AQ10" s="50"/>
      <c r="AR10" s="50"/>
      <c r="AS10" s="50"/>
      <c r="AT10" s="45">
        <f>データ!W6</f>
        <v>0.26</v>
      </c>
      <c r="AU10" s="45"/>
      <c r="AV10" s="45"/>
      <c r="AW10" s="45"/>
      <c r="AX10" s="45"/>
      <c r="AY10" s="45"/>
      <c r="AZ10" s="45"/>
      <c r="BA10" s="45"/>
      <c r="BB10" s="45">
        <f>データ!X6</f>
        <v>700</v>
      </c>
      <c r="BC10" s="45"/>
      <c r="BD10" s="45"/>
      <c r="BE10" s="45"/>
      <c r="BF10" s="45"/>
      <c r="BG10" s="45"/>
      <c r="BH10" s="45"/>
      <c r="BI10" s="45"/>
      <c r="BJ10" s="2"/>
      <c r="BK10" s="2"/>
      <c r="BL10" s="68" t="s">
        <v>22</v>
      </c>
      <c r="BM10" s="6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0" t="s">
        <v>24</v>
      </c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</row>
    <row r="14" spans="1:78" ht="13.5" customHeight="1" x14ac:dyDescent="0.15">
      <c r="A14" s="2"/>
      <c r="B14" s="72" t="s">
        <v>25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4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 x14ac:dyDescent="0.15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3" t="s">
        <v>113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3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3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3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3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3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3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3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3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3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3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3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3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3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3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3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3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3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3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3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3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3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3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3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3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3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3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3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27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3" t="s">
        <v>111</v>
      </c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3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3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3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3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3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3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3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3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3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3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3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3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5"/>
    </row>
    <row r="60" spans="1:78" ht="13.5" customHeight="1" x14ac:dyDescent="0.15">
      <c r="A60" s="2"/>
      <c r="B60" s="59" t="s">
        <v>28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53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5"/>
    </row>
    <row r="61" spans="1:78" ht="13.5" customHeight="1" x14ac:dyDescent="0.15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53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3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29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3" t="s">
        <v>112</v>
      </c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3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3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3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3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3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3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3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3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3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3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3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3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3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3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3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6"/>
      <c r="BM82" s="57"/>
      <c r="BN82" s="57"/>
      <c r="BO82" s="57"/>
      <c r="BP82" s="57"/>
      <c r="BQ82" s="57"/>
      <c r="BR82" s="57"/>
      <c r="BS82" s="57"/>
      <c r="BT82" s="57"/>
      <c r="BU82" s="57"/>
      <c r="BV82" s="57"/>
      <c r="BW82" s="57"/>
      <c r="BX82" s="57"/>
      <c r="BY82" s="57"/>
      <c r="BZ82" s="5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【747.76】</v>
      </c>
      <c r="I86" s="26" t="str">
        <f>データ!CA6</f>
        <v>【59.51】</v>
      </c>
      <c r="J86" s="26" t="str">
        <f>データ!CL6</f>
        <v>【261.46】</v>
      </c>
      <c r="K86" s="26" t="str">
        <f>データ!CW6</f>
        <v>【52.23】</v>
      </c>
      <c r="L86" s="26" t="str">
        <f>データ!DH6</f>
        <v>【85.82】</v>
      </c>
      <c r="M86" s="26" t="s">
        <v>44</v>
      </c>
      <c r="N86" s="26" t="s">
        <v>43</v>
      </c>
      <c r="O86" s="26" t="str">
        <f>データ!EO6</f>
        <v>【0.02】</v>
      </c>
    </row>
  </sheetData>
  <sheetProtection algorithmName="SHA-512" hashValue="J7fXyxRAopRYxc1aYqnOU/I36bFR1qVh7B7opBlMkrzL0Vf4k/zH7rOnd722A+JcHp2iNYXBdx2bWadeRJd/Uw==" saltValue="YShBvGkzcLFRR410Hnhqow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6" t="s">
        <v>54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55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56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58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59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60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61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62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63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64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65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66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67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68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2018</v>
      </c>
      <c r="C6" s="33">
        <f t="shared" ref="C6:X6" si="3">C7</f>
        <v>252085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滋賀県　栗東市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0.26</v>
      </c>
      <c r="Q6" s="34">
        <f t="shared" si="3"/>
        <v>100</v>
      </c>
      <c r="R6" s="34">
        <f t="shared" si="3"/>
        <v>2470</v>
      </c>
      <c r="S6" s="34">
        <f t="shared" si="3"/>
        <v>69533</v>
      </c>
      <c r="T6" s="34">
        <f t="shared" si="3"/>
        <v>52.69</v>
      </c>
      <c r="U6" s="34">
        <f t="shared" si="3"/>
        <v>1319.66</v>
      </c>
      <c r="V6" s="34">
        <f t="shared" si="3"/>
        <v>182</v>
      </c>
      <c r="W6" s="34">
        <f t="shared" si="3"/>
        <v>0.26</v>
      </c>
      <c r="X6" s="34">
        <f t="shared" si="3"/>
        <v>700</v>
      </c>
      <c r="Y6" s="35">
        <f>IF(Y7="",NA(),Y7)</f>
        <v>100.57</v>
      </c>
      <c r="Z6" s="35">
        <f t="shared" ref="Z6:AH6" si="4">IF(Z7="",NA(),Z7)</f>
        <v>102.11</v>
      </c>
      <c r="AA6" s="35">
        <f t="shared" si="4"/>
        <v>102.9</v>
      </c>
      <c r="AB6" s="35">
        <f t="shared" si="4"/>
        <v>99.94</v>
      </c>
      <c r="AC6" s="35">
        <f t="shared" si="4"/>
        <v>94.54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98.68</v>
      </c>
      <c r="BG6" s="35">
        <f t="shared" ref="BG6:BO6" si="7">IF(BG7="",NA(),BG7)</f>
        <v>91.35</v>
      </c>
      <c r="BH6" s="35">
        <f t="shared" si="7"/>
        <v>83.27</v>
      </c>
      <c r="BI6" s="35">
        <f t="shared" si="7"/>
        <v>90.19</v>
      </c>
      <c r="BJ6" s="35">
        <f t="shared" si="7"/>
        <v>75.67</v>
      </c>
      <c r="BK6" s="35">
        <f t="shared" si="7"/>
        <v>1044.8</v>
      </c>
      <c r="BL6" s="35">
        <f t="shared" si="7"/>
        <v>1081.8</v>
      </c>
      <c r="BM6" s="35">
        <f t="shared" si="7"/>
        <v>974.93</v>
      </c>
      <c r="BN6" s="35">
        <f t="shared" si="7"/>
        <v>855.8</v>
      </c>
      <c r="BO6" s="35">
        <f t="shared" si="7"/>
        <v>789.46</v>
      </c>
      <c r="BP6" s="34" t="str">
        <f>IF(BP7="","",IF(BP7="-","【-】","【"&amp;SUBSTITUTE(TEXT(BP7,"#,##0.00"),"-","△")&amp;"】"))</f>
        <v>【747.76】</v>
      </c>
      <c r="BQ6" s="35">
        <f>IF(BQ7="",NA(),BQ7)</f>
        <v>21.3</v>
      </c>
      <c r="BR6" s="35">
        <f t="shared" ref="BR6:BZ6" si="8">IF(BR7="",NA(),BR7)</f>
        <v>19.399999999999999</v>
      </c>
      <c r="BS6" s="35">
        <f t="shared" si="8"/>
        <v>21.16</v>
      </c>
      <c r="BT6" s="35">
        <f t="shared" si="8"/>
        <v>16.62</v>
      </c>
      <c r="BU6" s="35">
        <f t="shared" si="8"/>
        <v>14.86</v>
      </c>
      <c r="BV6" s="35">
        <f t="shared" si="8"/>
        <v>50.82</v>
      </c>
      <c r="BW6" s="35">
        <f t="shared" si="8"/>
        <v>52.19</v>
      </c>
      <c r="BX6" s="35">
        <f t="shared" si="8"/>
        <v>55.32</v>
      </c>
      <c r="BY6" s="35">
        <f t="shared" si="8"/>
        <v>59.8</v>
      </c>
      <c r="BZ6" s="35">
        <f t="shared" si="8"/>
        <v>57.77</v>
      </c>
      <c r="CA6" s="34" t="str">
        <f>IF(CA7="","",IF(CA7="-","【-】","【"&amp;SUBSTITUTE(TEXT(CA7,"#,##0.00"),"-","△")&amp;"】"))</f>
        <v>【59.51】</v>
      </c>
      <c r="CB6" s="35">
        <f>IF(CB7="",NA(),CB7)</f>
        <v>641.75</v>
      </c>
      <c r="CC6" s="35">
        <f t="shared" ref="CC6:CK6" si="9">IF(CC7="",NA(),CC7)</f>
        <v>718.05</v>
      </c>
      <c r="CD6" s="35">
        <f t="shared" si="9"/>
        <v>654.77</v>
      </c>
      <c r="CE6" s="35">
        <f t="shared" si="9"/>
        <v>824.65</v>
      </c>
      <c r="CF6" s="35">
        <f t="shared" si="9"/>
        <v>942.05</v>
      </c>
      <c r="CG6" s="35">
        <f t="shared" si="9"/>
        <v>300.52</v>
      </c>
      <c r="CH6" s="35">
        <f t="shared" si="9"/>
        <v>296.14</v>
      </c>
      <c r="CI6" s="35">
        <f t="shared" si="9"/>
        <v>283.17</v>
      </c>
      <c r="CJ6" s="35">
        <f t="shared" si="9"/>
        <v>263.76</v>
      </c>
      <c r="CK6" s="35">
        <f t="shared" si="9"/>
        <v>274.35000000000002</v>
      </c>
      <c r="CL6" s="34" t="str">
        <f>IF(CL7="","",IF(CL7="-","【-】","【"&amp;SUBSTITUTE(TEXT(CL7,"#,##0.00"),"-","△")&amp;"】"))</f>
        <v>【261.46】</v>
      </c>
      <c r="CM6" s="35">
        <f>IF(CM7="",NA(),CM7)</f>
        <v>19.079999999999998</v>
      </c>
      <c r="CN6" s="35">
        <f t="shared" ref="CN6:CV6" si="10">IF(CN7="",NA(),CN7)</f>
        <v>18.420000000000002</v>
      </c>
      <c r="CO6" s="35">
        <f t="shared" si="10"/>
        <v>19.079999999999998</v>
      </c>
      <c r="CP6" s="35">
        <f t="shared" si="10"/>
        <v>16.45</v>
      </c>
      <c r="CQ6" s="35">
        <f t="shared" si="10"/>
        <v>17.760000000000002</v>
      </c>
      <c r="CR6" s="35">
        <f t="shared" si="10"/>
        <v>53.24</v>
      </c>
      <c r="CS6" s="35">
        <f t="shared" si="10"/>
        <v>52.31</v>
      </c>
      <c r="CT6" s="35">
        <f t="shared" si="10"/>
        <v>60.65</v>
      </c>
      <c r="CU6" s="35">
        <f t="shared" si="10"/>
        <v>51.75</v>
      </c>
      <c r="CV6" s="35">
        <f t="shared" si="10"/>
        <v>50.68</v>
      </c>
      <c r="CW6" s="34" t="str">
        <f>IF(CW7="","",IF(CW7="-","【-】","【"&amp;SUBSTITUTE(TEXT(CW7,"#,##0.00"),"-","△")&amp;"】"))</f>
        <v>【52.23】</v>
      </c>
      <c r="CX6" s="35">
        <f>IF(CX7="",NA(),CX7)</f>
        <v>97.86</v>
      </c>
      <c r="CY6" s="35">
        <f t="shared" ref="CY6:DG6" si="11">IF(CY7="",NA(),CY7)</f>
        <v>97.83</v>
      </c>
      <c r="CZ6" s="35">
        <f t="shared" si="11"/>
        <v>97.75</v>
      </c>
      <c r="DA6" s="35">
        <f t="shared" si="11"/>
        <v>97.89</v>
      </c>
      <c r="DB6" s="35">
        <f t="shared" si="11"/>
        <v>97.8</v>
      </c>
      <c r="DC6" s="35">
        <f t="shared" si="11"/>
        <v>84.07</v>
      </c>
      <c r="DD6" s="35">
        <f t="shared" si="11"/>
        <v>84.32</v>
      </c>
      <c r="DE6" s="35">
        <f t="shared" si="11"/>
        <v>84.58</v>
      </c>
      <c r="DF6" s="35">
        <f t="shared" si="11"/>
        <v>84.84</v>
      </c>
      <c r="DG6" s="35">
        <f t="shared" si="11"/>
        <v>84.86</v>
      </c>
      <c r="DH6" s="34" t="str">
        <f>IF(DH7="","",IF(DH7="-","【-】","【"&amp;SUBSTITUTE(TEXT(DH7,"#,##0.00"),"-","△")&amp;"】"))</f>
        <v>【85.82】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0.02</v>
      </c>
      <c r="EK6" s="35">
        <f t="shared" si="14"/>
        <v>0.01</v>
      </c>
      <c r="EL6" s="35">
        <f t="shared" si="14"/>
        <v>2.0499999999999998</v>
      </c>
      <c r="EM6" s="35">
        <f t="shared" si="14"/>
        <v>0.01</v>
      </c>
      <c r="EN6" s="35">
        <f t="shared" si="14"/>
        <v>0.01</v>
      </c>
      <c r="EO6" s="34" t="str">
        <f>IF(EO7="","",IF(EO7="-","【-】","【"&amp;SUBSTITUTE(TEXT(EO7,"#,##0.00"),"-","△")&amp;"】"))</f>
        <v>【0.02】</v>
      </c>
    </row>
    <row r="7" spans="1:145" s="36" customFormat="1" x14ac:dyDescent="0.15">
      <c r="A7" s="28"/>
      <c r="B7" s="37">
        <v>2018</v>
      </c>
      <c r="C7" s="37">
        <v>252085</v>
      </c>
      <c r="D7" s="37">
        <v>47</v>
      </c>
      <c r="E7" s="37">
        <v>17</v>
      </c>
      <c r="F7" s="37">
        <v>5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0.26</v>
      </c>
      <c r="Q7" s="38">
        <v>100</v>
      </c>
      <c r="R7" s="38">
        <v>2470</v>
      </c>
      <c r="S7" s="38">
        <v>69533</v>
      </c>
      <c r="T7" s="38">
        <v>52.69</v>
      </c>
      <c r="U7" s="38">
        <v>1319.66</v>
      </c>
      <c r="V7" s="38">
        <v>182</v>
      </c>
      <c r="W7" s="38">
        <v>0.26</v>
      </c>
      <c r="X7" s="38">
        <v>700</v>
      </c>
      <c r="Y7" s="38">
        <v>100.57</v>
      </c>
      <c r="Z7" s="38">
        <v>102.11</v>
      </c>
      <c r="AA7" s="38">
        <v>102.9</v>
      </c>
      <c r="AB7" s="38">
        <v>99.94</v>
      </c>
      <c r="AC7" s="38">
        <v>94.54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98.68</v>
      </c>
      <c r="BG7" s="38">
        <v>91.35</v>
      </c>
      <c r="BH7" s="38">
        <v>83.27</v>
      </c>
      <c r="BI7" s="38">
        <v>90.19</v>
      </c>
      <c r="BJ7" s="38">
        <v>75.67</v>
      </c>
      <c r="BK7" s="38">
        <v>1044.8</v>
      </c>
      <c r="BL7" s="38">
        <v>1081.8</v>
      </c>
      <c r="BM7" s="38">
        <v>974.93</v>
      </c>
      <c r="BN7" s="38">
        <v>855.8</v>
      </c>
      <c r="BO7" s="38">
        <v>789.46</v>
      </c>
      <c r="BP7" s="38">
        <v>747.76</v>
      </c>
      <c r="BQ7" s="38">
        <v>21.3</v>
      </c>
      <c r="BR7" s="38">
        <v>19.399999999999999</v>
      </c>
      <c r="BS7" s="38">
        <v>21.16</v>
      </c>
      <c r="BT7" s="38">
        <v>16.62</v>
      </c>
      <c r="BU7" s="38">
        <v>14.86</v>
      </c>
      <c r="BV7" s="38">
        <v>50.82</v>
      </c>
      <c r="BW7" s="38">
        <v>52.19</v>
      </c>
      <c r="BX7" s="38">
        <v>55.32</v>
      </c>
      <c r="BY7" s="38">
        <v>59.8</v>
      </c>
      <c r="BZ7" s="38">
        <v>57.77</v>
      </c>
      <c r="CA7" s="38">
        <v>59.51</v>
      </c>
      <c r="CB7" s="38">
        <v>641.75</v>
      </c>
      <c r="CC7" s="38">
        <v>718.05</v>
      </c>
      <c r="CD7" s="38">
        <v>654.77</v>
      </c>
      <c r="CE7" s="38">
        <v>824.65</v>
      </c>
      <c r="CF7" s="38">
        <v>942.05</v>
      </c>
      <c r="CG7" s="38">
        <v>300.52</v>
      </c>
      <c r="CH7" s="38">
        <v>296.14</v>
      </c>
      <c r="CI7" s="38">
        <v>283.17</v>
      </c>
      <c r="CJ7" s="38">
        <v>263.76</v>
      </c>
      <c r="CK7" s="38">
        <v>274.35000000000002</v>
      </c>
      <c r="CL7" s="38">
        <v>261.45999999999998</v>
      </c>
      <c r="CM7" s="38">
        <v>19.079999999999998</v>
      </c>
      <c r="CN7" s="38">
        <v>18.420000000000002</v>
      </c>
      <c r="CO7" s="38">
        <v>19.079999999999998</v>
      </c>
      <c r="CP7" s="38">
        <v>16.45</v>
      </c>
      <c r="CQ7" s="38">
        <v>17.760000000000002</v>
      </c>
      <c r="CR7" s="38">
        <v>53.24</v>
      </c>
      <c r="CS7" s="38">
        <v>52.31</v>
      </c>
      <c r="CT7" s="38">
        <v>60.65</v>
      </c>
      <c r="CU7" s="38">
        <v>51.75</v>
      </c>
      <c r="CV7" s="38">
        <v>50.68</v>
      </c>
      <c r="CW7" s="38">
        <v>52.23</v>
      </c>
      <c r="CX7" s="38">
        <v>97.86</v>
      </c>
      <c r="CY7" s="38">
        <v>97.83</v>
      </c>
      <c r="CZ7" s="38">
        <v>97.75</v>
      </c>
      <c r="DA7" s="38">
        <v>97.89</v>
      </c>
      <c r="DB7" s="38">
        <v>97.8</v>
      </c>
      <c r="DC7" s="38">
        <v>84.07</v>
      </c>
      <c r="DD7" s="38">
        <v>84.32</v>
      </c>
      <c r="DE7" s="38">
        <v>84.58</v>
      </c>
      <c r="DF7" s="38">
        <v>84.84</v>
      </c>
      <c r="DG7" s="38">
        <v>84.86</v>
      </c>
      <c r="DH7" s="38">
        <v>85.82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0.02</v>
      </c>
      <c r="EK7" s="38">
        <v>0.01</v>
      </c>
      <c r="EL7" s="38">
        <v>2.0499999999999998</v>
      </c>
      <c r="EM7" s="38">
        <v>0.01</v>
      </c>
      <c r="EN7" s="38">
        <v>0.01</v>
      </c>
      <c r="EO7" s="38">
        <v>0.02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>DATEVALUE($B$6-4&amp;"年1月1日")</f>
        <v>41640</v>
      </c>
      <c r="C10" s="41">
        <f>DATEVALUE($B$6-3&amp;"年1月1日")</f>
        <v>42005</v>
      </c>
      <c r="D10" s="41">
        <f>DATEVALUE($B$6-2&amp;"年1月1日")</f>
        <v>42370</v>
      </c>
      <c r="E10" s="41">
        <f>DATEVALUE($B$6-1&amp;"年1月1日")</f>
        <v>42736</v>
      </c>
      <c r="F10" s="41">
        <f>DATEVALUE($B$6&amp;"年1月1日")</f>
        <v>43101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2020-02-21T13:15:42Z</cp:lastPrinted>
  <dcterms:created xsi:type="dcterms:W3CDTF">2019-12-05T05:20:54Z</dcterms:created>
  <dcterms:modified xsi:type="dcterms:W3CDTF">2020-02-21T13:15:45Z</dcterms:modified>
  <cp:category/>
</cp:coreProperties>
</file>