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R7就労選択支援　編集用★★\02 申請書類等について\"/>
    </mc:Choice>
  </mc:AlternateContent>
  <xr:revisionPtr revIDLastSave="0" documentId="13_ncr:1_{772E4620-CD1E-49BB-B25F-4B9094BF9CFD}" xr6:coauthVersionLast="47" xr6:coauthVersionMax="47" xr10:uidLastSave="{00000000-0000-0000-0000-000000000000}"/>
  <bookViews>
    <workbookView xWindow="-120" yWindow="-16320" windowWidth="29040" windowHeight="15720" firstSheet="2" activeTab="3" xr2:uid="{00000000-000D-0000-FFFF-FFFF00000000}"/>
  </bookViews>
  <sheets>
    <sheet name="付表３－２" sheetId="27" state="hidden" r:id="rId1"/>
    <sheet name="選択肢（削除厳禁）" sheetId="90" state="hidden" r:id="rId2"/>
    <sheet name="※GHは別エクセル" sheetId="128" r:id="rId3"/>
    <sheet name="勤務表（汎用）" sheetId="60" r:id="rId4"/>
    <sheet name="勤務表（居宅介護）" sheetId="116" r:id="rId5"/>
    <sheet name="勤務表（重度訪問介護）" sheetId="117" r:id="rId6"/>
    <sheet name="勤務表（同行援護）" sheetId="120" r:id="rId7"/>
    <sheet name="勤務表（行動援護）" sheetId="119" r:id="rId8"/>
    <sheet name="勤務表（療養介護）" sheetId="93" r:id="rId9"/>
    <sheet name="勤務表（生活介護）" sheetId="94" r:id="rId10"/>
    <sheet name="勤務表（短期入所）" sheetId="125" r:id="rId11"/>
    <sheet name="勤務表（機能訓練）" sheetId="95" r:id="rId12"/>
    <sheet name="勤務表（生活訓練）" sheetId="96" r:id="rId13"/>
    <sheet name="勤務表（就労選択支援）" sheetId="129" r:id="rId14"/>
    <sheet name="【追加】勤務表（就労選択支援）" sheetId="130" r:id="rId15"/>
    <sheet name="勤務表（就労移行支援）" sheetId="97" r:id="rId16"/>
    <sheet name="勤務表（認定指定就労移行支援）" sheetId="118" r:id="rId17"/>
    <sheet name="勤務表（就労継続支援A型）" sheetId="98" r:id="rId18"/>
    <sheet name="勤務表（就労継続支援B型）" sheetId="127" r:id="rId19"/>
    <sheet name="勤務表（就労定着支援）" sheetId="99" r:id="rId20"/>
    <sheet name="勤務表（自立生活援助）" sheetId="100" r:id="rId21"/>
    <sheet name="勤務表（共同生活援助・介護サービス包括型）" sheetId="101" state="hidden" r:id="rId22"/>
    <sheet name="勤務表（共同生活援助・外部サービス利用型）" sheetId="102" state="hidden" r:id="rId23"/>
    <sheet name="勤務表（共同生活援助・日中サービス支援型" sheetId="124" state="hidden" r:id="rId24"/>
    <sheet name="勤務表（障害者支援施設）" sheetId="107" r:id="rId25"/>
    <sheet name="勤務表（一般相談支援）" sheetId="106" r:id="rId26"/>
    <sheet name="勤務表（特定(計画)相談・障害児相談）" sheetId="108" r:id="rId27"/>
  </sheets>
  <externalReferences>
    <externalReference r:id="rId28"/>
    <externalReference r:id="rId29"/>
  </externalReference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4">'【追加】勤務表（就労選択支援）'!$A$1:$AN$82</definedName>
    <definedName name="_xlnm.Print_Area" localSheetId="25">'勤務表（一般相談支援）'!$A$1:$AN$70</definedName>
    <definedName name="_xlnm.Print_Area" localSheetId="11">'勤務表（機能訓練）'!$A$1:$AN$79</definedName>
    <definedName name="_xlnm.Print_Area" localSheetId="4">'勤務表（居宅介護）'!$A$1:$AN$83</definedName>
    <definedName name="_xlnm.Print_Area" localSheetId="21">'勤務表（共同生活援助・介護サービス包括型）'!$A$1:$AN$87</definedName>
    <definedName name="_xlnm.Print_Area" localSheetId="22">'勤務表（共同生活援助・外部サービス利用型）'!$A$1:$AN$84</definedName>
    <definedName name="_xlnm.Print_Area" localSheetId="23">'勤務表（共同生活援助・日中サービス支援型'!$A$1:$AN$87</definedName>
    <definedName name="_xlnm.Print_Area" localSheetId="7">'勤務表（行動援護）'!$A$1:$AN$79</definedName>
    <definedName name="_xlnm.Print_Area" localSheetId="20">'勤務表（自立生活援助）'!$A$1:$AN$79</definedName>
    <definedName name="_xlnm.Print_Area" localSheetId="15">'勤務表（就労移行支援）'!$A$1:$AN$79</definedName>
    <definedName name="_xlnm.Print_Area" localSheetId="17">'勤務表（就労継続支援A型）'!$A$1:$AN$80</definedName>
    <definedName name="_xlnm.Print_Area" localSheetId="18">'勤務表（就労継続支援B型）'!$A$1:$AN$80</definedName>
    <definedName name="_xlnm.Print_Area" localSheetId="13">'勤務表（就労選択支援）'!$A$1:$AN$82</definedName>
    <definedName name="_xlnm.Print_Area" localSheetId="19">'勤務表（就労定着支援）'!$A$1:$AN$79</definedName>
    <definedName name="_xlnm.Print_Area" localSheetId="5">'勤務表（重度訪問介護）'!$A$1:$AN$80</definedName>
    <definedName name="_xlnm.Print_Area" localSheetId="24">'勤務表（障害者支援施設）'!$A$1:$AN$98</definedName>
    <definedName name="_xlnm.Print_Area" localSheetId="9">'勤務表（生活介護）'!$A$1:$AN$86</definedName>
    <definedName name="_xlnm.Print_Area" localSheetId="12">'勤務表（生活訓練）'!$A$1:$AN$81</definedName>
    <definedName name="_xlnm.Print_Area" localSheetId="10">'勤務表（短期入所）'!$A$1:$AN$66</definedName>
    <definedName name="_xlnm.Print_Area" localSheetId="6">'勤務表（同行援護）'!$A$1:$AN$79</definedName>
    <definedName name="_xlnm.Print_Area" localSheetId="26">'勤務表（特定(計画)相談・障害児相談）'!$A$1:$AN$73</definedName>
    <definedName name="_xlnm.Print_Area" localSheetId="16">'勤務表（認定指定就労移行支援）'!$A$1:$AN$79</definedName>
    <definedName name="_xlnm.Print_Area" localSheetId="3">'勤務表（汎用）'!$A$1:$AP$61</definedName>
    <definedName name="_xlnm.Print_Area" localSheetId="8">'勤務表（療養介護）'!$A$1:$AN$78</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機能訓練">'選択肢（削除厳禁）'!$B$16:$L$16</definedName>
    <definedName name="居宅介護">'選択肢（削除厳禁）'!$B$2:$E$2</definedName>
    <definedName name="共同生活援助・介護サービス包括型">'選択肢（削除厳禁）'!$B$12:$H$12</definedName>
    <definedName name="共同生活援助・外部サービス利用型">'選択肢（削除厳禁）'!$B$13:$G$13</definedName>
    <definedName name="共同生活援助・日中サービス支援型">'選択肢（削除厳禁）'!$B$14:$H$14</definedName>
    <definedName name="行動援護">'選択肢（削除厳禁）'!$B$5:$E$5</definedName>
    <definedName name="児童・通所系">'選択肢（削除厳禁）'!$B$29:$P$29</definedName>
    <definedName name="児童・入所系">'選択肢（削除厳禁）'!$B$31:$Q$31</definedName>
    <definedName name="児童・訪問系">'選択肢（削除厳禁）'!$B$30:$E$30</definedName>
    <definedName name="自立生活援助">'選択肢（削除厳禁）'!$B$25:$E$25</definedName>
    <definedName name="就労移行支援">'選択肢（削除厳禁）'!$B$20:$K$20</definedName>
    <definedName name="就労継続支援A型">'選択肢（削除厳禁）'!$B$22:$K$22</definedName>
    <definedName name="就労継続支援B型">'選択肢（削除厳禁）'!$B$23:$K$23</definedName>
    <definedName name="就労選択支援">'選択肢（削除厳禁）'!$B$19:$C$19</definedName>
    <definedName name="就労定着支援">'選択肢（削除厳禁）'!$B$24:$E$24</definedName>
    <definedName name="重度障害者等包括支援">'選択肢（削除厳禁）'!$B$11:$G$11</definedName>
    <definedName name="重度訪問介護">'選択肢（削除厳禁）'!$B$3:$E$3</definedName>
    <definedName name="障害者支援施設">'選択肢（削除厳禁）'!$B$15:$Q$15</definedName>
    <definedName name="生活介護">'選択肢（削除厳禁）'!$B$7:$M$7</definedName>
    <definedName name="生活訓練">'選択肢（削除厳禁）'!$B$17:$J$17</definedName>
    <definedName name="生活訓練・宿泊型含む">'選択肢（削除厳禁）'!$B$18:$K$18</definedName>
    <definedName name="短期入所・空床利用型">'選択肢（削除厳禁）'!$B$9:$F$9</definedName>
    <definedName name="短期入所・単独型">'選択肢（削除厳禁）'!$B$10:$F$10</definedName>
    <definedName name="短期入所・併設型">'選択肢（削除厳禁）'!$B$8:$F$8</definedName>
    <definedName name="地域移行支援">'選択肢（削除厳禁）'!$B$26:$E$26</definedName>
    <definedName name="地域定着支援">'選択肢（削除厳禁）'!$B$27:$F$27</definedName>
    <definedName name="同行援護">'選択肢（削除厳禁）'!$B$4:$E$4</definedName>
    <definedName name="特定相談支援・障害児相談支援">'選択肢（削除厳禁）'!$B$28:$G$28</definedName>
    <definedName name="認定指定就労移行支援">'選択肢（削除厳禁）'!$B$21:$J$21</definedName>
    <definedName name="利用日数記入例">#REF!</definedName>
    <definedName name="療養介護">'選択肢（削除厳禁）'!$B$6:$I$6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50" i="130" l="1"/>
  <c r="AG50" i="130"/>
  <c r="AA50" i="130"/>
  <c r="U50" i="130"/>
  <c r="O50" i="130"/>
  <c r="I50" i="130"/>
  <c r="E50" i="130"/>
  <c r="C50" i="130"/>
  <c r="AD49" i="130"/>
  <c r="AA49" i="130"/>
  <c r="X49" i="130"/>
  <c r="U49" i="130"/>
  <c r="AD48" i="130"/>
  <c r="AA48" i="130"/>
  <c r="X48" i="130"/>
  <c r="U48" i="130"/>
  <c r="AL46" i="130"/>
  <c r="AL49" i="130" s="1"/>
  <c r="AG46" i="130"/>
  <c r="AJ48" i="130" s="1"/>
  <c r="AA46" i="130"/>
  <c r="U46" i="130"/>
  <c r="O46" i="130"/>
  <c r="R49" i="130" s="1"/>
  <c r="I46" i="130"/>
  <c r="I49" i="130" s="1"/>
  <c r="E46" i="130"/>
  <c r="E49" i="130" s="1"/>
  <c r="C46" i="130"/>
  <c r="D49" i="130" s="1"/>
  <c r="AJ39" i="130"/>
  <c r="AJ38" i="130"/>
  <c r="AL38" i="130" s="1"/>
  <c r="C43" i="130" s="1"/>
  <c r="AJ31" i="130"/>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AK31" i="130" s="1"/>
  <c r="AL31" i="130" s="1"/>
  <c r="J31" i="130"/>
  <c r="I31" i="130"/>
  <c r="H31" i="130"/>
  <c r="G31" i="130"/>
  <c r="F31" i="130"/>
  <c r="AK30" i="130"/>
  <c r="AK29" i="130"/>
  <c r="AL29" i="130" s="1"/>
  <c r="AK28" i="130"/>
  <c r="AL28" i="130" s="1"/>
  <c r="AK27" i="130"/>
  <c r="AL27" i="130" s="1"/>
  <c r="AK26" i="130"/>
  <c r="AL26" i="130" s="1"/>
  <c r="AL25" i="130"/>
  <c r="AK25" i="130"/>
  <c r="AK24" i="130"/>
  <c r="AL24" i="130" s="1"/>
  <c r="AK23" i="130"/>
  <c r="AK22" i="130"/>
  <c r="AK21" i="130"/>
  <c r="AL21" i="130" s="1"/>
  <c r="AK20" i="130"/>
  <c r="AL20" i="130" s="1"/>
  <c r="AK19" i="130"/>
  <c r="AL19" i="130" s="1"/>
  <c r="AK18" i="130"/>
  <c r="AL18" i="130" s="1"/>
  <c r="AL17" i="130"/>
  <c r="AK17" i="130"/>
  <c r="AK16" i="130"/>
  <c r="AL16" i="130" s="1"/>
  <c r="AK15" i="130"/>
  <c r="AK14" i="130"/>
  <c r="AK13" i="130"/>
  <c r="AL13" i="130" s="1"/>
  <c r="AK12" i="130"/>
  <c r="AL12" i="130" s="1"/>
  <c r="AK11" i="130"/>
  <c r="AL11" i="130" s="1"/>
  <c r="AJ10" i="130"/>
  <c r="AI10" i="130"/>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L23" i="130" s="1"/>
  <c r="AL46" i="129"/>
  <c r="AL50" i="129" s="1"/>
  <c r="AG46" i="129"/>
  <c r="AG50" i="129" s="1"/>
  <c r="AA46" i="129"/>
  <c r="AA50" i="129" s="1"/>
  <c r="U46" i="129"/>
  <c r="U50" i="129" s="1"/>
  <c r="O46" i="129"/>
  <c r="R49" i="129" s="1"/>
  <c r="I46" i="129"/>
  <c r="L49" i="129" s="1"/>
  <c r="E46" i="129"/>
  <c r="F49" i="129" s="1"/>
  <c r="C46" i="129"/>
  <c r="D49" i="129" s="1"/>
  <c r="AJ39" i="129"/>
  <c r="AJ38" i="129"/>
  <c r="AL38" i="129" s="1"/>
  <c r="C43" i="129" s="1"/>
  <c r="AJ31" i="129"/>
  <c r="AI31" i="129"/>
  <c r="AH31" i="129"/>
  <c r="AG31" i="129"/>
  <c r="AF31" i="129"/>
  <c r="AE31" i="129"/>
  <c r="AD31" i="129"/>
  <c r="AC31" i="129"/>
  <c r="AB31" i="129"/>
  <c r="AA31" i="129"/>
  <c r="Z31" i="129"/>
  <c r="Y31" i="129"/>
  <c r="X31" i="129"/>
  <c r="W31" i="129"/>
  <c r="V31" i="129"/>
  <c r="U31" i="129"/>
  <c r="T31" i="129"/>
  <c r="S31" i="129"/>
  <c r="R31" i="129"/>
  <c r="Q31" i="129"/>
  <c r="P31" i="129"/>
  <c r="O31" i="129"/>
  <c r="N31" i="129"/>
  <c r="M31" i="129"/>
  <c r="L31" i="129"/>
  <c r="K31" i="129"/>
  <c r="J31" i="129"/>
  <c r="I31" i="129"/>
  <c r="H31" i="129"/>
  <c r="G31" i="129"/>
  <c r="F31" i="129"/>
  <c r="AL30" i="129"/>
  <c r="AK30" i="129"/>
  <c r="AK29" i="129"/>
  <c r="AL29" i="129" s="1"/>
  <c r="AK28" i="129"/>
  <c r="AL28" i="129" s="1"/>
  <c r="AK27" i="129"/>
  <c r="AL27" i="129" s="1"/>
  <c r="AK26" i="129"/>
  <c r="AK25" i="129"/>
  <c r="AK24" i="129"/>
  <c r="AL24" i="129" s="1"/>
  <c r="AL23" i="129"/>
  <c r="AK23" i="129"/>
  <c r="AL22" i="129"/>
  <c r="AK22" i="129"/>
  <c r="AK21" i="129"/>
  <c r="AL21" i="129" s="1"/>
  <c r="AK20" i="129"/>
  <c r="AL20" i="129" s="1"/>
  <c r="AK19" i="129"/>
  <c r="AL19" i="129" s="1"/>
  <c r="AK18" i="129"/>
  <c r="AL18" i="129" s="1"/>
  <c r="AK17" i="129"/>
  <c r="AL17" i="129" s="1"/>
  <c r="AK16" i="129"/>
  <c r="AL16" i="129" s="1"/>
  <c r="AL15" i="129"/>
  <c r="AK15" i="129"/>
  <c r="AL14" i="129"/>
  <c r="AK14" i="129"/>
  <c r="AK13" i="129"/>
  <c r="AK12" i="129"/>
  <c r="AL12" i="129" s="1"/>
  <c r="AK11" i="129"/>
  <c r="AL11" i="129" s="1"/>
  <c r="AJ10" i="129"/>
  <c r="AI10" i="129"/>
  <c r="AH10" i="129"/>
  <c r="AG10" i="129"/>
  <c r="AF10" i="129"/>
  <c r="AE10" i="129"/>
  <c r="AD10" i="129"/>
  <c r="AC10" i="129"/>
  <c r="AB10" i="129"/>
  <c r="AA10" i="129"/>
  <c r="Z10" i="129"/>
  <c r="Y10" i="129"/>
  <c r="X10" i="129"/>
  <c r="W10" i="129"/>
  <c r="V10" i="129"/>
  <c r="U10" i="129"/>
  <c r="T10" i="129"/>
  <c r="S10" i="129"/>
  <c r="R10" i="129"/>
  <c r="Q10" i="129"/>
  <c r="P10" i="129"/>
  <c r="O10" i="129"/>
  <c r="N10" i="129"/>
  <c r="M10" i="129"/>
  <c r="L10" i="129"/>
  <c r="K10" i="129"/>
  <c r="J10" i="129"/>
  <c r="I10" i="129"/>
  <c r="H10" i="129"/>
  <c r="G10" i="129"/>
  <c r="F10" i="129"/>
  <c r="AJ9" i="129"/>
  <c r="AI9" i="129"/>
  <c r="AH9" i="129"/>
  <c r="AG9" i="129"/>
  <c r="AF9" i="129"/>
  <c r="AE9" i="129"/>
  <c r="AD9" i="129"/>
  <c r="AC9" i="129"/>
  <c r="AB9" i="129"/>
  <c r="AA9" i="129"/>
  <c r="Z9" i="129"/>
  <c r="Y9" i="129"/>
  <c r="X9" i="129"/>
  <c r="W9" i="129"/>
  <c r="V9" i="129"/>
  <c r="U9" i="129"/>
  <c r="T9" i="129"/>
  <c r="S9" i="129"/>
  <c r="R9" i="129"/>
  <c r="Q9" i="129"/>
  <c r="P9" i="129"/>
  <c r="O9" i="129"/>
  <c r="N9" i="129"/>
  <c r="M9" i="129"/>
  <c r="L9" i="129"/>
  <c r="K9" i="129"/>
  <c r="J9" i="129"/>
  <c r="I9" i="129"/>
  <c r="H9" i="129"/>
  <c r="G9" i="129"/>
  <c r="F9" i="129"/>
  <c r="AM48" i="130" l="1"/>
  <c r="AM49" i="130"/>
  <c r="C48" i="130"/>
  <c r="C49" i="130"/>
  <c r="D48" i="130"/>
  <c r="AG48" i="130"/>
  <c r="F48" i="130"/>
  <c r="F49" i="130"/>
  <c r="AL30" i="130"/>
  <c r="I48" i="130"/>
  <c r="L48" i="130"/>
  <c r="L49" i="130"/>
  <c r="AG49" i="130"/>
  <c r="AJ49" i="130"/>
  <c r="AL48" i="130"/>
  <c r="AL14" i="130"/>
  <c r="AL22" i="130"/>
  <c r="E48" i="130"/>
  <c r="AL15" i="130"/>
  <c r="O48" i="130"/>
  <c r="O49" i="130"/>
  <c r="R48" i="130"/>
  <c r="AL13" i="129"/>
  <c r="AL25" i="129"/>
  <c r="AL26" i="129"/>
  <c r="AK31" i="129"/>
  <c r="AL31" i="129" s="1"/>
  <c r="U48" i="129"/>
  <c r="U49" i="129"/>
  <c r="X48" i="129"/>
  <c r="X49" i="129"/>
  <c r="AA48" i="129"/>
  <c r="AA49" i="129"/>
  <c r="AD48" i="129"/>
  <c r="AD49" i="129"/>
  <c r="AG48" i="129"/>
  <c r="AG49" i="129"/>
  <c r="AJ48" i="129"/>
  <c r="AJ49" i="129"/>
  <c r="AL48" i="129"/>
  <c r="AL49" i="129"/>
  <c r="AM48" i="129"/>
  <c r="AM49" i="129"/>
  <c r="C48" i="129"/>
  <c r="C49" i="129"/>
  <c r="C50" i="129"/>
  <c r="D48" i="129"/>
  <c r="E50" i="129"/>
  <c r="E48" i="129"/>
  <c r="E49" i="129"/>
  <c r="I50" i="129"/>
  <c r="F48" i="129"/>
  <c r="O50" i="129"/>
  <c r="I48" i="129"/>
  <c r="I49" i="129"/>
  <c r="L48" i="129"/>
  <c r="O48" i="129"/>
  <c r="O49" i="129"/>
  <c r="R48" i="129"/>
  <c r="CB38" i="94" l="1"/>
  <c r="CA38" i="94"/>
  <c r="AT38" i="94"/>
  <c r="AS38" i="94"/>
  <c r="BY38" i="94" s="1"/>
  <c r="BV63" i="94"/>
  <c r="BV59" i="94"/>
  <c r="CA57" i="94"/>
  <c r="BV57" i="94"/>
  <c r="BP57" i="94"/>
  <c r="BJ57" i="94"/>
  <c r="BD57" i="94"/>
  <c r="AX57" i="94"/>
  <c r="AT57" i="94"/>
  <c r="AR57" i="94"/>
  <c r="CA53" i="94"/>
  <c r="CB56" i="94" s="1"/>
  <c r="BV53" i="94"/>
  <c r="BY56" i="94" s="1"/>
  <c r="BP53" i="94"/>
  <c r="BS56" i="94" s="1"/>
  <c r="BJ53" i="94"/>
  <c r="BM56" i="94" s="1"/>
  <c r="BD53" i="94"/>
  <c r="BG56" i="94" s="1"/>
  <c r="AX53" i="94"/>
  <c r="BA56" i="94" s="1"/>
  <c r="AT53" i="94"/>
  <c r="AU56" i="94" s="1"/>
  <c r="AR53" i="94"/>
  <c r="AS56" i="94" s="1"/>
  <c r="BY46" i="94"/>
  <c r="BY45" i="94"/>
  <c r="BY44" i="94"/>
  <c r="BY43" i="94"/>
  <c r="BY42" i="94"/>
  <c r="BY41" i="94"/>
  <c r="BY40" i="94"/>
  <c r="BY39" i="94"/>
  <c r="BV38" i="94"/>
  <c r="BS38" i="94"/>
  <c r="BP38" i="94"/>
  <c r="BM38" i="94"/>
  <c r="BJ38" i="94"/>
  <c r="BG38" i="94"/>
  <c r="BD38" i="94"/>
  <c r="BA38" i="94"/>
  <c r="AX38" i="94"/>
  <c r="AU38" i="94"/>
  <c r="BY31" i="94"/>
  <c r="BX31" i="94"/>
  <c r="BW31" i="94"/>
  <c r="BV31" i="94"/>
  <c r="BU31" i="94"/>
  <c r="BT31" i="94"/>
  <c r="BS31" i="94"/>
  <c r="BR31" i="94"/>
  <c r="BQ31" i="94"/>
  <c r="BP31" i="94"/>
  <c r="BO31" i="94"/>
  <c r="BN31" i="94"/>
  <c r="BM31" i="94"/>
  <c r="BL31" i="94"/>
  <c r="BK31" i="94"/>
  <c r="BJ31" i="94"/>
  <c r="BI31" i="94"/>
  <c r="BH31" i="94"/>
  <c r="BG31" i="94"/>
  <c r="BF31" i="94"/>
  <c r="BE31" i="94"/>
  <c r="BD31" i="94"/>
  <c r="BC31" i="94"/>
  <c r="BB31" i="94"/>
  <c r="BA31" i="94"/>
  <c r="AZ31" i="94"/>
  <c r="AY31" i="94"/>
  <c r="AX31" i="94"/>
  <c r="AW31" i="94"/>
  <c r="AV31" i="94"/>
  <c r="AU31" i="94"/>
  <c r="BZ31" i="94" s="1"/>
  <c r="BZ30" i="94"/>
  <c r="BZ29" i="94"/>
  <c r="BZ28" i="94"/>
  <c r="BZ27" i="94"/>
  <c r="BZ26" i="94"/>
  <c r="BZ25" i="94"/>
  <c r="BZ24" i="94"/>
  <c r="BZ23" i="94"/>
  <c r="BZ22" i="94"/>
  <c r="BZ21" i="94"/>
  <c r="BZ20" i="94"/>
  <c r="BZ19" i="94"/>
  <c r="BZ18" i="94"/>
  <c r="BZ17" i="94"/>
  <c r="BZ16" i="94"/>
  <c r="BZ15" i="94"/>
  <c r="BZ14" i="94"/>
  <c r="BZ13" i="94"/>
  <c r="BZ12" i="94"/>
  <c r="BZ11" i="94"/>
  <c r="BY10" i="94"/>
  <c r="BX10" i="94"/>
  <c r="BW10" i="94"/>
  <c r="BV10" i="94"/>
  <c r="BU10" i="94"/>
  <c r="BT10" i="94"/>
  <c r="BS10" i="94"/>
  <c r="BR10" i="94"/>
  <c r="BQ10" i="94"/>
  <c r="BP10" i="94"/>
  <c r="BO10" i="94"/>
  <c r="BN10" i="94"/>
  <c r="BM10" i="94"/>
  <c r="BL10" i="94"/>
  <c r="BK10" i="94"/>
  <c r="BJ10" i="94"/>
  <c r="BI10" i="94"/>
  <c r="BH10" i="94"/>
  <c r="BG10" i="94"/>
  <c r="BF10" i="94"/>
  <c r="BE10" i="94"/>
  <c r="BD10" i="94"/>
  <c r="BC10" i="94"/>
  <c r="BB10" i="94"/>
  <c r="BA10" i="94"/>
  <c r="AZ10" i="94"/>
  <c r="AY10" i="94"/>
  <c r="AX10" i="94"/>
  <c r="AW10" i="94"/>
  <c r="AV10" i="94"/>
  <c r="AU10" i="94"/>
  <c r="BY9" i="94"/>
  <c r="BX9" i="94"/>
  <c r="BW9" i="94"/>
  <c r="BV9" i="94"/>
  <c r="BU9" i="94"/>
  <c r="BT9" i="94"/>
  <c r="BS9" i="94"/>
  <c r="BR9" i="94"/>
  <c r="BQ9" i="94"/>
  <c r="BP9" i="94"/>
  <c r="BO9" i="94"/>
  <c r="BN9" i="94"/>
  <c r="BM9" i="94"/>
  <c r="BL9" i="94"/>
  <c r="BK9" i="94"/>
  <c r="BJ9" i="94"/>
  <c r="BI9" i="94"/>
  <c r="BH9" i="94"/>
  <c r="BG9" i="94"/>
  <c r="BF9" i="94"/>
  <c r="BE9" i="94"/>
  <c r="BD9" i="94"/>
  <c r="BC9" i="94"/>
  <c r="BB9" i="94"/>
  <c r="BA9" i="94"/>
  <c r="AZ9" i="94"/>
  <c r="AY9" i="94"/>
  <c r="AX9" i="94"/>
  <c r="AW9" i="94"/>
  <c r="AV9" i="94"/>
  <c r="AU9" i="94"/>
  <c r="BD55" i="94" l="1"/>
  <c r="CA55" i="94"/>
  <c r="BD56" i="94"/>
  <c r="CA56" i="94"/>
  <c r="BG55" i="94"/>
  <c r="CB55" i="94"/>
  <c r="AR55" i="94"/>
  <c r="BJ55" i="94"/>
  <c r="AR56" i="94"/>
  <c r="BJ56" i="94"/>
  <c r="AS55" i="94"/>
  <c r="BM55" i="94"/>
  <c r="BV61" i="94"/>
  <c r="AT55" i="94"/>
  <c r="BP55" i="94"/>
  <c r="AT56" i="94"/>
  <c r="BP56" i="94"/>
  <c r="BY61" i="94"/>
  <c r="AU55" i="94"/>
  <c r="BS55" i="94"/>
  <c r="BV62" i="94"/>
  <c r="AX55" i="94"/>
  <c r="BV55" i="94"/>
  <c r="AX56" i="94"/>
  <c r="BV56" i="94"/>
  <c r="BY62" i="94"/>
  <c r="BA55" i="94"/>
  <c r="BY55" i="94"/>
  <c r="AR51" i="94" l="1"/>
  <c r="U40" i="108"/>
  <c r="O40" i="108"/>
  <c r="I37" i="106"/>
  <c r="E37" i="106"/>
  <c r="U58" i="124"/>
  <c r="AG47" i="127"/>
  <c r="AA47" i="127"/>
  <c r="AG47" i="98"/>
  <c r="AA47" i="98"/>
  <c r="AA50" i="118"/>
  <c r="AA46" i="118"/>
  <c r="AD49" i="118" s="1"/>
  <c r="AG52" i="96"/>
  <c r="AG48" i="96"/>
  <c r="AJ51" i="96" s="1"/>
  <c r="AG50" i="97"/>
  <c r="AG46" i="97"/>
  <c r="AG49" i="97" s="1"/>
  <c r="AG59" i="94"/>
  <c r="AG63" i="94"/>
  <c r="AA45" i="93"/>
  <c r="AH41" i="116"/>
  <c r="AT51" i="94" l="1"/>
  <c r="AA48" i="118"/>
  <c r="AD48" i="118"/>
  <c r="AA49" i="118"/>
  <c r="AG50" i="96"/>
  <c r="AJ50" i="96"/>
  <c r="AG51" i="96"/>
  <c r="AG48" i="97"/>
  <c r="AJ48" i="97"/>
  <c r="AJ49" i="97"/>
  <c r="AG51" i="127"/>
  <c r="AA51" i="127"/>
  <c r="U51" i="127"/>
  <c r="O51" i="127"/>
  <c r="I51" i="127"/>
  <c r="E51" i="127"/>
  <c r="C51" i="127"/>
  <c r="AJ50" i="127"/>
  <c r="AD50" i="127"/>
  <c r="U47" i="127"/>
  <c r="X49" i="127" s="1"/>
  <c r="O47" i="127"/>
  <c r="R50" i="127" s="1"/>
  <c r="I47" i="127"/>
  <c r="L49" i="127" s="1"/>
  <c r="E47" i="127"/>
  <c r="F50" i="127" s="1"/>
  <c r="C47" i="127"/>
  <c r="D50" i="127" s="1"/>
  <c r="AJ40" i="127"/>
  <c r="AJ39" i="127"/>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AK31" i="127" s="1"/>
  <c r="AL31" i="127" s="1"/>
  <c r="J31" i="127"/>
  <c r="I31" i="127"/>
  <c r="H31" i="127"/>
  <c r="G31" i="127"/>
  <c r="F31" i="127"/>
  <c r="AK30" i="127"/>
  <c r="AL30" i="127" s="1"/>
  <c r="AL29" i="127"/>
  <c r="AK29" i="127"/>
  <c r="AK28" i="127"/>
  <c r="AL28" i="127" s="1"/>
  <c r="AL27" i="127"/>
  <c r="AK27" i="127"/>
  <c r="AK26" i="127"/>
  <c r="AL26" i="127" s="1"/>
  <c r="AL25" i="127"/>
  <c r="AK25" i="127"/>
  <c r="AK24" i="127"/>
  <c r="AL24" i="127" s="1"/>
  <c r="AL23" i="127"/>
  <c r="AK23" i="127"/>
  <c r="AK22" i="127"/>
  <c r="AL22" i="127" s="1"/>
  <c r="AL21" i="127"/>
  <c r="AK21" i="127"/>
  <c r="AK20" i="127"/>
  <c r="AL20" i="127" s="1"/>
  <c r="AL19" i="127"/>
  <c r="AK19" i="127"/>
  <c r="AK18" i="127"/>
  <c r="AL18" i="127" s="1"/>
  <c r="AL17" i="127"/>
  <c r="AK17" i="127"/>
  <c r="AK16" i="127"/>
  <c r="AL16" i="127" s="1"/>
  <c r="AL15" i="127"/>
  <c r="AK15" i="127"/>
  <c r="AK14" i="127"/>
  <c r="AL14" i="127" s="1"/>
  <c r="AL13" i="127"/>
  <c r="AK13" i="127"/>
  <c r="AK12" i="127"/>
  <c r="AL12" i="127" s="1"/>
  <c r="AL11" i="127"/>
  <c r="AK11" i="127"/>
  <c r="AI10" i="127"/>
  <c r="AH10" i="127"/>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J9" i="127"/>
  <c r="AI9" i="127"/>
  <c r="AH9" i="127"/>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L39" i="127" l="1"/>
  <c r="E44" i="127" s="1"/>
  <c r="U49" i="127"/>
  <c r="L50" i="127"/>
  <c r="I50" i="127"/>
  <c r="AA49" i="127"/>
  <c r="U50" i="127"/>
  <c r="AG49" i="127"/>
  <c r="X50" i="127"/>
  <c r="AJ49" i="127"/>
  <c r="AA50" i="127"/>
  <c r="C49" i="127"/>
  <c r="AG50" i="127"/>
  <c r="I49" i="127"/>
  <c r="C50" i="127"/>
  <c r="E49" i="127"/>
  <c r="E50" i="127"/>
  <c r="F49" i="127"/>
  <c r="AD49" i="127"/>
  <c r="D49" i="127"/>
  <c r="O49" i="127"/>
  <c r="O50" i="127"/>
  <c r="R49" i="127"/>
  <c r="O69" i="107"/>
  <c r="O65" i="107"/>
  <c r="I69" i="107"/>
  <c r="I65" i="107"/>
  <c r="E65" i="107"/>
  <c r="F68" i="107" s="1"/>
  <c r="C65" i="107"/>
  <c r="AG59" i="107"/>
  <c r="AL59" i="107"/>
  <c r="AA59" i="107"/>
  <c r="U59" i="107"/>
  <c r="O59" i="107"/>
  <c r="R68" i="107" s="1"/>
  <c r="I59" i="107"/>
  <c r="L67" i="107" s="1"/>
  <c r="E59" i="107"/>
  <c r="C59" i="107"/>
  <c r="E69" i="107"/>
  <c r="C44" i="127" l="1"/>
  <c r="I68" i="107"/>
  <c r="L68" i="107"/>
  <c r="O67" i="107"/>
  <c r="R67" i="107"/>
  <c r="I67" i="107"/>
  <c r="O68" i="107"/>
  <c r="E67" i="107"/>
  <c r="F67" i="107"/>
  <c r="E68" i="107"/>
  <c r="AJ37" i="125"/>
  <c r="AJ36" i="125"/>
  <c r="AJ31" i="125"/>
  <c r="AI31" i="125"/>
  <c r="AH31" i="125"/>
  <c r="AG31" i="125"/>
  <c r="AF31" i="125"/>
  <c r="AE31" i="125"/>
  <c r="AD31" i="125"/>
  <c r="AC31" i="125"/>
  <c r="AB31" i="125"/>
  <c r="AA31" i="125"/>
  <c r="Z31" i="125"/>
  <c r="Y31" i="125"/>
  <c r="X31" i="125"/>
  <c r="W31" i="125"/>
  <c r="V31" i="125"/>
  <c r="U31" i="125"/>
  <c r="T31" i="125"/>
  <c r="S31" i="125"/>
  <c r="R31" i="125"/>
  <c r="Q31" i="125"/>
  <c r="P31" i="125"/>
  <c r="O31" i="125"/>
  <c r="N31" i="125"/>
  <c r="M31" i="125"/>
  <c r="L31" i="125"/>
  <c r="K31" i="125"/>
  <c r="J31" i="125"/>
  <c r="I31" i="125"/>
  <c r="H31" i="125"/>
  <c r="G31" i="125"/>
  <c r="F31" i="125"/>
  <c r="AK30" i="125"/>
  <c r="AL30" i="125" s="1"/>
  <c r="AK29" i="125"/>
  <c r="AL29" i="125" s="1"/>
  <c r="AK28" i="125"/>
  <c r="AL28" i="125" s="1"/>
  <c r="AK27" i="125"/>
  <c r="AL27" i="125" s="1"/>
  <c r="AK26" i="125"/>
  <c r="AL26" i="125" s="1"/>
  <c r="AK25" i="125"/>
  <c r="AL25" i="125" s="1"/>
  <c r="AK24" i="125"/>
  <c r="AL24" i="125" s="1"/>
  <c r="AK23" i="125"/>
  <c r="AL23" i="125" s="1"/>
  <c r="AK22" i="125"/>
  <c r="AL22" i="125" s="1"/>
  <c r="AL21" i="125"/>
  <c r="AK21" i="125"/>
  <c r="AK20" i="125"/>
  <c r="AL20" i="125" s="1"/>
  <c r="AK19" i="125"/>
  <c r="AL19" i="125" s="1"/>
  <c r="AK18" i="125"/>
  <c r="AL18" i="125" s="1"/>
  <c r="AK17" i="125"/>
  <c r="AL17" i="125" s="1"/>
  <c r="AK16" i="125"/>
  <c r="AL16" i="125" s="1"/>
  <c r="AK15" i="125"/>
  <c r="AL15" i="125" s="1"/>
  <c r="AK14" i="125"/>
  <c r="AL14" i="125" s="1"/>
  <c r="AK13" i="125"/>
  <c r="AL13" i="125" s="1"/>
  <c r="AK12" i="125"/>
  <c r="AL12" i="125" s="1"/>
  <c r="AK11" i="125"/>
  <c r="AL11" i="125" s="1"/>
  <c r="AG10" i="125"/>
  <c r="AF10" i="125"/>
  <c r="AE10" i="125"/>
  <c r="AD10" i="125"/>
  <c r="AC10" i="125"/>
  <c r="AB10" i="125"/>
  <c r="AA10" i="125"/>
  <c r="Z10" i="125"/>
  <c r="Y10" i="125"/>
  <c r="X10" i="125"/>
  <c r="W10" i="125"/>
  <c r="V10" i="125"/>
  <c r="U10" i="125"/>
  <c r="T10" i="125"/>
  <c r="S10" i="125"/>
  <c r="R10" i="125"/>
  <c r="Q10" i="125"/>
  <c r="P10" i="125"/>
  <c r="O10" i="125"/>
  <c r="N10" i="125"/>
  <c r="M10" i="125"/>
  <c r="L10" i="125"/>
  <c r="K10" i="125"/>
  <c r="J10" i="125"/>
  <c r="I10" i="125"/>
  <c r="H10" i="125"/>
  <c r="G10" i="125"/>
  <c r="F10" i="125"/>
  <c r="AJ10" i="125" s="1"/>
  <c r="AG9" i="125"/>
  <c r="AF9" i="125"/>
  <c r="AE9" i="125"/>
  <c r="AD9" i="125"/>
  <c r="AC9" i="125"/>
  <c r="AB9" i="125"/>
  <c r="AA9" i="125"/>
  <c r="Z9" i="125"/>
  <c r="Y9" i="125"/>
  <c r="X9" i="125"/>
  <c r="W9" i="125"/>
  <c r="V9" i="125"/>
  <c r="U9" i="125"/>
  <c r="T9" i="125"/>
  <c r="S9" i="125"/>
  <c r="R9" i="125"/>
  <c r="Q9" i="125"/>
  <c r="P9" i="125"/>
  <c r="O9" i="125"/>
  <c r="N9" i="125"/>
  <c r="M9" i="125"/>
  <c r="L9" i="125"/>
  <c r="K9" i="125"/>
  <c r="J9" i="125"/>
  <c r="I9" i="125"/>
  <c r="H9" i="125"/>
  <c r="G9" i="125"/>
  <c r="F9" i="125"/>
  <c r="AJ9" i="125" s="1"/>
  <c r="AL36" i="125" l="1"/>
  <c r="AK31" i="125"/>
  <c r="AL31" i="125" s="1"/>
  <c r="AH10" i="125"/>
  <c r="AH9" i="125"/>
  <c r="AI10" i="125"/>
  <c r="AI9" i="125"/>
  <c r="AL11" i="60" l="1"/>
  <c r="AP11" i="60" s="1"/>
  <c r="F9" i="60"/>
  <c r="AK11" i="60"/>
  <c r="AH41" i="119"/>
  <c r="AO11" i="60" l="1"/>
  <c r="U38" i="119"/>
  <c r="U38" i="120"/>
  <c r="U38" i="117"/>
  <c r="AK41" i="119"/>
  <c r="AH40" i="119"/>
  <c r="AK40" i="119" s="1"/>
  <c r="AH41" i="120"/>
  <c r="AK41" i="120" s="1"/>
  <c r="AH40" i="120"/>
  <c r="AH41" i="117"/>
  <c r="AK41" i="117" s="1"/>
  <c r="AH40" i="117"/>
  <c r="AK40" i="117" s="1"/>
  <c r="U38" i="116"/>
  <c r="AK40" i="120" l="1"/>
  <c r="AH40" i="116"/>
  <c r="F42" i="116"/>
  <c r="AO40" i="116" l="1"/>
  <c r="AK40" i="116"/>
  <c r="AK41" i="116"/>
  <c r="AO41" i="116"/>
  <c r="AJ50" i="107"/>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14" i="124" s="1"/>
  <c r="I40" i="119"/>
  <c r="I42" i="119" s="1"/>
  <c r="AH42" i="119" s="1"/>
  <c r="F39" i="119"/>
  <c r="E39" i="119"/>
  <c r="D39" i="119"/>
  <c r="C69" i="107"/>
  <c r="U44" i="108"/>
  <c r="O44" i="108"/>
  <c r="I44" i="108"/>
  <c r="E44" i="108"/>
  <c r="C44" i="108"/>
  <c r="I41" i="106"/>
  <c r="E41" i="106"/>
  <c r="C41" i="106"/>
  <c r="AL63" i="107"/>
  <c r="AG63" i="107"/>
  <c r="AA63" i="107"/>
  <c r="U63" i="107"/>
  <c r="O63" i="107"/>
  <c r="I63" i="107"/>
  <c r="E63" i="107"/>
  <c r="C63" i="107"/>
  <c r="U55" i="102"/>
  <c r="O55" i="102"/>
  <c r="I55" i="102"/>
  <c r="E55" i="102"/>
  <c r="AA58" i="101"/>
  <c r="U58" i="101"/>
  <c r="O58" i="101"/>
  <c r="I58" i="101"/>
  <c r="E58" i="101"/>
  <c r="I50" i="100"/>
  <c r="E50" i="100"/>
  <c r="C50" i="100"/>
  <c r="I50" i="99"/>
  <c r="E50" i="99"/>
  <c r="C50" i="99"/>
  <c r="U50" i="118"/>
  <c r="O50" i="118"/>
  <c r="I50" i="118"/>
  <c r="E50" i="118"/>
  <c r="C50" i="118"/>
  <c r="AA52" i="96"/>
  <c r="U52" i="96"/>
  <c r="O52" i="96"/>
  <c r="I52" i="96"/>
  <c r="E52" i="96"/>
  <c r="C52" i="96"/>
  <c r="I46" i="120"/>
  <c r="I49" i="120" s="1"/>
  <c r="E46" i="120"/>
  <c r="E49" i="120" s="1"/>
  <c r="C46" i="120"/>
  <c r="D48" i="120" s="1"/>
  <c r="I40" i="120"/>
  <c r="I42" i="120" s="1"/>
  <c r="AH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s="1"/>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s="1"/>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L49" i="119" s="1"/>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H10" i="119" s="1"/>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9" i="120"/>
  <c r="AJ39" i="102"/>
  <c r="AJ38" i="102"/>
  <c r="AJ38" i="101"/>
  <c r="AL38" i="101" s="1"/>
  <c r="AJ40" i="101"/>
  <c r="AJ39" i="101"/>
  <c r="C47" i="98"/>
  <c r="D50" i="98" s="1"/>
  <c r="E46" i="118"/>
  <c r="F49" i="118" s="1"/>
  <c r="E47" i="98"/>
  <c r="F50" i="98" s="1"/>
  <c r="E46" i="97"/>
  <c r="E49" i="97" s="1"/>
  <c r="C46" i="97"/>
  <c r="C50" i="97" s="1"/>
  <c r="I47" i="98"/>
  <c r="I49" i="98" s="1"/>
  <c r="C46" i="99"/>
  <c r="C48" i="99" s="1"/>
  <c r="U46" i="118"/>
  <c r="X49" i="118" s="1"/>
  <c r="O46" i="118"/>
  <c r="O48" i="118" s="1"/>
  <c r="I46" i="118"/>
  <c r="L48" i="118" s="1"/>
  <c r="C46" i="118"/>
  <c r="C49" i="118" s="1"/>
  <c r="AJ39" i="118"/>
  <c r="AJ38" i="118"/>
  <c r="AL38" i="118" s="1"/>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K30" i="118"/>
  <c r="AK29" i="118"/>
  <c r="AK28" i="118"/>
  <c r="AL28" i="118" s="1"/>
  <c r="AK27" i="118"/>
  <c r="AK26" i="118"/>
  <c r="AK25" i="118"/>
  <c r="AK24" i="118"/>
  <c r="AL24" i="118" s="1"/>
  <c r="AK23" i="118"/>
  <c r="AK22" i="118"/>
  <c r="AK21" i="118"/>
  <c r="AL21" i="118" s="1"/>
  <c r="AK20" i="118"/>
  <c r="AK19" i="118"/>
  <c r="AK18" i="118"/>
  <c r="AK17" i="118"/>
  <c r="AL17" i="118" s="1"/>
  <c r="AK16" i="118"/>
  <c r="AK15" i="118"/>
  <c r="AK14" i="118"/>
  <c r="AL14" i="118" s="1"/>
  <c r="AK13" i="118"/>
  <c r="AK12" i="118"/>
  <c r="AK11"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10" i="118" s="1"/>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29" i="118" s="1"/>
  <c r="AJ39" i="96"/>
  <c r="I47" i="117"/>
  <c r="L50" i="117" s="1"/>
  <c r="E47" i="117"/>
  <c r="E49" i="117" s="1"/>
  <c r="C47" i="117"/>
  <c r="D49" i="117" s="1"/>
  <c r="I40" i="117"/>
  <c r="I42" i="117" s="1"/>
  <c r="AH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L52" i="116" s="1"/>
  <c r="E50" i="116"/>
  <c r="F53" i="116" s="1"/>
  <c r="C50" i="116"/>
  <c r="C52" i="116" s="1"/>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R38" i="108"/>
  <c r="R37" i="108"/>
  <c r="U42" i="108"/>
  <c r="R43" i="108"/>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K24" i="108"/>
  <c r="AK23" i="108"/>
  <c r="AK22" i="108"/>
  <c r="AK21" i="108"/>
  <c r="AK20" i="108"/>
  <c r="AK19" i="108"/>
  <c r="AK18" i="108"/>
  <c r="AK17" i="108"/>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L23" i="108" s="1"/>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AK14" i="107"/>
  <c r="AK13" i="107"/>
  <c r="AK12" i="107"/>
  <c r="AK11" i="107"/>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I10" i="108"/>
  <c r="AL16" i="108"/>
  <c r="AH9" i="108"/>
  <c r="AJ46" i="107"/>
  <c r="E43" i="107"/>
  <c r="L40" i="106"/>
  <c r="F39" i="106"/>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K31" i="106"/>
  <c r="J31" i="106"/>
  <c r="I31" i="106"/>
  <c r="H31" i="106"/>
  <c r="G31" i="106"/>
  <c r="F31" i="106"/>
  <c r="AK30" i="106"/>
  <c r="AK29" i="106"/>
  <c r="AK28" i="106"/>
  <c r="AK27" i="106"/>
  <c r="AK26" i="106"/>
  <c r="AK25" i="106"/>
  <c r="AK24" i="106"/>
  <c r="AK23" i="106"/>
  <c r="AK22" i="106"/>
  <c r="AK21" i="106"/>
  <c r="AK20" i="106"/>
  <c r="AK19" i="106"/>
  <c r="AK18" i="106"/>
  <c r="AK17" i="106"/>
  <c r="AK16" i="106"/>
  <c r="AK15" i="106"/>
  <c r="AL15" i="106" s="1"/>
  <c r="AK14" i="106"/>
  <c r="AK13" i="106"/>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AK31" i="102" s="1"/>
  <c r="F31" i="102"/>
  <c r="AK30" i="102"/>
  <c r="AK29" i="102"/>
  <c r="AK28" i="102"/>
  <c r="AK27" i="102"/>
  <c r="AK26" i="102"/>
  <c r="AK25" i="102"/>
  <c r="AK24" i="102"/>
  <c r="AK23" i="102"/>
  <c r="AK22" i="102"/>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A54" i="101"/>
  <c r="AA56" i="101" s="1"/>
  <c r="U54" i="101"/>
  <c r="X57" i="101" s="1"/>
  <c r="O54" i="101"/>
  <c r="R56" i="101" s="1"/>
  <c r="I54" i="101"/>
  <c r="L57" i="101" s="1"/>
  <c r="E54" i="101"/>
  <c r="F57" i="101" s="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8" i="101"/>
  <c r="AK17" i="101"/>
  <c r="AK16" i="101"/>
  <c r="AK15" i="101"/>
  <c r="AK14" i="10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J9" i="101"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K24" i="100"/>
  <c r="AK23" i="100"/>
  <c r="AK22" i="100"/>
  <c r="AK21" i="100"/>
  <c r="AL21" i="100" s="1"/>
  <c r="AK20" i="100"/>
  <c r="AK19" i="100"/>
  <c r="AK18" i="100"/>
  <c r="AK17" i="100"/>
  <c r="AK16" i="100"/>
  <c r="AK15" i="100"/>
  <c r="AK14" i="100"/>
  <c r="AK13" i="100"/>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J10" i="100" s="1"/>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I46" i="99"/>
  <c r="I48" i="99" s="1"/>
  <c r="E46" i="99"/>
  <c r="F49" i="99" s="1"/>
  <c r="AJ39" i="99"/>
  <c r="AJ38" i="99"/>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K30" i="99"/>
  <c r="AK29" i="99"/>
  <c r="AK28" i="99"/>
  <c r="AK27" i="99"/>
  <c r="AK26" i="99"/>
  <c r="AK25" i="99"/>
  <c r="AK24" i="99"/>
  <c r="AK23" i="99"/>
  <c r="AK22" i="99"/>
  <c r="AK21" i="99"/>
  <c r="AK20" i="99"/>
  <c r="AK19" i="99"/>
  <c r="AK18" i="99"/>
  <c r="AK17" i="99"/>
  <c r="AK16" i="99"/>
  <c r="AK15" i="99"/>
  <c r="AK14" i="99"/>
  <c r="AK13" i="99"/>
  <c r="AK12" i="99"/>
  <c r="AK11"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H10" i="99" s="1"/>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G51" i="98"/>
  <c r="AA51" i="98"/>
  <c r="U47" i="98"/>
  <c r="U51" i="98" s="1"/>
  <c r="O47" i="98"/>
  <c r="R49" i="98" s="1"/>
  <c r="AJ40" i="98"/>
  <c r="AJ39"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K30" i="98"/>
  <c r="AL30" i="98" s="1"/>
  <c r="AK29" i="98"/>
  <c r="AL29" i="98" s="1"/>
  <c r="AK28" i="98"/>
  <c r="AL28" i="98" s="1"/>
  <c r="AK27" i="98"/>
  <c r="AL27" i="98" s="1"/>
  <c r="AK26" i="98"/>
  <c r="AL26" i="98" s="1"/>
  <c r="AK25" i="98"/>
  <c r="AL25" i="98" s="1"/>
  <c r="AK24" i="98"/>
  <c r="AL24" i="98" s="1"/>
  <c r="AK23" i="98"/>
  <c r="AL23" i="98" s="1"/>
  <c r="AK22" i="98"/>
  <c r="AL22" i="98" s="1"/>
  <c r="AK21" i="98"/>
  <c r="AL21" i="98" s="1"/>
  <c r="AK20" i="98"/>
  <c r="AL20" i="98" s="1"/>
  <c r="AK19" i="98"/>
  <c r="AL19" i="98" s="1"/>
  <c r="AK18" i="98"/>
  <c r="AL18" i="98" s="1"/>
  <c r="AK17" i="98"/>
  <c r="AL17" i="98" s="1"/>
  <c r="AK16" i="98"/>
  <c r="AL16" i="98" s="1"/>
  <c r="AK15" i="98"/>
  <c r="AL15" i="98" s="1"/>
  <c r="AK14" i="98"/>
  <c r="AL14" i="98" s="1"/>
  <c r="AK13" i="98"/>
  <c r="AL13" i="98" s="1"/>
  <c r="AK12" i="98"/>
  <c r="AL12" i="98" s="1"/>
  <c r="AK11" i="98"/>
  <c r="AL11" i="98" s="1"/>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I10" i="98" s="1"/>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J9" i="98" s="1"/>
  <c r="AA46" i="97"/>
  <c r="AA50" i="97" s="1"/>
  <c r="U46" i="97"/>
  <c r="U50" i="97" s="1"/>
  <c r="O46" i="97"/>
  <c r="O50" i="97" s="1"/>
  <c r="I46" i="97"/>
  <c r="I50" i="97" s="1"/>
  <c r="AJ39" i="97"/>
  <c r="AJ38" i="97"/>
  <c r="AL38" i="97" s="1"/>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K30" i="97"/>
  <c r="AK29" i="97"/>
  <c r="AK28" i="97"/>
  <c r="AL28" i="97" s="1"/>
  <c r="AK27" i="97"/>
  <c r="AK26" i="97"/>
  <c r="AL26" i="97" s="1"/>
  <c r="AK25" i="97"/>
  <c r="AL25" i="97" s="1"/>
  <c r="AK24" i="97"/>
  <c r="AL24" i="97" s="1"/>
  <c r="AK23" i="97"/>
  <c r="AL23" i="97" s="1"/>
  <c r="AK22" i="97"/>
  <c r="AL22" i="97" s="1"/>
  <c r="AK21" i="97"/>
  <c r="AL21" i="97" s="1"/>
  <c r="AK20" i="97"/>
  <c r="AK19" i="97"/>
  <c r="AK18" i="97"/>
  <c r="AK17" i="97"/>
  <c r="AK16" i="97"/>
  <c r="AK15" i="97"/>
  <c r="AK14" i="97"/>
  <c r="AK13" i="97"/>
  <c r="AK12" i="97"/>
  <c r="AL12" i="97" s="1"/>
  <c r="AK11" i="97"/>
  <c r="AL11" i="97" s="1"/>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H10" i="97" s="1"/>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H9" i="97" s="1"/>
  <c r="I38" i="96"/>
  <c r="L38" i="96"/>
  <c r="O38" i="96"/>
  <c r="X38" i="96"/>
  <c r="AA38" i="96"/>
  <c r="AD38" i="96"/>
  <c r="AG38" i="96"/>
  <c r="E38" i="96"/>
  <c r="R38" i="96"/>
  <c r="U38" i="96"/>
  <c r="F38" i="96"/>
  <c r="AA48" i="96"/>
  <c r="AD50" i="96" s="1"/>
  <c r="U48" i="96"/>
  <c r="U51" i="96" s="1"/>
  <c r="O48" i="96"/>
  <c r="R51" i="96" s="1"/>
  <c r="I48" i="96"/>
  <c r="L51" i="96" s="1"/>
  <c r="E48" i="96"/>
  <c r="F51" i="96" s="1"/>
  <c r="C48" i="96"/>
  <c r="D51" i="96" s="1"/>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AK31" i="96" s="1"/>
  <c r="F31" i="96"/>
  <c r="AK30" i="96"/>
  <c r="AK29" i="96"/>
  <c r="AK28" i="96"/>
  <c r="AK27" i="96"/>
  <c r="AK26" i="96"/>
  <c r="AK25" i="96"/>
  <c r="AK24" i="96"/>
  <c r="AK23" i="96"/>
  <c r="AK22" i="96"/>
  <c r="AK21" i="96"/>
  <c r="AK20" i="96"/>
  <c r="AK19" i="96"/>
  <c r="AK18" i="96"/>
  <c r="AK17" i="96"/>
  <c r="AK16" i="96"/>
  <c r="AK15" i="96"/>
  <c r="AK14" i="96"/>
  <c r="AK13" i="96"/>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M48" i="95"/>
  <c r="AG46" i="95"/>
  <c r="AJ48" i="95" s="1"/>
  <c r="AA46" i="95"/>
  <c r="AD49" i="95" s="1"/>
  <c r="U46" i="95"/>
  <c r="X49" i="95" s="1"/>
  <c r="O46" i="95"/>
  <c r="R49" i="95" s="1"/>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L15" i="95" s="1"/>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A53" i="94"/>
  <c r="AA57" i="94" s="1"/>
  <c r="U53" i="94"/>
  <c r="O53" i="94"/>
  <c r="O57" i="94" s="1"/>
  <c r="I53" i="94"/>
  <c r="I57" i="94" s="1"/>
  <c r="E53" i="94"/>
  <c r="E57" i="94" s="1"/>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K29" i="94"/>
  <c r="AK28" i="94"/>
  <c r="AK27" i="94"/>
  <c r="AK26" i="94"/>
  <c r="AL26" i="94" s="1"/>
  <c r="AK25" i="94"/>
  <c r="AK24" i="94"/>
  <c r="AK23" i="94"/>
  <c r="AK22" i="94"/>
  <c r="AK21" i="94"/>
  <c r="AK20" i="94"/>
  <c r="AK19" i="94"/>
  <c r="AK18" i="94"/>
  <c r="AL18" i="94" s="1"/>
  <c r="AK17" i="94"/>
  <c r="AK16" i="94"/>
  <c r="AK15" i="94"/>
  <c r="AK14" i="94"/>
  <c r="AK13" i="94"/>
  <c r="AK12" i="94"/>
  <c r="AK11" i="94"/>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39" i="93"/>
  <c r="AJ38" i="93"/>
  <c r="AL38" i="93" s="1"/>
  <c r="C43" i="93" s="1"/>
  <c r="AA49" i="93"/>
  <c r="U45" i="93"/>
  <c r="U49" i="93" s="1"/>
  <c r="O45" i="93"/>
  <c r="O49" i="93" s="1"/>
  <c r="I45" i="93"/>
  <c r="I49" i="93" s="1"/>
  <c r="E45" i="93"/>
  <c r="C45" i="93"/>
  <c r="C49" i="93" s="1"/>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c r="AK29" i="93"/>
  <c r="AL29" i="93" s="1"/>
  <c r="AK28" i="93"/>
  <c r="AL28" i="93" s="1"/>
  <c r="AK27" i="93"/>
  <c r="AL27" i="93" s="1"/>
  <c r="AK26" i="93"/>
  <c r="AL26" i="93" s="1"/>
  <c r="AK25" i="93"/>
  <c r="AL25" i="93"/>
  <c r="AK24" i="93"/>
  <c r="AL24" i="93" s="1"/>
  <c r="AK23" i="93"/>
  <c r="AL23" i="93" s="1"/>
  <c r="AK22" i="93"/>
  <c r="AL22" i="93" s="1"/>
  <c r="AK21" i="93"/>
  <c r="AL21" i="93" s="1"/>
  <c r="AK20" i="93"/>
  <c r="AL20" i="93" s="1"/>
  <c r="AK19" i="93"/>
  <c r="AL19" i="93" s="1"/>
  <c r="AK18" i="93"/>
  <c r="AL18" i="93" s="1"/>
  <c r="AK17" i="93"/>
  <c r="AL17" i="93" s="1"/>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15" i="102"/>
  <c r="AL24" i="102"/>
  <c r="AL25" i="102"/>
  <c r="AL26" i="102"/>
  <c r="AL19" i="102"/>
  <c r="AH9" i="102"/>
  <c r="AL20" i="102"/>
  <c r="AL21" i="101"/>
  <c r="AL14" i="101"/>
  <c r="AL22" i="101"/>
  <c r="AL30" i="101"/>
  <c r="AL23" i="101"/>
  <c r="AL17" i="101"/>
  <c r="AL25" i="101"/>
  <c r="AL18" i="101"/>
  <c r="AL26" i="101"/>
  <c r="AL11" i="101"/>
  <c r="AL19" i="101"/>
  <c r="AL27" i="101"/>
  <c r="AL38" i="100"/>
  <c r="AH10" i="106"/>
  <c r="AH9" i="106"/>
  <c r="AI10" i="102"/>
  <c r="AH10" i="102"/>
  <c r="AH10" i="101"/>
  <c r="AJ43" i="101"/>
  <c r="AL43" i="101" s="1"/>
  <c r="AH9" i="101"/>
  <c r="AI9" i="101"/>
  <c r="AH10" i="100"/>
  <c r="AI10" i="100"/>
  <c r="AJ10" i="98"/>
  <c r="AH10" i="98"/>
  <c r="AJ40" i="96"/>
  <c r="AL40" i="96"/>
  <c r="D38"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L21" i="60" s="1"/>
  <c r="AK22" i="60"/>
  <c r="AK23" i="60"/>
  <c r="AK24" i="60"/>
  <c r="AK25" i="60"/>
  <c r="AK26" i="60"/>
  <c r="AK27" i="60"/>
  <c r="AK28" i="60"/>
  <c r="AK29" i="60"/>
  <c r="AL29" i="60" s="1"/>
  <c r="AK12" i="60"/>
  <c r="AK13" i="60"/>
  <c r="AK14" i="60"/>
  <c r="AK15" i="60"/>
  <c r="AK16" i="60"/>
  <c r="AK17" i="60"/>
  <c r="AK18" i="60"/>
  <c r="AK19" i="60"/>
  <c r="AL19" i="60" s="1"/>
  <c r="AK30"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AL27" i="97" l="1"/>
  <c r="AL13" i="97"/>
  <c r="AL29" i="97"/>
  <c r="AL14" i="97"/>
  <c r="AL30" i="97"/>
  <c r="AL15" i="97"/>
  <c r="AL16" i="97"/>
  <c r="AL17" i="97"/>
  <c r="AL18" i="97"/>
  <c r="AJ10" i="97"/>
  <c r="AL19" i="97"/>
  <c r="AI10" i="97"/>
  <c r="AL20" i="97"/>
  <c r="AL15" i="94"/>
  <c r="AL23" i="94"/>
  <c r="AL16" i="94"/>
  <c r="AL24" i="94"/>
  <c r="AL17" i="94"/>
  <c r="AL25" i="94"/>
  <c r="AL11" i="94"/>
  <c r="AJ9" i="94"/>
  <c r="CA29" i="94"/>
  <c r="CA25" i="94"/>
  <c r="CA21" i="94"/>
  <c r="CA17" i="94"/>
  <c r="CA13" i="94"/>
  <c r="CA24" i="94"/>
  <c r="CA20" i="94"/>
  <c r="CA16" i="94"/>
  <c r="CA12" i="94"/>
  <c r="CA28" i="94"/>
  <c r="CA19" i="94"/>
  <c r="CA18" i="94"/>
  <c r="CA22" i="94"/>
  <c r="CA26" i="94"/>
  <c r="CA11" i="94"/>
  <c r="CA15" i="94"/>
  <c r="CA27" i="94"/>
  <c r="CA31" i="94"/>
  <c r="CA14" i="94"/>
  <c r="CA23" i="94"/>
  <c r="CA30" i="94"/>
  <c r="AL19" i="94"/>
  <c r="AL12" i="94"/>
  <c r="AL28" i="94"/>
  <c r="AL13" i="94"/>
  <c r="AL21" i="94"/>
  <c r="AL29" i="94"/>
  <c r="AL27" i="94"/>
  <c r="AL20" i="94"/>
  <c r="AL14" i="94"/>
  <c r="AL22" i="94"/>
  <c r="AL30" i="94"/>
  <c r="AK42" i="117"/>
  <c r="AM40" i="117"/>
  <c r="AM43" i="117" s="1" a="1"/>
  <c r="AM43" i="117" s="1"/>
  <c r="AK42" i="120"/>
  <c r="AM40" i="120" s="1"/>
  <c r="AM43" i="120" s="1" a="1"/>
  <c r="AM43" i="120" s="1"/>
  <c r="AK42" i="119"/>
  <c r="AM40" i="119"/>
  <c r="AM43" i="119" s="1" a="1"/>
  <c r="AM43" i="119" s="1"/>
  <c r="AL38" i="99"/>
  <c r="E43" i="99" s="1"/>
  <c r="AG57" i="94"/>
  <c r="AJ62" i="94"/>
  <c r="AG62" i="94"/>
  <c r="AJ61" i="94"/>
  <c r="AG61" i="94"/>
  <c r="AK31" i="93"/>
  <c r="AL31" i="93" s="1"/>
  <c r="C49" i="98"/>
  <c r="X54" i="102"/>
  <c r="AL21" i="108"/>
  <c r="AL19" i="108"/>
  <c r="AL27" i="108"/>
  <c r="AI9" i="108"/>
  <c r="AL18" i="108"/>
  <c r="AL20" i="108"/>
  <c r="AL24" i="108"/>
  <c r="AL17" i="108"/>
  <c r="AL25" i="108"/>
  <c r="AI10" i="106"/>
  <c r="AL13" i="106"/>
  <c r="AL21" i="106"/>
  <c r="AL29" i="106"/>
  <c r="AL31" i="106"/>
  <c r="AL21" i="124"/>
  <c r="AL22" i="102"/>
  <c r="AL31" i="102"/>
  <c r="AL20" i="101"/>
  <c r="AL28" i="101"/>
  <c r="AJ9" i="118"/>
  <c r="AL17" i="100"/>
  <c r="AL25" i="100"/>
  <c r="AH9" i="100"/>
  <c r="AL13" i="100"/>
  <c r="AI9" i="96"/>
  <c r="AL16" i="96"/>
  <c r="AL24" i="96"/>
  <c r="AL31" i="96"/>
  <c r="C50" i="98"/>
  <c r="AJ10" i="120"/>
  <c r="AP19" i="60"/>
  <c r="AO19" i="60"/>
  <c r="AO21" i="60"/>
  <c r="AP21" i="60"/>
  <c r="AO29" i="60"/>
  <c r="AP29" i="60"/>
  <c r="AL18" i="60"/>
  <c r="AL27" i="60"/>
  <c r="AL16" i="60"/>
  <c r="AL26" i="60"/>
  <c r="AL15" i="60"/>
  <c r="AL14" i="60"/>
  <c r="AL24" i="60"/>
  <c r="AL13" i="60"/>
  <c r="AL23" i="60"/>
  <c r="AH9" i="60"/>
  <c r="AL12" i="60"/>
  <c r="AO31" i="60"/>
  <c r="AL30" i="60"/>
  <c r="AL22" i="60"/>
  <c r="AK31" i="60"/>
  <c r="AL31" i="60" s="1"/>
  <c r="AP31" i="60" s="1"/>
  <c r="F49" i="98"/>
  <c r="L54" i="102"/>
  <c r="I42" i="116"/>
  <c r="I44" i="116" s="1"/>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L38" i="94" s="1"/>
  <c r="C51" i="94" s="1"/>
  <c r="AI9" i="95"/>
  <c r="AH10" i="95"/>
  <c r="E48" i="95"/>
  <c r="AK31" i="95"/>
  <c r="AL31" i="95" s="1"/>
  <c r="AL38" i="95"/>
  <c r="C43" i="95" s="1"/>
  <c r="AI10" i="95"/>
  <c r="F49" i="95"/>
  <c r="AJ38" i="96"/>
  <c r="AL38" i="96" s="1"/>
  <c r="C45" i="96" s="1"/>
  <c r="AL39" i="96"/>
  <c r="E45" i="96" s="1"/>
  <c r="AJ9" i="96"/>
  <c r="AL17" i="96"/>
  <c r="AL25" i="96"/>
  <c r="AL11" i="96"/>
  <c r="AL19" i="96"/>
  <c r="AL27" i="96"/>
  <c r="AL18" i="96"/>
  <c r="AL26" i="96"/>
  <c r="AL13" i="96"/>
  <c r="AL21" i="96"/>
  <c r="AL29" i="96"/>
  <c r="AL14" i="96"/>
  <c r="AL22" i="96"/>
  <c r="AL30" i="96"/>
  <c r="F49" i="97"/>
  <c r="AJ9" i="97"/>
  <c r="AK31" i="97"/>
  <c r="AL31" i="97" s="1"/>
  <c r="AI9" i="97"/>
  <c r="E48" i="97"/>
  <c r="AL11" i="118"/>
  <c r="AL18" i="118"/>
  <c r="AL12" i="118"/>
  <c r="AL19" i="118"/>
  <c r="AL26" i="118"/>
  <c r="AL13" i="118"/>
  <c r="AL27" i="118"/>
  <c r="AL15" i="118"/>
  <c r="AL22" i="118"/>
  <c r="AL23" i="118"/>
  <c r="AL30" i="118"/>
  <c r="AK31" i="118"/>
  <c r="AL31" i="118" s="1"/>
  <c r="AL25" i="118"/>
  <c r="AI9" i="98"/>
  <c r="AH9" i="98"/>
  <c r="AL15" i="99"/>
  <c r="AL23" i="99"/>
  <c r="AL14" i="99"/>
  <c r="AI10" i="99"/>
  <c r="AJ10" i="99"/>
  <c r="AL18" i="99"/>
  <c r="AL26" i="99"/>
  <c r="AL17" i="99"/>
  <c r="AL25" i="99"/>
  <c r="AL12" i="99"/>
  <c r="AL20" i="99"/>
  <c r="AL28" i="99"/>
  <c r="AK31" i="99"/>
  <c r="AL31" i="99" s="1"/>
  <c r="AL13" i="99"/>
  <c r="AL21" i="99"/>
  <c r="AL29" i="99"/>
  <c r="AL22" i="99"/>
  <c r="AL30" i="99"/>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6" i="108"/>
  <c r="AL13" i="108"/>
  <c r="AL29" i="108"/>
  <c r="AL15" i="108"/>
  <c r="AK31" i="108"/>
  <c r="AL31" i="108" s="1"/>
  <c r="AK31" i="98"/>
  <c r="AL31" i="98" s="1"/>
  <c r="D49" i="98"/>
  <c r="AL39" i="98"/>
  <c r="C44" i="98" s="1"/>
  <c r="AG49" i="98"/>
  <c r="R49" i="97"/>
  <c r="R48" i="97"/>
  <c r="D48" i="100"/>
  <c r="C48" i="100"/>
  <c r="AD48" i="97"/>
  <c r="E58" i="124"/>
  <c r="D55" i="94"/>
  <c r="I58" i="124"/>
  <c r="C55" i="94"/>
  <c r="I51" i="96"/>
  <c r="O58" i="124"/>
  <c r="AL48" i="95"/>
  <c r="AA58" i="124"/>
  <c r="L50" i="96"/>
  <c r="I50" i="96"/>
  <c r="U50" i="98"/>
  <c r="AL18" i="107"/>
  <c r="AL26" i="107"/>
  <c r="AL22" i="107"/>
  <c r="AJ10" i="107"/>
  <c r="AL11" i="107"/>
  <c r="AL19" i="107"/>
  <c r="AL27" i="107"/>
  <c r="AL12" i="107"/>
  <c r="AL20" i="107"/>
  <c r="AL28" i="107"/>
  <c r="AL29" i="107"/>
  <c r="AL21" i="107"/>
  <c r="AL24" i="107"/>
  <c r="AL14" i="107"/>
  <c r="AL17" i="107"/>
  <c r="AI10" i="107"/>
  <c r="AI9" i="94"/>
  <c r="AH9" i="94"/>
  <c r="U57" i="94"/>
  <c r="E48" i="99"/>
  <c r="X55" i="94"/>
  <c r="O49" i="95"/>
  <c r="AL50" i="95"/>
  <c r="R48" i="95"/>
  <c r="U56" i="94"/>
  <c r="AJ49" i="95"/>
  <c r="F52" i="116"/>
  <c r="E53" i="116"/>
  <c r="F50" i="96"/>
  <c r="E49" i="99"/>
  <c r="E52" i="116"/>
  <c r="R50" i="98"/>
  <c r="AM56" i="94"/>
  <c r="C51" i="96"/>
  <c r="E50" i="96"/>
  <c r="F48" i="97"/>
  <c r="AG50" i="98"/>
  <c r="AG50" i="95"/>
  <c r="C50" i="95"/>
  <c r="E50" i="95"/>
  <c r="I50" i="95"/>
  <c r="O50" i="95"/>
  <c r="U50" i="95"/>
  <c r="O49" i="98"/>
  <c r="O50" i="98"/>
  <c r="AM55" i="94"/>
  <c r="AA50" i="95"/>
  <c r="E47" i="93"/>
  <c r="D47" i="93"/>
  <c r="D48" i="95"/>
  <c r="F54" i="102"/>
  <c r="C48" i="95"/>
  <c r="I40" i="106"/>
  <c r="AD55" i="94"/>
  <c r="I39" i="106"/>
  <c r="E51" i="98"/>
  <c r="E49" i="98"/>
  <c r="D52" i="116"/>
  <c r="AG55" i="94"/>
  <c r="E50" i="98"/>
  <c r="AA50" i="98"/>
  <c r="I49" i="119"/>
  <c r="E48" i="120"/>
  <c r="X48" i="118"/>
  <c r="AD56" i="101"/>
  <c r="E54" i="102"/>
  <c r="AA57" i="124"/>
  <c r="D49" i="99"/>
  <c r="L48" i="99"/>
  <c r="I48" i="97"/>
  <c r="O48" i="93"/>
  <c r="AL56" i="94"/>
  <c r="D48" i="99"/>
  <c r="C49" i="99"/>
  <c r="I48" i="119"/>
  <c r="C48" i="120"/>
  <c r="L49" i="97"/>
  <c r="AG48" i="95"/>
  <c r="AA47" i="93"/>
  <c r="U55" i="94"/>
  <c r="O49" i="97"/>
  <c r="AJ50" i="98"/>
  <c r="L39" i="106"/>
  <c r="I49" i="97"/>
  <c r="I49" i="99"/>
  <c r="AA57" i="101"/>
  <c r="E56" i="94"/>
  <c r="D48" i="93"/>
  <c r="D49" i="95"/>
  <c r="AA49" i="97"/>
  <c r="AD50" i="98"/>
  <c r="I50" i="119"/>
  <c r="O56" i="124"/>
  <c r="C50" i="96"/>
  <c r="F48" i="118"/>
  <c r="D50" i="96"/>
  <c r="C47" i="93"/>
  <c r="AA48" i="93"/>
  <c r="AJ55" i="94"/>
  <c r="F55" i="94"/>
  <c r="AD48" i="95"/>
  <c r="R50" i="96"/>
  <c r="O50" i="96"/>
  <c r="AD49" i="98"/>
  <c r="E48" i="118"/>
  <c r="E48" i="119"/>
  <c r="AD48" i="93"/>
  <c r="F56" i="94"/>
  <c r="O51" i="96"/>
  <c r="AA48" i="97"/>
  <c r="E39" i="106"/>
  <c r="I53" i="116"/>
  <c r="E49" i="118"/>
  <c r="F49" i="119"/>
  <c r="AD49" i="97"/>
  <c r="U54" i="102"/>
  <c r="F40" i="106"/>
  <c r="I52" i="116"/>
  <c r="I48" i="120"/>
  <c r="U49" i="97"/>
  <c r="AA56" i="124"/>
  <c r="AA55" i="94"/>
  <c r="C39" i="106"/>
  <c r="AG56" i="94"/>
  <c r="E56" i="124"/>
  <c r="R54" i="102"/>
  <c r="D39" i="106"/>
  <c r="X49" i="97"/>
  <c r="X47" i="93"/>
  <c r="O54" i="102"/>
  <c r="R42" i="108"/>
  <c r="L49" i="120"/>
  <c r="I50" i="120"/>
  <c r="X50" i="98"/>
  <c r="R48" i="93"/>
  <c r="AJ56" i="94"/>
  <c r="X48" i="95"/>
  <c r="X49" i="98"/>
  <c r="AM49" i="95"/>
  <c r="D62" i="107"/>
  <c r="L48" i="120"/>
  <c r="U47" i="93"/>
  <c r="AD56" i="94"/>
  <c r="U48" i="95"/>
  <c r="U48" i="97"/>
  <c r="U49" i="98"/>
  <c r="R53" i="102"/>
  <c r="D40" i="106"/>
  <c r="L42" i="108"/>
  <c r="X48" i="97"/>
  <c r="F50" i="117"/>
  <c r="X62" i="107"/>
  <c r="L56" i="94"/>
  <c r="L55" i="94"/>
  <c r="E49" i="95"/>
  <c r="X50" i="96"/>
  <c r="L50" i="98"/>
  <c r="I50" i="98"/>
  <c r="L49" i="98"/>
  <c r="U62" i="107"/>
  <c r="I49" i="117"/>
  <c r="F48" i="93"/>
  <c r="AL49" i="95"/>
  <c r="F48" i="99"/>
  <c r="X61" i="107"/>
  <c r="I62" i="107"/>
  <c r="O42" i="108"/>
  <c r="E50" i="117"/>
  <c r="U50" i="96"/>
  <c r="D68" i="107"/>
  <c r="F47" i="93"/>
  <c r="I56" i="94"/>
  <c r="X51" i="96"/>
  <c r="I49" i="95"/>
  <c r="C48" i="97"/>
  <c r="E48" i="100"/>
  <c r="F48" i="100"/>
  <c r="I55" i="94"/>
  <c r="D48" i="97"/>
  <c r="O56" i="101"/>
  <c r="I50" i="117"/>
  <c r="D48" i="118"/>
  <c r="C48" i="119"/>
  <c r="L56" i="124"/>
  <c r="O55" i="94"/>
  <c r="R57" i="101"/>
  <c r="C49" i="100"/>
  <c r="O57" i="101"/>
  <c r="L61" i="107"/>
  <c r="I43" i="108"/>
  <c r="I42" i="108"/>
  <c r="AA50" i="96"/>
  <c r="AG62" i="107"/>
  <c r="L49" i="117"/>
  <c r="F48" i="120"/>
  <c r="AD56" i="124"/>
  <c r="I48" i="95"/>
  <c r="D49" i="97"/>
  <c r="F49" i="100"/>
  <c r="C49" i="97"/>
  <c r="C61" i="107"/>
  <c r="X56" i="94"/>
  <c r="C43" i="108"/>
  <c r="L62" i="107"/>
  <c r="F61" i="107"/>
  <c r="C48" i="118"/>
  <c r="U49" i="95"/>
  <c r="C48" i="93"/>
  <c r="AG61" i="107"/>
  <c r="L53" i="116"/>
  <c r="X56" i="101"/>
  <c r="I48" i="118"/>
  <c r="X48" i="93"/>
  <c r="O48" i="97"/>
  <c r="L49" i="99"/>
  <c r="U48" i="118"/>
  <c r="L49" i="118"/>
  <c r="I48" i="93"/>
  <c r="I49" i="100"/>
  <c r="C53" i="102"/>
  <c r="U43" i="108"/>
  <c r="AD61" i="107"/>
  <c r="F49" i="120"/>
  <c r="I47" i="93"/>
  <c r="O56" i="94"/>
  <c r="AG49" i="95"/>
  <c r="I49" i="118"/>
  <c r="C68" i="107"/>
  <c r="L48" i="100"/>
  <c r="U57" i="101"/>
  <c r="U48" i="93"/>
  <c r="R47" i="93"/>
  <c r="R55" i="94"/>
  <c r="D56" i="94"/>
  <c r="AA49" i="95"/>
  <c r="AA48" i="95"/>
  <c r="O48" i="95"/>
  <c r="E51" i="96"/>
  <c r="AD51" i="96"/>
  <c r="AA49" i="98"/>
  <c r="C56" i="101"/>
  <c r="AD57" i="101"/>
  <c r="X53" i="102"/>
  <c r="F53" i="102"/>
  <c r="E40" i="106"/>
  <c r="L48" i="97"/>
  <c r="E62" i="107"/>
  <c r="E61" i="107"/>
  <c r="AD62" i="107"/>
  <c r="D61" i="107"/>
  <c r="F49" i="117"/>
  <c r="D49" i="118"/>
  <c r="C67" i="107"/>
  <c r="L47" i="93"/>
  <c r="L48" i="95"/>
  <c r="AA51" i="96"/>
  <c r="O61" i="107"/>
  <c r="AA62" i="107"/>
  <c r="X42" i="108"/>
  <c r="L48" i="93"/>
  <c r="I48" i="100"/>
  <c r="U56" i="101"/>
  <c r="X43" i="108"/>
  <c r="AL23" i="124"/>
  <c r="AL24" i="124"/>
  <c r="AI10" i="101"/>
  <c r="AK31" i="101"/>
  <c r="AL31" i="101" s="1"/>
  <c r="F56" i="101"/>
  <c r="AL41" i="101"/>
  <c r="AL44" i="101"/>
  <c r="E57" i="101"/>
  <c r="AL40" i="101"/>
  <c r="E56" i="101"/>
  <c r="AL45" i="101"/>
  <c r="I53" i="102"/>
  <c r="AL23" i="102"/>
  <c r="AL14" i="102"/>
  <c r="AL29" i="102"/>
  <c r="AL4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R56" i="124"/>
  <c r="I56" i="124"/>
  <c r="AL15" i="124"/>
  <c r="AL11" i="124"/>
  <c r="AL19" i="124"/>
  <c r="AL26" i="124"/>
  <c r="AM42" i="124"/>
  <c r="O57" i="124"/>
  <c r="F56" i="124"/>
  <c r="AL20" i="124"/>
  <c r="AL27" i="124"/>
  <c r="AK31" i="124"/>
  <c r="AL31" i="124" s="1"/>
  <c r="AL43" i="124"/>
  <c r="AL45" i="124"/>
  <c r="AL13" i="124"/>
  <c r="AM44" i="124"/>
  <c r="AL22" i="124"/>
  <c r="AL29" i="124"/>
  <c r="AM46" i="124"/>
  <c r="AL12" i="96"/>
  <c r="AL20" i="96"/>
  <c r="AL28" i="96"/>
  <c r="AH9" i="99"/>
  <c r="AL20" i="106"/>
  <c r="E50" i="97"/>
  <c r="AI9" i="60"/>
  <c r="AI10" i="60"/>
  <c r="AD47" i="93"/>
  <c r="AL55" i="94"/>
  <c r="E43" i="93"/>
  <c r="C57" i="94"/>
  <c r="AI9" i="99"/>
  <c r="AI9" i="106"/>
  <c r="AM62" i="107"/>
  <c r="AL61" i="107"/>
  <c r="O43" i="108"/>
  <c r="V37" i="108"/>
  <c r="Z37" i="108" s="1"/>
  <c r="AJ9" i="60"/>
  <c r="AJ9" i="99"/>
  <c r="AL11" i="99"/>
  <c r="AL19" i="99"/>
  <c r="AL27" i="99"/>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AL15" i="100"/>
  <c r="AL26" i="106"/>
  <c r="C51" i="98"/>
  <c r="R56" i="94"/>
  <c r="I43" i="100"/>
  <c r="E43" i="100"/>
  <c r="C43" i="100"/>
  <c r="R61" i="107"/>
  <c r="AM61" i="107"/>
  <c r="AL11" i="108"/>
  <c r="AL30" i="108"/>
  <c r="D42" i="108"/>
  <c r="D43" i="108"/>
  <c r="AL17" i="60"/>
  <c r="I43" i="97"/>
  <c r="E43" i="97"/>
  <c r="C43" i="97"/>
  <c r="AJ9" i="106"/>
  <c r="AL18" i="106"/>
  <c r="AJ43" i="107"/>
  <c r="F43" i="108"/>
  <c r="F42" i="108"/>
  <c r="E43" i="108"/>
  <c r="AL25" i="60"/>
  <c r="E48" i="93"/>
  <c r="E55" i="94"/>
  <c r="AJ49" i="98"/>
  <c r="AL12" i="95"/>
  <c r="AL20" i="95"/>
  <c r="AL28" i="95"/>
  <c r="O51" i="98"/>
  <c r="AL16" i="99"/>
  <c r="AL24" i="99"/>
  <c r="AL14" i="106"/>
  <c r="AL22" i="106"/>
  <c r="AL30" i="106"/>
  <c r="AJ62" i="107"/>
  <c r="AJ9" i="108"/>
  <c r="AH10" i="108"/>
  <c r="AK31" i="107"/>
  <c r="AL31" i="107" s="1"/>
  <c r="AI10" i="116"/>
  <c r="I51" i="117"/>
  <c r="AL20" i="118"/>
  <c r="R49" i="118"/>
  <c r="AH9" i="119"/>
  <c r="AI9" i="119"/>
  <c r="AH9" i="120"/>
  <c r="X56" i="124"/>
  <c r="X57" i="124"/>
  <c r="U57" i="124"/>
  <c r="I51" i="98"/>
  <c r="I54" i="116"/>
  <c r="AI10" i="124"/>
  <c r="AJ10" i="124"/>
  <c r="AH10" i="124"/>
  <c r="R48" i="118"/>
  <c r="AL16" i="118"/>
  <c r="E54" i="116"/>
  <c r="D56" i="124"/>
  <c r="C43" i="118"/>
  <c r="E43" i="118"/>
  <c r="C49" i="117"/>
  <c r="AH9" i="117"/>
  <c r="O49" i="118"/>
  <c r="U49" i="118"/>
  <c r="AI9" i="118"/>
  <c r="AI10" i="118"/>
  <c r="AI10" i="119"/>
  <c r="AJ10" i="119"/>
  <c r="AK31" i="119"/>
  <c r="AL31" i="119" s="1"/>
  <c r="E51" i="117"/>
  <c r="AH10" i="118"/>
  <c r="E50" i="120"/>
  <c r="AH10" i="116"/>
  <c r="AI9" i="117"/>
  <c r="AL14" i="117"/>
  <c r="AH9" i="118"/>
  <c r="AJ9" i="119"/>
  <c r="AL14" i="119"/>
  <c r="F48" i="119"/>
  <c r="E49" i="119"/>
  <c r="AL30" i="124"/>
  <c r="AH9" i="124"/>
  <c r="AL17" i="124"/>
  <c r="AL12" i="124"/>
  <c r="AL28" i="124"/>
  <c r="AI9" i="124"/>
  <c r="AL18" i="124"/>
  <c r="E57" i="124"/>
  <c r="AL25" i="124"/>
  <c r="AJ9" i="124"/>
  <c r="AM38" i="94" l="1"/>
  <c r="E51" i="94" s="1"/>
  <c r="E43" i="95"/>
  <c r="C43" i="99"/>
  <c r="AO42" i="116"/>
  <c r="AM43" i="116" s="1"/>
  <c r="AK42" i="116"/>
  <c r="AM40" i="116" s="1"/>
  <c r="AP12" i="60"/>
  <c r="AO12" i="60"/>
  <c r="AP18" i="60"/>
  <c r="AO18" i="60"/>
  <c r="AP20" i="60"/>
  <c r="AO20" i="60"/>
  <c r="AP24" i="60"/>
  <c r="AO24" i="60"/>
  <c r="AP27" i="60"/>
  <c r="AO27" i="60"/>
  <c r="AO23" i="60"/>
  <c r="AP23" i="60"/>
  <c r="AP25" i="60"/>
  <c r="AO25" i="60"/>
  <c r="AO22" i="60"/>
  <c r="AP22" i="60"/>
  <c r="AO14" i="60"/>
  <c r="AP14" i="60"/>
  <c r="AO17" i="60"/>
  <c r="AP17" i="60"/>
  <c r="AO13" i="60"/>
  <c r="AP13" i="60"/>
  <c r="AP28" i="60"/>
  <c r="AO28" i="60"/>
  <c r="AO30" i="60"/>
  <c r="AP30" i="60"/>
  <c r="AO15" i="60"/>
  <c r="AP15" i="60"/>
  <c r="AO26" i="60"/>
  <c r="AP26" i="60"/>
  <c r="AO16" i="60"/>
  <c r="AP16" i="60"/>
  <c r="E44" i="98"/>
  <c r="I51" i="101"/>
  <c r="AL43" i="107"/>
  <c r="C56" i="107" s="1"/>
  <c r="C48" i="102"/>
  <c r="E51" i="101"/>
  <c r="I51" i="124"/>
  <c r="AM43" i="107"/>
  <c r="E56" i="107" s="1"/>
  <c r="E51" i="124"/>
  <c r="C51" i="1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02FA161D-7189-4022-8408-46995A5B02FA}">
      <text>
        <r>
          <rPr>
            <sz val="14"/>
            <color indexed="81"/>
            <rFont val="MS P ゴシック"/>
            <family val="3"/>
            <charset val="128"/>
          </rPr>
          <t>選択式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0CF4F642-B89E-4930-A09C-8412222C7E14}">
      <text>
        <r>
          <rPr>
            <sz val="14"/>
            <color indexed="81"/>
            <rFont val="MS P ゴシック"/>
            <family val="3"/>
            <charset val="128"/>
          </rPr>
          <t>選択式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K1" authorId="0" shapeId="0" xr:uid="{A49C66B9-6C26-42B1-9CE4-DBF20F2F7107}">
      <text>
        <r>
          <rPr>
            <sz val="12"/>
            <color indexed="81"/>
            <rFont val="MS P ゴシック"/>
            <family val="3"/>
            <charset val="128"/>
          </rPr>
          <t>選択式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<sst xmlns="http://schemas.openxmlformats.org/spreadsheetml/2006/main" count="2651" uniqueCount="367">
  <si>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</si>
  <si>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</si>
  <si>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</si>
  <si>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</si>
  <si>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</si>
  <si>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</si>
  <si>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</si>
  <si>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</si>
  <si>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</si>
  <si>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</si>
  <si>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</si>
  <si>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</si>
  <si>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</si>
  <si>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</si>
  <si>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</si>
  <si>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</si>
  <si>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</si>
  <si>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</si>
  <si>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</si>
  <si>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</si>
  <si>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</si>
  <si>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</si>
  <si>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</si>
  <si>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</si>
  <si>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</si>
  <si>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</si>
  <si>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</si>
  <si>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</si>
  <si>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</si>
  <si>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</si>
  <si>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</si>
  <si>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</si>
  <si>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</si>
  <si>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</si>
  <si>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</si>
  <si>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</si>
  <si>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</si>
  <si>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</si>
  <si>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</si>
  <si>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</si>
  <si>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</si>
  <si>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</si>
  <si>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</si>
  <si>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</si>
  <si>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</si>
  <si>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</si>
  <si>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</si>
  <si>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</si>
  <si>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</si>
  <si>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</si>
  <si>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</si>
  <si>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</si>
  <si>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</si>
  <si>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</si>
  <si>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</si>
  <si>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</si>
  <si>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</si>
  <si>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</si>
  <si>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</si>
  <si>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</si>
  <si>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</si>
  <si>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</si>
  <si>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</si>
  <si>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</si>
  <si>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</si>
  <si>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</si>
  <si>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</si>
  <si>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</si>
  <si>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</si>
  <si>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</si>
  <si>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</si>
  <si>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</si>
  <si>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</si>
  <si>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</si>
  <si>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</si>
  <si>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</si>
  <si>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</si>
  <si>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</si>
  <si>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</si>
  <si>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</si>
  <si>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</si>
  <si>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</si>
  <si>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</si>
  <si>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</si>
  <si>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</si>
  <si>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</si>
  <si>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</si>
  <si>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</si>
  <si>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</si>
  <si>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</si>
  <si>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</si>
  <si>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</si>
  <si>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</si>
  <si>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</si>
  <si>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</si>
  <si>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</si>
  <si>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</si>
  <si>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</si>
  <si>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</si>
  <si>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</si>
  <si>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</si>
  <si>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</si>
  <si>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</si>
  <si>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</si>
  <si>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</si>
  <si>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</si>
  <si>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</si>
  <si>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</si>
  <si>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</si>
  <si>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</si>
  <si>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</si>
  <si>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</si>
  <si>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</si>
  <si>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</si>
  <si>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</si>
  <si>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</si>
  <si>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</si>
  <si>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</si>
  <si>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</si>
  <si>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</si>
  <si>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</si>
  <si>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</si>
  <si>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</si>
  <si>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</si>
  <si>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</si>
  <si>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</si>
  <si>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</si>
  <si>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</si>
  <si>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</si>
  <si>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</si>
  <si>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</si>
  <si>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</si>
  <si>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</si>
  <si>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</si>
  <si>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</si>
  <si>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</si>
  <si>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</si>
  <si>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</si>
  <si>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</si>
  <si>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</si>
  <si>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</si>
  <si>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</si>
  <si>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</si>
  <si>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</si>
  <si>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</si>
  <si>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</si>
  <si>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</si>
  <si>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</si>
  <si>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</si>
  <si>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</si>
  <si>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</si>
  <si>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</si>
  <si>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</si>
  <si>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</si>
  <si>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</si>
  <si>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</si>
  <si>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</si>
  <si>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</si>
  <si>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</si>
  <si>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</si>
  <si>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</si>
  <si>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</si>
  <si>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</si>
  <si>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</si>
  <si>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</si>
  <si>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</si>
  <si>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</si>
  <si>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</si>
  <si>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</si>
  <si>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</si>
  <si>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</si>
  <si>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</si>
  <si>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</si>
  <si>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</si>
  <si>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</si>
  <si>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</si>
  <si>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</si>
  <si>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</si>
  <si>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</si>
  <si>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</si>
  <si>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</si>
  <si>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</si>
  <si>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</si>
  <si>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</si>
  <si>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</si>
  <si>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</si>
  <si>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</si>
  <si>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</si>
  <si>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</si>
  <si>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</si>
  <si>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</si>
  <si>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</si>
  <si>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</si>
  <si>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</si>
  <si>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</si>
  <si>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</si>
  <si>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</si>
  <si>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</si>
  <si>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</si>
  <si>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</si>
  <si>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</si>
  <si>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</si>
  <si>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</si>
  <si>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</si>
  <si>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</si>
  <si>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</si>
  <si>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＜実人数集計＞</t>
    <rPh sb="1" eb="2">
      <t>ジツ</t>
    </rPh>
    <rPh sb="2" eb="4">
      <t>ニンズウ</t>
    </rPh>
    <rPh sb="4" eb="6">
      <t>シュウケイ</t>
    </rPh>
    <phoneticPr fontId="8"/>
  </si>
  <si>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</si>
  <si>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</si>
  <si>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</si>
  <si>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</si>
  <si>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</si>
  <si>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</si>
  <si>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</si>
  <si>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</si>
  <si>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</si>
  <si>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</si>
  <si>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</si>
  <si>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</si>
  <si>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</si>
  <si>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</si>
  <si>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</si>
  <si>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</si>
  <si>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</si>
  <si>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</si>
  <si>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</si>
  <si>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</si>
  <si>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</si>
  <si>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</si>
  <si>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</si>
  <si>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</si>
  <si>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</si>
  <si>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</si>
  <si>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</si>
  <si>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</si>
  <si>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</si>
  <si>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</si>
  <si>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</si>
  <si>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</si>
  <si>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</si>
  <si>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</si>
  <si>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</si>
  <si>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</si>
  <si>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</si>
  <si>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</si>
  <si>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</si>
  <si>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</si>
  <si>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</si>
  <si>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調理員</t>
    <rPh sb="0" eb="3">
      <t>チョウリイン</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</si>
  <si>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</si>
  <si>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</si>
  <si>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</si>
  <si>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</si>
  <si>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</si>
  <si>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</si>
  <si>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</si>
  <si>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</si>
  <si>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</si>
  <si>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</si>
  <si>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</si>
  <si>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</si>
  <si>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</si>
  <si>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</si>
  <si>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</si>
  <si>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</si>
  <si>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職種⑩</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</si>
  <si>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</si>
  <si>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</si>
  <si>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</si>
  <si>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</si>
  <si>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</si>
  <si>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</si>
  <si>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</si>
  <si>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</si>
  <si>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</si>
  <si>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</si>
  <si>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</si>
  <si>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</si>
  <si>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</si>
  <si>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</si>
  <si>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</si>
  <si>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</si>
  <si>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</si>
  <si>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6" eb="48">
      <t>ジョウキン</t>
    </rPh>
    <rPh sb="49" eb="51">
      <t>ショクイン</t>
    </rPh>
    <rPh sb="52" eb="54">
      <t>キュウカ</t>
    </rPh>
    <rPh sb="55" eb="57">
      <t>シュトク</t>
    </rPh>
    <rPh sb="59" eb="61">
      <t>バアイ</t>
    </rPh>
    <rPh sb="64" eb="65">
      <t>ヤス</t>
    </rPh>
    <rPh sb="67" eb="69">
      <t>ニュウリョク</t>
    </rPh>
    <phoneticPr fontId="1"/>
  </si>
  <si>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</si>
  <si>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</si>
  <si>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</si>
  <si>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</si>
  <si>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</si>
  <si>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</si>
  <si>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</si>
  <si>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①常勤のサービス提供責任者を３人以上配置</t>
    <phoneticPr fontId="3"/>
  </si>
  <si>
    <t>②サービス提供責任者の業務に主として従事する者を1人以上配置</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</si>
  <si>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</si>
  <si>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</si>
  <si>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</si>
  <si>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 xml:space="preserve"> 　　 保有資格を全て記入するのではなく、人員基準・加配加算上、求められる資格等を入力してください。</t>
    <phoneticPr fontId="1"/>
  </si>
  <si>
    <t>(12)常勤換算後の人数</t>
    <rPh sb="4" eb="6">
      <t>ジョウキン</t>
    </rPh>
    <rPh sb="6" eb="8">
      <t>カンサン</t>
    </rPh>
    <rPh sb="8" eb="9">
      <t>ゴ</t>
    </rPh>
    <rPh sb="10" eb="12">
      <t>ニンズウ</t>
    </rPh>
    <phoneticPr fontId="8"/>
  </si>
  <si>
    <t>常勤換算、小数点第2位以下切り捨て（生活介護の人員配置加算の算定方法より）</t>
    <rPh sb="0" eb="2">
      <t>ジョウキン</t>
    </rPh>
    <rPh sb="2" eb="4">
      <t>カンサン</t>
    </rPh>
    <rPh sb="5" eb="8">
      <t>ショウスウテン</t>
    </rPh>
    <rPh sb="8" eb="9">
      <t>ダイ</t>
    </rPh>
    <rPh sb="10" eb="13">
      <t>イイカ</t>
    </rPh>
    <rPh sb="13" eb="14">
      <t>キ</t>
    </rPh>
    <rPh sb="15" eb="16">
      <t>ス</t>
    </rPh>
    <rPh sb="18" eb="20">
      <t>セイカツ</t>
    </rPh>
    <rPh sb="20" eb="22">
      <t>カイゴ</t>
    </rPh>
    <rPh sb="23" eb="25">
      <t>ジンイン</t>
    </rPh>
    <rPh sb="25" eb="27">
      <t>ハイチ</t>
    </rPh>
    <rPh sb="27" eb="29">
      <t>カサン</t>
    </rPh>
    <rPh sb="30" eb="32">
      <t>サンテイ</t>
    </rPh>
    <rPh sb="32" eb="34">
      <t>ホウホウ</t>
    </rPh>
    <phoneticPr fontId="8"/>
  </si>
  <si>
    <t>(13)常勤換算後の人数</t>
    <rPh sb="4" eb="6">
      <t>ジョウキン</t>
    </rPh>
    <rPh sb="6" eb="8">
      <t>カンサン</t>
    </rPh>
    <rPh sb="8" eb="9">
      <t>ゴ</t>
    </rPh>
    <rPh sb="10" eb="12">
      <t>ニンズウ</t>
    </rPh>
    <phoneticPr fontId="8"/>
  </si>
  <si>
    <t>事務員</t>
    <rPh sb="0" eb="3">
      <t>ジムイン</t>
    </rPh>
    <phoneticPr fontId="3"/>
  </si>
  <si>
    <t>職種⑪</t>
    <phoneticPr fontId="3"/>
  </si>
  <si>
    <t>職種⑫</t>
    <phoneticPr fontId="3"/>
  </si>
  <si>
    <t>運転手</t>
    <rPh sb="0" eb="3">
      <t>ウンテンシュ</t>
    </rPh>
    <phoneticPr fontId="3"/>
  </si>
  <si>
    <t>職種⑬</t>
    <rPh sb="0" eb="2">
      <t>ショクシュ</t>
    </rPh>
    <phoneticPr fontId="3"/>
  </si>
  <si>
    <t>目標工賃達成指導員</t>
    <rPh sb="0" eb="9">
      <t>モクヒョウコウチンタッセイシドウイン</t>
    </rPh>
    <phoneticPr fontId="3"/>
  </si>
  <si>
    <t>賃金向上達成指導員</t>
    <rPh sb="0" eb="2">
      <t>チンギン</t>
    </rPh>
    <rPh sb="2" eb="4">
      <t>コウジョウ</t>
    </rPh>
    <rPh sb="4" eb="9">
      <t>タッセイシドウイン</t>
    </rPh>
    <phoneticPr fontId="3"/>
  </si>
  <si>
    <t>職種⑭</t>
    <rPh sb="0" eb="2">
      <t>ショクシュ</t>
    </rPh>
    <phoneticPr fontId="3"/>
  </si>
  <si>
    <t>職種⑮</t>
    <rPh sb="0" eb="2">
      <t>ショクシュ</t>
    </rPh>
    <phoneticPr fontId="3"/>
  </si>
  <si>
    <t>地域移行等意向確認担当者</t>
    <rPh sb="0" eb="2">
      <t>チイキ</t>
    </rPh>
    <rPh sb="2" eb="4">
      <t>イコウ</t>
    </rPh>
    <rPh sb="4" eb="5">
      <t>トウ</t>
    </rPh>
    <rPh sb="5" eb="12">
      <t>イコウカクニンタントウシャ</t>
    </rPh>
    <phoneticPr fontId="3"/>
  </si>
  <si>
    <t>地域移行支援</t>
    <rPh sb="0" eb="2">
      <t>チイキ</t>
    </rPh>
    <rPh sb="2" eb="4">
      <t>イコウ</t>
    </rPh>
    <rPh sb="4" eb="6">
      <t>シエン</t>
    </rPh>
    <phoneticPr fontId="8"/>
  </si>
  <si>
    <t>地域定着支援</t>
    <rPh sb="0" eb="2">
      <t>チイキ</t>
    </rPh>
    <rPh sb="2" eb="4">
      <t>テイチャク</t>
    </rPh>
    <rPh sb="4" eb="6">
      <t>シエン</t>
    </rPh>
    <phoneticPr fontId="8"/>
  </si>
  <si>
    <t>(管理)栄養士</t>
    <rPh sb="1" eb="3">
      <t>カンリ</t>
    </rPh>
    <rPh sb="4" eb="7">
      <t>エイヨウシ</t>
    </rPh>
    <phoneticPr fontId="3"/>
  </si>
  <si>
    <t>職種⑯</t>
    <rPh sb="0" eb="2">
      <t>ショクシュ</t>
    </rPh>
    <phoneticPr fontId="3"/>
  </si>
  <si>
    <t>生活支援員</t>
    <rPh sb="0" eb="2">
      <t>セイカツ</t>
    </rPh>
    <rPh sb="2" eb="4">
      <t>シエン</t>
    </rPh>
    <rPh sb="4" eb="5">
      <t>イン</t>
    </rPh>
    <phoneticPr fontId="3"/>
  </si>
  <si>
    <t>地域移行支援員</t>
    <rPh sb="0" eb="2">
      <t>チイキ</t>
    </rPh>
    <rPh sb="2" eb="4">
      <t>イコウ</t>
    </rPh>
    <rPh sb="4" eb="6">
      <t>シエン</t>
    </rPh>
    <rPh sb="6" eb="7">
      <t>イン</t>
    </rPh>
    <phoneticPr fontId="3"/>
  </si>
  <si>
    <t>地域移行支援員（相談支援専門員）</t>
    <rPh sb="0" eb="6">
      <t>チイキイコウシエン</t>
    </rPh>
    <rPh sb="6" eb="7">
      <t>イン</t>
    </rPh>
    <rPh sb="8" eb="15">
      <t>ソウダンシエンセンモンイン</t>
    </rPh>
    <phoneticPr fontId="3"/>
  </si>
  <si>
    <t>地域定着支援員（相談支援専門員）</t>
    <rPh sb="0" eb="2">
      <t>チイキ</t>
    </rPh>
    <rPh sb="2" eb="4">
      <t>テイチャク</t>
    </rPh>
    <rPh sb="4" eb="6">
      <t>シエン</t>
    </rPh>
    <rPh sb="6" eb="7">
      <t>イン</t>
    </rPh>
    <rPh sb="8" eb="15">
      <t>ソウダンシエンセンモンイン</t>
    </rPh>
    <phoneticPr fontId="3"/>
  </si>
  <si>
    <t>主任相談支援専門員</t>
    <rPh sb="0" eb="2">
      <t>シュニン</t>
    </rPh>
    <rPh sb="2" eb="9">
      <t>ソウダンシエンセンモンイン</t>
    </rPh>
    <phoneticPr fontId="3"/>
  </si>
  <si>
    <t>就労継続支援B型</t>
    <rPh sb="0" eb="2">
      <t>シュウロウ</t>
    </rPh>
    <rPh sb="2" eb="4">
      <t>ケイゾク</t>
    </rPh>
    <rPh sb="4" eb="6">
      <t>シエン</t>
    </rPh>
    <rPh sb="7" eb="8">
      <t>ガタ</t>
    </rPh>
    <phoneticPr fontId="8"/>
  </si>
  <si>
    <t>就労継続支援A型</t>
    <rPh sb="0" eb="2">
      <t>シュウロウ</t>
    </rPh>
    <rPh sb="2" eb="4">
      <t>ケイゾク</t>
    </rPh>
    <rPh sb="4" eb="6">
      <t>シエン</t>
    </rPh>
    <rPh sb="7" eb="8">
      <t>ガタ</t>
    </rPh>
    <phoneticPr fontId="8"/>
  </si>
  <si>
    <t>常勤換算方法による場合、必要な常勤職員の最低配置数（常勤換算数）</t>
    <phoneticPr fontId="3"/>
  </si>
  <si>
    <r>
      <t>次の条件を</t>
    </r>
    <r>
      <rPr>
        <sz val="9"/>
        <color rgb="FFFF0000"/>
        <rFont val="ＭＳ ゴシック"/>
        <family val="3"/>
        <charset val="128"/>
      </rPr>
      <t>全て</t>
    </r>
    <r>
      <rPr>
        <sz val="9"/>
        <rFont val="ＭＳ ゴシック"/>
        <family val="3"/>
        <charset val="128"/>
      </rPr>
      <t>満たす場合は「○」を選択→</t>
    </r>
    <rPh sb="0" eb="1">
      <t>ツギ</t>
    </rPh>
    <rPh sb="2" eb="4">
      <t>ジョウケン</t>
    </rPh>
    <rPh sb="5" eb="6">
      <t>スベ</t>
    </rPh>
    <rPh sb="7" eb="8">
      <t>ミ</t>
    </rPh>
    <rPh sb="10" eb="12">
      <t>バアイ</t>
    </rPh>
    <rPh sb="17" eb="19">
      <t>センタク</t>
    </rPh>
    <phoneticPr fontId="3"/>
  </si>
  <si>
    <t>③サービス提供責任者が行う業務が効率的に行われている　←非表示or削除</t>
    <rPh sb="28" eb="31">
      <t>ヒヒョウジ</t>
    </rPh>
    <rPh sb="33" eb="35">
      <t>サクジョ</t>
    </rPh>
    <phoneticPr fontId="3"/>
  </si>
  <si>
    <t>↓削除厳禁</t>
    <rPh sb="1" eb="3">
      <t>サクジョ</t>
    </rPh>
    <rPh sb="3" eb="5">
      <t>ゲンキン</t>
    </rPh>
    <phoneticPr fontId="3"/>
  </si>
  <si>
    <r>
      <t>各区分の値とそれに基づく必要な</t>
    </r>
    <r>
      <rPr>
        <sz val="8"/>
        <color rgb="FFFF0000"/>
        <rFont val="ＭＳ ゴシック"/>
        <family val="3"/>
        <charset val="128"/>
      </rPr>
      <t>常勤</t>
    </r>
    <r>
      <rPr>
        <sz val="8"/>
        <rFont val="ＭＳ ゴシック"/>
        <family val="3"/>
        <charset val="128"/>
      </rPr>
      <t>職員</t>
    </r>
    <r>
      <rPr>
        <sz val="8"/>
        <color rgb="FFFF0000"/>
        <rFont val="ＭＳ ゴシック"/>
        <family val="3"/>
        <charset val="128"/>
      </rPr>
      <t>最低</t>
    </r>
    <r>
      <rPr>
        <sz val="8"/>
        <rFont val="ＭＳ ゴシック"/>
        <family val="3"/>
        <charset val="128"/>
      </rPr>
      <t>配置数</t>
    </r>
    <rPh sb="17" eb="19">
      <t>ショクイン</t>
    </rPh>
    <rPh sb="19" eb="21">
      <t>サイテイ</t>
    </rPh>
    <phoneticPr fontId="3"/>
  </si>
  <si>
    <r>
      <t>必要な</t>
    </r>
    <r>
      <rPr>
        <sz val="9"/>
        <color rgb="FFFF0000"/>
        <rFont val="ＭＳ ゴシック"/>
        <family val="3"/>
        <charset val="128"/>
      </rPr>
      <t>常勤</t>
    </r>
    <r>
      <rPr>
        <sz val="9"/>
        <rFont val="ＭＳ ゴシック"/>
        <family val="3"/>
        <charset val="128"/>
      </rPr>
      <t>職員の</t>
    </r>
    <r>
      <rPr>
        <sz val="9"/>
        <color rgb="FFFF0000"/>
        <rFont val="ＭＳ ゴシック"/>
        <family val="3"/>
        <charset val="128"/>
      </rPr>
      <t>最低</t>
    </r>
    <r>
      <rPr>
        <sz val="9"/>
        <rFont val="ＭＳ ゴシック"/>
        <family val="3"/>
        <charset val="128"/>
      </rPr>
      <t>配置数</t>
    </r>
    <rPh sb="0" eb="2">
      <t>ヒツヨウ</t>
    </rPh>
    <rPh sb="3" eb="5">
      <t>ジョウキン</t>
    </rPh>
    <rPh sb="5" eb="7">
      <t>ショクイン</t>
    </rPh>
    <rPh sb="8" eb="10">
      <t>サイテイ</t>
    </rPh>
    <rPh sb="10" eb="13">
      <t>ハイチスウ</t>
    </rPh>
    <phoneticPr fontId="4"/>
  </si>
  <si>
    <t>拠点ｺｰﾃﾞｨﾈｰﾀｰ</t>
    <rPh sb="0" eb="2">
      <t>キョテン</t>
    </rPh>
    <phoneticPr fontId="3"/>
  </si>
  <si>
    <t>その他指導員</t>
    <rPh sb="2" eb="3">
      <t>タ</t>
    </rPh>
    <rPh sb="3" eb="5">
      <t>シドウ</t>
    </rPh>
    <rPh sb="5" eb="6">
      <t>イン</t>
    </rPh>
    <phoneticPr fontId="3"/>
  </si>
  <si>
    <t>心理担当職員</t>
    <rPh sb="0" eb="2">
      <t>シンリ</t>
    </rPh>
    <rPh sb="2" eb="4">
      <t>タントウ</t>
    </rPh>
    <rPh sb="4" eb="6">
      <t>ショクイン</t>
    </rPh>
    <phoneticPr fontId="3"/>
  </si>
  <si>
    <t>看護職員</t>
    <rPh sb="0" eb="3">
      <t>カンゴショク</t>
    </rPh>
    <rPh sb="3" eb="4">
      <t>イン</t>
    </rPh>
    <phoneticPr fontId="3"/>
  </si>
  <si>
    <t>常勤換算方法</t>
    <rPh sb="0" eb="2">
      <t>ジョウキン</t>
    </rPh>
    <rPh sb="2" eb="4">
      <t>カンサン</t>
    </rPh>
    <rPh sb="4" eb="6">
      <t>ホウホウ</t>
    </rPh>
    <rPh sb="5" eb="6">
      <t>ホウ</t>
    </rPh>
    <phoneticPr fontId="3"/>
  </si>
  <si>
    <t>生活訓練・宿泊型含む</t>
    <rPh sb="0" eb="2">
      <t>セイカツ</t>
    </rPh>
    <rPh sb="2" eb="4">
      <t>クンレン</t>
    </rPh>
    <rPh sb="5" eb="8">
      <t>シュクハクガタ</t>
    </rPh>
    <rPh sb="8" eb="9">
      <t>フク</t>
    </rPh>
    <phoneticPr fontId="8"/>
  </si>
  <si>
    <t>児童・入所系</t>
    <rPh sb="0" eb="2">
      <t>ジドウ</t>
    </rPh>
    <rPh sb="3" eb="5">
      <t>ニュウショ</t>
    </rPh>
    <rPh sb="5" eb="6">
      <t>ケイ</t>
    </rPh>
    <phoneticPr fontId="3"/>
  </si>
  <si>
    <t>児童・訪問系</t>
    <rPh sb="0" eb="2">
      <t>ジドウ</t>
    </rPh>
    <rPh sb="3" eb="5">
      <t>ホウモン</t>
    </rPh>
    <rPh sb="5" eb="6">
      <t>ケイ</t>
    </rPh>
    <phoneticPr fontId="3"/>
  </si>
  <si>
    <t>児童・通所系</t>
    <rPh sb="0" eb="2">
      <t>ジドウ</t>
    </rPh>
    <rPh sb="3" eb="5">
      <t>ツウショ</t>
    </rPh>
    <rPh sb="5" eb="6">
      <t>ケイ</t>
    </rPh>
    <phoneticPr fontId="3"/>
  </si>
  <si>
    <r>
      <t xml:space="preserve"> 　　 </t>
    </r>
    <r>
      <rPr>
        <b/>
        <sz val="9"/>
        <rFont val="ＭＳ ゴシック"/>
        <family val="3"/>
        <charset val="128"/>
      </rPr>
      <t>保有資格を全て記入するのではなく、人員基準上、求められる資格等を入力してください。</t>
    </r>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</si>
  <si>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当該事業所における勤務時間が、当該事業所において定められている常勤の従業者が勤務すべき時間数に達していることをいいます。</t>
    </r>
    <r>
      <rPr>
        <b/>
        <u/>
        <sz val="9"/>
        <rFont val="ＭＳ ゴシック"/>
        <family val="3"/>
        <charset val="128"/>
      </rPr>
      <t>雇用の形態は考慮しません</t>
    </r>
    <r>
      <rPr>
        <b/>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</si>
  <si>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初版</t>
    <rPh sb="0" eb="2">
      <t>ショハン</t>
    </rPh>
    <phoneticPr fontId="31"/>
  </si>
  <si>
    <t>令和７年（2025年）３月19日</t>
    <rPh sb="0" eb="2">
      <t>レイワ</t>
    </rPh>
    <rPh sb="3" eb="4">
      <t>ネン</t>
    </rPh>
    <rPh sb="9" eb="10">
      <t>ネン</t>
    </rPh>
    <rPh sb="12" eb="13">
      <t>ガツ</t>
    </rPh>
    <rPh sb="15" eb="16">
      <t>ニチ</t>
    </rPh>
    <phoneticPr fontId="31"/>
  </si>
  <si>
    <t>（記載例）従業者の勤務の体制及び勤務形態一覧表</t>
    <rPh sb="1" eb="3">
      <t>キサイ</t>
    </rPh>
    <rPh sb="3" eb="4">
      <t>レイ</t>
    </rPh>
    <rPh sb="5" eb="8">
      <t>ジュウギョウシャ</t>
    </rPh>
    <rPh sb="9" eb="11">
      <t>キンム</t>
    </rPh>
    <rPh sb="12" eb="14">
      <t>タイセイ</t>
    </rPh>
    <rPh sb="14" eb="15">
      <t>オヨ</t>
    </rPh>
    <rPh sb="16" eb="18">
      <t>キンム</t>
    </rPh>
    <rPh sb="18" eb="20">
      <t>ケイタイ</t>
    </rPh>
    <rPh sb="20" eb="23">
      <t>イチランヒョウ</t>
    </rPh>
    <phoneticPr fontId="8"/>
  </si>
  <si>
    <t>　区分２以下の延べ利用者数</t>
    <rPh sb="1" eb="3">
      <t>クブン</t>
    </rPh>
    <rPh sb="4" eb="6">
      <t>イカ</t>
    </rPh>
    <rPh sb="7" eb="8">
      <t>ノ</t>
    </rPh>
    <rPh sb="9" eb="13">
      <t>リヨウシャスウ</t>
    </rPh>
    <phoneticPr fontId="3"/>
  </si>
  <si>
    <t>2版</t>
    <rPh sb="1" eb="2">
      <t>ハン</t>
    </rPh>
    <phoneticPr fontId="31"/>
  </si>
  <si>
    <t>令和７年（2025年）３月24日</t>
    <rPh sb="0" eb="2">
      <t>レイワ</t>
    </rPh>
    <rPh sb="3" eb="4">
      <t>ネン</t>
    </rPh>
    <rPh sb="9" eb="10">
      <t>ネン</t>
    </rPh>
    <rPh sb="12" eb="13">
      <t>ガツ</t>
    </rPh>
    <rPh sb="15" eb="16">
      <t>ニチ</t>
    </rPh>
    <phoneticPr fontId="31"/>
  </si>
  <si>
    <t>版数</t>
    <rPh sb="0" eb="1">
      <t>バン</t>
    </rPh>
    <rPh sb="1" eb="2">
      <t>スウ</t>
    </rPh>
    <phoneticPr fontId="31"/>
  </si>
  <si>
    <t>日付け</t>
    <rPh sb="0" eb="2">
      <t>ヒヅ</t>
    </rPh>
    <phoneticPr fontId="31"/>
  </si>
  <si>
    <t>変更内容</t>
    <rPh sb="0" eb="2">
      <t>ヘンコウ</t>
    </rPh>
    <rPh sb="2" eb="4">
      <t>ナイヨウ</t>
    </rPh>
    <phoneticPr fontId="31"/>
  </si>
  <si>
    <t>・生活介護の前年度実績報告欄の記載例を記載
・児童関係の勤務形態一覧表を削除（別で掲示）</t>
    <rPh sb="1" eb="3">
      <t>セイカツ</t>
    </rPh>
    <rPh sb="3" eb="5">
      <t>カイゴ</t>
    </rPh>
    <rPh sb="6" eb="9">
      <t>ゼンネンド</t>
    </rPh>
    <rPh sb="9" eb="11">
      <t>ジッセキ</t>
    </rPh>
    <rPh sb="11" eb="13">
      <t>ホウコク</t>
    </rPh>
    <rPh sb="13" eb="14">
      <t>ラン</t>
    </rPh>
    <rPh sb="15" eb="17">
      <t>キサイ</t>
    </rPh>
    <rPh sb="17" eb="18">
      <t>レイ</t>
    </rPh>
    <rPh sb="19" eb="21">
      <t>キサイ</t>
    </rPh>
    <rPh sb="23" eb="25">
      <t>ジドウ</t>
    </rPh>
    <rPh sb="25" eb="27">
      <t>カンケイ</t>
    </rPh>
    <rPh sb="28" eb="35">
      <t>キンムケイタイイチランヒョウ</t>
    </rPh>
    <rPh sb="36" eb="38">
      <t>サクジョ</t>
    </rPh>
    <rPh sb="39" eb="40">
      <t>ベツ</t>
    </rPh>
    <rPh sb="41" eb="43">
      <t>ケイジ</t>
    </rPh>
    <phoneticPr fontId="31"/>
  </si>
  <si>
    <t>令和７年（2025年）３月31日</t>
    <rPh sb="0" eb="2">
      <t>レイワ</t>
    </rPh>
    <rPh sb="3" eb="4">
      <t>ネン</t>
    </rPh>
    <rPh sb="9" eb="10">
      <t>ネン</t>
    </rPh>
    <rPh sb="12" eb="13">
      <t>ガツ</t>
    </rPh>
    <rPh sb="15" eb="16">
      <t>ニチ</t>
    </rPh>
    <phoneticPr fontId="31"/>
  </si>
  <si>
    <t>3版</t>
    <rPh sb="1" eb="2">
      <t>ハン</t>
    </rPh>
    <phoneticPr fontId="31"/>
  </si>
  <si>
    <t>・一部サービスに、調理員の職種を追加</t>
    <rPh sb="1" eb="3">
      <t>イチブ</t>
    </rPh>
    <rPh sb="9" eb="12">
      <t>チョウリイン</t>
    </rPh>
    <rPh sb="13" eb="15">
      <t>ショクシュ</t>
    </rPh>
    <rPh sb="16" eb="18">
      <t>ツイカ</t>
    </rPh>
    <phoneticPr fontId="3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</si>
  <si>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</si>
  <si>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</si>
  <si>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＜人員基準に関する実人数集計＞</t>
    <rPh sb="1" eb="5">
      <t>ジンインキジュン</t>
    </rPh>
    <rPh sb="6" eb="7">
      <t>カン</t>
    </rPh>
    <rPh sb="9" eb="10">
      <t>ジツ</t>
    </rPh>
    <rPh sb="10" eb="12">
      <t>ニンズウ</t>
    </rPh>
    <rPh sb="12" eb="14">
      <t>シュウケイ</t>
    </rPh>
    <phoneticPr fontId="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</si>
  <si>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</si>
  <si>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</si>
  <si>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</si>
  <si>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</si>
  <si>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</si>
  <si>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</si>
  <si>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</si>
  <si>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</si>
  <si>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</si>
  <si>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就労選択支援</t>
    <rPh sb="0" eb="2">
      <t>シュウロウ</t>
    </rPh>
    <rPh sb="2" eb="4">
      <t>センタク</t>
    </rPh>
    <rPh sb="4" eb="6">
      <t>シエン</t>
    </rPh>
    <phoneticPr fontId="3"/>
  </si>
  <si>
    <t>4版</t>
    <rPh sb="1" eb="2">
      <t>ハン</t>
    </rPh>
    <phoneticPr fontId="31"/>
  </si>
  <si>
    <t>令和８年（2026年）１月７日</t>
    <rPh sb="0" eb="2">
      <t>レイワ</t>
    </rPh>
    <rPh sb="3" eb="4">
      <t>ネン</t>
    </rPh>
    <rPh sb="9" eb="10">
      <t>ネン</t>
    </rPh>
    <rPh sb="12" eb="13">
      <t>ガツ</t>
    </rPh>
    <rPh sb="14" eb="15">
      <t>ニチ</t>
    </rPh>
    <phoneticPr fontId="31"/>
  </si>
  <si>
    <t>・就労選択支援に関する勤務表を追加</t>
    <rPh sb="1" eb="3">
      <t>シュウロウ</t>
    </rPh>
    <rPh sb="3" eb="5">
      <t>センタク</t>
    </rPh>
    <rPh sb="5" eb="7">
      <t>シエン</t>
    </rPh>
    <rPh sb="8" eb="9">
      <t>カン</t>
    </rPh>
    <rPh sb="11" eb="13">
      <t>キンム</t>
    </rPh>
    <rPh sb="13" eb="14">
      <t>ヒョウ</t>
    </rPh>
    <rPh sb="15" eb="17">
      <t>ツイカ</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</si>
</sst>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quot;時間/週&quot;"/>
  </numFmts>
  <fonts count="39">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11"/>
      <color rgb="FF7030A0"/>
      <name val="游ゴシック"/>
      <family val="3"/>
      <charset val="128"/>
      <scheme val="minor"/>
    </font>
    <font>
      <sz val="6"/>
      <name val="游ゴシック"/>
      <family val="3"/>
      <charset val="128"/>
      <scheme val="minor"/>
    </font>
    <font>
      <sz val="8"/>
      <color rgb="FFFF0000"/>
      <name val="ＭＳ ゴシック"/>
      <family val="3"/>
      <charset val="128"/>
    </font>
    <font>
      <sz val="12"/>
      <color indexed="81"/>
      <name val="MS P ゴシック"/>
      <family val="3"/>
      <charset val="128"/>
    </font>
    <font>
      <sz val="14"/>
      <color indexed="81"/>
      <name val="MS P ゴシック"/>
      <family val="3"/>
      <charset val="128"/>
    </font>
    <font>
      <b/>
      <sz val="12"/>
      <color theme="1"/>
      <name val="ＭＳ ゴシック"/>
      <family val="3"/>
      <charset val="128"/>
    </font>
    <font>
      <b/>
      <sz val="12"/>
      <name val="ＭＳ ゴシック"/>
      <family val="3"/>
      <charset val="128"/>
    </font>
    <font>
      <b/>
      <sz val="12"/>
      <color indexed="8"/>
      <name val="ＭＳ ゴシック"/>
      <family val="3"/>
      <charset val="128"/>
    </font>
    <font>
      <sz val="11"/>
      <color rgb="FFC00000"/>
      <name val="游ゴシック"/>
      <family val="3"/>
      <charset val="128"/>
      <scheme val="minor"/>
    </font>
  </fonts>
  <fills count="10">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5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555">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pplyAlignment="1">
      <alignment vertical="center"/>
    </xf>
    <xf numFmtId="0" fontId="2" fillId="0" borderId="0" xfId="7" applyFont="1" applyBorder="1" applyAlignment="1">
      <alignment horizontal="center" vertical="center"/>
    </xf>
    <xf numFmtId="0" fontId="2" fillId="0" borderId="0" xfId="7" applyFont="1" applyBorder="1" applyAlignment="1">
      <alignment vertical="center"/>
    </xf>
    <xf numFmtId="0" fontId="2" fillId="0" borderId="0" xfId="7" applyFont="1" applyAlignment="1">
      <alignment horizontal="center" vertical="center"/>
    </xf>
    <xf numFmtId="177" fontId="5" fillId="0" borderId="17" xfId="7" applyNumberFormat="1" applyFont="1" applyBorder="1" applyAlignment="1">
      <alignment vertical="center"/>
    </xf>
    <xf numFmtId="178" fontId="5" fillId="0" borderId="17" xfId="7" applyNumberFormat="1" applyFont="1" applyBorder="1" applyAlignment="1">
      <alignment vertical="center"/>
    </xf>
    <xf numFmtId="0" fontId="5" fillId="3"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vertical="center"/>
    </xf>
    <xf numFmtId="0" fontId="2" fillId="0" borderId="0" xfId="7" applyFont="1" applyFill="1" applyAlignment="1">
      <alignment vertical="center"/>
    </xf>
    <xf numFmtId="0" fontId="12" fillId="0" borderId="0" xfId="7" applyFont="1" applyFill="1">
      <alignment vertical="center"/>
    </xf>
    <xf numFmtId="0" fontId="2" fillId="0" borderId="0" xfId="7" applyFont="1" applyBorder="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pplyAlignment="1">
      <alignment vertical="center"/>
    </xf>
    <xf numFmtId="0" fontId="2" fillId="0" borderId="0" xfId="7" applyFont="1" applyAlignment="1">
      <alignment horizontal="left" vertical="center"/>
    </xf>
    <xf numFmtId="0" fontId="5" fillId="0" borderId="17" xfId="7" applyFont="1" applyBorder="1" applyAlignment="1">
      <alignment horizontal="center" vertical="center"/>
    </xf>
    <xf numFmtId="0" fontId="5" fillId="0" borderId="0"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Border="1" applyAlignment="1">
      <alignment horizontal="center" vertical="center"/>
    </xf>
    <xf numFmtId="0" fontId="21" fillId="0" borderId="0" xfId="3" applyFont="1" applyBorder="1" applyAlignment="1">
      <alignment horizontal="center" vertical="center"/>
    </xf>
    <xf numFmtId="0" fontId="21" fillId="0" borderId="0" xfId="7" applyFont="1" applyBorder="1" applyAlignme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5" fillId="0" borderId="0" xfId="7" applyFont="1" applyAlignment="1">
      <alignment vertical="center"/>
    </xf>
    <xf numFmtId="0" fontId="2" fillId="0" borderId="0" xfId="7" applyFont="1">
      <alignmen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23" fillId="0" borderId="0" xfId="7" applyFont="1" applyBorder="1" applyAlignment="1">
      <alignment horizontal="center" vertical="center"/>
    </xf>
    <xf numFmtId="0" fontId="23" fillId="0" borderId="0" xfId="3" applyFont="1" applyBorder="1" applyAlignment="1">
      <alignment horizontal="center" vertical="center"/>
    </xf>
    <xf numFmtId="0" fontId="23" fillId="0" borderId="0" xfId="7" applyFont="1" applyAlignme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2" fillId="0" borderId="0" xfId="7" applyFont="1" applyFill="1" applyBorder="1" applyAlignment="1">
      <alignment horizontal="center"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2" fillId="0" borderId="0" xfId="3" applyFont="1" applyBorder="1" applyAlignment="1">
      <alignment horizontal="center" vertical="center"/>
    </xf>
    <xf numFmtId="0" fontId="2" fillId="0" borderId="0" xfId="7" applyFont="1" applyFill="1" applyBorder="1" applyAlignment="1">
      <alignment horizontal="left"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pplyAlignment="1">
      <alignment vertical="center"/>
    </xf>
    <xf numFmtId="0" fontId="5" fillId="5" borderId="25" xfId="7" applyFont="1" applyFill="1" applyBorder="1" applyAlignment="1">
      <alignment vertical="center"/>
    </xf>
    <xf numFmtId="0" fontId="5" fillId="0" borderId="0" xfId="7" applyFont="1" applyFill="1" applyBorder="1" applyAlignment="1">
      <alignment horizontal="left" vertical="center"/>
    </xf>
    <xf numFmtId="0" fontId="5" fillId="0" borderId="0" xfId="7" applyFont="1" applyFill="1" applyBorder="1">
      <alignment vertical="center"/>
    </xf>
    <xf numFmtId="0" fontId="14" fillId="0" borderId="0" xfId="7" applyFont="1" applyFill="1" applyBorder="1" applyAlignment="1">
      <alignment vertical="center"/>
    </xf>
    <xf numFmtId="0" fontId="5" fillId="0" borderId="17" xfId="7" applyFont="1" applyFill="1" applyBorder="1" applyAlignment="1">
      <alignment horizontal="center" vertical="center" wrapText="1"/>
    </xf>
    <xf numFmtId="0" fontId="5" fillId="0" borderId="17" xfId="7" applyFont="1" applyFill="1" applyBorder="1" applyAlignment="1">
      <alignment horizontal="right" vertical="center"/>
    </xf>
    <xf numFmtId="176" fontId="5" fillId="0" borderId="29" xfId="7" applyNumberFormat="1" applyFont="1" applyFill="1" applyBorder="1" applyAlignment="1">
      <alignment vertical="center"/>
    </xf>
    <xf numFmtId="176" fontId="5" fillId="0" borderId="17" xfId="7" applyNumberFormat="1" applyFont="1" applyFill="1" applyBorder="1" applyAlignment="1">
      <alignment vertical="center"/>
    </xf>
    <xf numFmtId="0" fontId="5" fillId="0" borderId="0" xfId="7" applyFont="1" applyFill="1" applyBorder="1" applyAlignment="1">
      <alignment horizontal="right" vertical="center"/>
    </xf>
    <xf numFmtId="179" fontId="5" fillId="0" borderId="17" xfId="7" applyNumberFormat="1" applyFont="1" applyBorder="1" applyAlignment="1">
      <alignment horizontal="center" vertical="center"/>
    </xf>
    <xf numFmtId="0" fontId="2" fillId="0" borderId="0" xfId="7" applyFont="1" applyFill="1" applyBorder="1">
      <alignment vertical="center"/>
    </xf>
    <xf numFmtId="0" fontId="5" fillId="0" borderId="17" xfId="7" applyFont="1" applyFill="1" applyBorder="1" applyAlignment="1">
      <alignment horizontal="center" vertical="center"/>
    </xf>
    <xf numFmtId="0" fontId="5" fillId="4" borderId="17" xfId="7" applyFont="1" applyFill="1" applyBorder="1" applyAlignment="1">
      <alignment horizontal="right" vertical="center"/>
    </xf>
    <xf numFmtId="180" fontId="5" fillId="0" borderId="17" xfId="7" applyNumberFormat="1" applyFont="1" applyFill="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Fill="1" applyBorder="1" applyAlignment="1">
      <alignment vertical="center"/>
    </xf>
    <xf numFmtId="0" fontId="5" fillId="7" borderId="17" xfId="3" applyFont="1" applyFill="1" applyBorder="1" applyAlignment="1">
      <alignment horizontal="center" vertical="center"/>
    </xf>
    <xf numFmtId="0" fontId="5" fillId="0" borderId="4" xfId="7" applyFont="1" applyFill="1" applyBorder="1" applyAlignment="1">
      <alignment vertical="center"/>
    </xf>
    <xf numFmtId="0" fontId="5" fillId="0" borderId="4" xfId="7" applyFont="1" applyFill="1" applyBorder="1" applyAlignment="1">
      <alignment horizontal="center" vertical="center"/>
    </xf>
    <xf numFmtId="0" fontId="12" fillId="0" borderId="0" xfId="7" applyFont="1" applyFill="1" applyAlignment="1">
      <alignment horizontal="center" vertical="center"/>
    </xf>
    <xf numFmtId="0" fontId="25" fillId="0" borderId="0" xfId="0" applyFont="1">
      <alignment vertical="center"/>
    </xf>
    <xf numFmtId="0" fontId="24" fillId="0" borderId="0" xfId="7" applyFont="1">
      <alignment vertical="center"/>
    </xf>
    <xf numFmtId="0" fontId="24" fillId="0" borderId="0" xfId="7" applyFont="1" applyFill="1">
      <alignment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176"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0" xfId="7" applyFont="1" applyFill="1" applyBorder="1" applyAlignment="1">
      <alignment horizontal="center" vertical="center"/>
    </xf>
    <xf numFmtId="0" fontId="5" fillId="0" borderId="17" xfId="7" applyFont="1" applyFill="1" applyBorder="1" applyAlignment="1">
      <alignment horizontal="right"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179" fontId="5" fillId="0" borderId="17" xfId="7" applyNumberFormat="1" applyFont="1" applyFill="1" applyBorder="1" applyAlignment="1">
      <alignment horizontal="center" vertical="center"/>
    </xf>
    <xf numFmtId="176" fontId="5" fillId="0" borderId="17" xfId="7" applyNumberFormat="1" applyFont="1" applyFill="1" applyBorder="1" applyAlignment="1">
      <alignment vertical="center"/>
    </xf>
    <xf numFmtId="0" fontId="5" fillId="0" borderId="0" xfId="7" applyFont="1" applyFill="1">
      <alignment vertical="center"/>
    </xf>
    <xf numFmtId="176" fontId="5" fillId="0" borderId="17" xfId="7" applyNumberFormat="1" applyFont="1" applyBorder="1">
      <alignment vertical="center"/>
    </xf>
    <xf numFmtId="0" fontId="5" fillId="0" borderId="9" xfId="7" applyFont="1" applyFill="1" applyBorder="1" applyAlignment="1">
      <alignment vertical="center" wrapText="1"/>
    </xf>
    <xf numFmtId="0" fontId="5" fillId="0" borderId="28" xfId="7" applyFont="1" applyFill="1" applyBorder="1" applyAlignment="1">
      <alignmen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176" fontId="5" fillId="0" borderId="17" xfId="7" applyNumberFormat="1" applyFont="1" applyBorder="1" applyAlignment="1">
      <alignment horizontal="center" vertical="center"/>
    </xf>
    <xf numFmtId="0" fontId="27" fillId="0" borderId="0" xfId="0" applyFont="1">
      <alignment vertical="center"/>
    </xf>
    <xf numFmtId="0" fontId="5" fillId="4" borderId="17" xfId="7" applyFont="1" applyFill="1" applyBorder="1" applyAlignment="1">
      <alignment horizontal="right" vertical="center"/>
    </xf>
    <xf numFmtId="0" fontId="5" fillId="0" borderId="25" xfId="7" applyFont="1" applyFill="1" applyBorder="1" applyAlignment="1">
      <alignment horizontal="left" vertical="center"/>
    </xf>
    <xf numFmtId="0" fontId="5" fillId="0" borderId="16" xfId="7" applyFont="1" applyFill="1" applyBorder="1" applyAlignment="1">
      <alignment horizontal="left" vertical="center"/>
    </xf>
    <xf numFmtId="0" fontId="5" fillId="4" borderId="17" xfId="7" applyFont="1" applyFill="1" applyBorder="1" applyAlignment="1">
      <alignment horizontal="right" vertical="center"/>
    </xf>
    <xf numFmtId="0" fontId="28" fillId="0" borderId="23" xfId="7" applyFont="1" applyFill="1" applyBorder="1" applyAlignment="1">
      <alignment horizontal="left"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8" borderId="17" xfId="7" applyFont="1" applyFill="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wrapText="1"/>
    </xf>
    <xf numFmtId="0" fontId="5" fillId="4" borderId="17" xfId="7" applyFont="1" applyFill="1" applyBorder="1" applyAlignment="1">
      <alignment horizontal="right" vertical="center"/>
    </xf>
    <xf numFmtId="0" fontId="5" fillId="4" borderId="17" xfId="7" applyFont="1" applyFill="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right" vertical="center"/>
    </xf>
    <xf numFmtId="0" fontId="5" fillId="0" borderId="4" xfId="7" applyFont="1" applyFill="1" applyBorder="1" applyAlignment="1">
      <alignment vertical="center" wrapText="1"/>
    </xf>
    <xf numFmtId="0" fontId="5" fillId="0" borderId="0" xfId="7" applyFont="1" applyFill="1" applyBorder="1" applyAlignment="1">
      <alignment vertical="center" wrapText="1"/>
    </xf>
    <xf numFmtId="0" fontId="29" fillId="0" borderId="4" xfId="7" applyFont="1" applyFill="1" applyBorder="1" applyAlignment="1">
      <alignment vertical="center"/>
    </xf>
    <xf numFmtId="0" fontId="29" fillId="0" borderId="0" xfId="7" applyFont="1" applyFill="1" applyBorder="1" applyAlignment="1">
      <alignment vertical="center"/>
    </xf>
    <xf numFmtId="0" fontId="14" fillId="0" borderId="17" xfId="7" applyFont="1" applyFill="1" applyBorder="1" applyAlignment="1">
      <alignment horizontal="center" vertical="center"/>
    </xf>
    <xf numFmtId="0" fontId="14" fillId="0" borderId="16" xfId="7" applyFont="1" applyFill="1" applyBorder="1" applyAlignment="1">
      <alignment horizontal="center" vertical="center"/>
    </xf>
    <xf numFmtId="0" fontId="5" fillId="4" borderId="17" xfId="7" applyFont="1" applyFill="1" applyBorder="1" applyAlignment="1">
      <alignment horizontal="right" vertical="center"/>
    </xf>
    <xf numFmtId="0" fontId="19" fillId="0" borderId="0" xfId="0" applyFont="1" applyAlignment="1">
      <alignment vertical="center" shrinkToFit="1"/>
    </xf>
    <xf numFmtId="0" fontId="19" fillId="6" borderId="0" xfId="0" applyFont="1" applyFill="1" applyBorder="1" applyAlignment="1">
      <alignment vertical="center"/>
    </xf>
    <xf numFmtId="181" fontId="19" fillId="6" borderId="17" xfId="0" applyNumberFormat="1" applyFont="1" applyFill="1" applyBorder="1" applyAlignment="1">
      <alignment vertical="center" shrinkToFit="1"/>
    </xf>
    <xf numFmtId="0" fontId="5" fillId="0" borderId="17" xfId="7" applyFont="1" applyBorder="1" applyAlignment="1">
      <alignment horizontal="center" vertical="center"/>
    </xf>
    <xf numFmtId="0" fontId="2" fillId="0" borderId="17" xfId="7" applyFont="1" applyBorder="1" applyAlignment="1">
      <alignment vertical="center"/>
    </xf>
    <xf numFmtId="0" fontId="5" fillId="0" borderId="17" xfId="7" applyFont="1" applyFill="1" applyBorder="1" applyAlignment="1">
      <alignment horizontal="center" vertical="center" wrapText="1"/>
    </xf>
    <xf numFmtId="0" fontId="5" fillId="0" borderId="17" xfId="3" applyFont="1" applyBorder="1" applyAlignment="1">
      <alignment horizontal="center" vertical="center"/>
    </xf>
    <xf numFmtId="0" fontId="5" fillId="0" borderId="0" xfId="7" applyFont="1" applyFill="1" applyBorder="1" applyAlignment="1">
      <alignment horizontal="center" vertical="center"/>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7" xfId="7" applyFont="1" applyBorder="1" applyAlignment="1">
      <alignment vertical="center"/>
    </xf>
    <xf numFmtId="0" fontId="5" fillId="0" borderId="17" xfId="7" applyFont="1" applyFill="1" applyBorder="1" applyAlignment="1">
      <alignment horizontal="center" vertical="center" wrapText="1"/>
    </xf>
    <xf numFmtId="0" fontId="5" fillId="0" borderId="25" xfId="3" applyFont="1" applyBorder="1" applyAlignment="1">
      <alignment horizontal="center" vertical="center"/>
    </xf>
    <xf numFmtId="0" fontId="5" fillId="0" borderId="17" xfId="3" applyFont="1" applyBorder="1" applyAlignment="1">
      <alignment horizontal="center" vertical="center"/>
    </xf>
    <xf numFmtId="0" fontId="5" fillId="0" borderId="0" xfId="7" applyFont="1" applyFill="1" applyBorder="1" applyAlignment="1">
      <alignment horizontal="center" vertical="center"/>
    </xf>
    <xf numFmtId="0" fontId="5" fillId="4" borderId="17" xfId="7" applyFont="1" applyFill="1" applyBorder="1" applyAlignment="1">
      <alignment horizontal="right" vertical="center"/>
    </xf>
    <xf numFmtId="179" fontId="5" fillId="0" borderId="17" xfId="7" applyNumberFormat="1" applyFont="1" applyFill="1" applyBorder="1" applyAlignment="1">
      <alignment horizontal="center" vertical="center"/>
    </xf>
    <xf numFmtId="0" fontId="5" fillId="3" borderId="25" xfId="7" applyFont="1" applyFill="1" applyBorder="1" applyAlignment="1">
      <alignment horizontal="center" vertical="center"/>
    </xf>
    <xf numFmtId="0" fontId="5" fillId="8" borderId="17" xfId="7" applyFont="1" applyFill="1" applyBorder="1" applyAlignment="1">
      <alignment vertical="center"/>
    </xf>
    <xf numFmtId="0" fontId="30" fillId="0" borderId="0" xfId="0" applyFont="1">
      <alignment vertical="center"/>
    </xf>
    <xf numFmtId="176" fontId="5" fillId="0" borderId="0" xfId="7" applyNumberFormat="1" applyFont="1" applyFill="1" applyBorder="1" applyAlignment="1">
      <alignment vertical="center"/>
    </xf>
    <xf numFmtId="0" fontId="5" fillId="8" borderId="0" xfId="7" applyFont="1" applyFill="1" applyBorder="1" applyAlignment="1">
      <alignment horizontal="righ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shrinkToFit="1"/>
    </xf>
    <xf numFmtId="0" fontId="5" fillId="5" borderId="17" xfId="7" applyFont="1" applyFill="1" applyBorder="1" applyAlignment="1">
      <alignment vertical="center" shrinkToFit="1"/>
    </xf>
    <xf numFmtId="0" fontId="5" fillId="5" borderId="25" xfId="7" applyFont="1" applyFill="1" applyBorder="1" applyAlignment="1">
      <alignment vertical="center" shrinkToFit="1"/>
    </xf>
    <xf numFmtId="0" fontId="5" fillId="0" borderId="17" xfId="3" applyFont="1" applyBorder="1" applyAlignment="1">
      <alignment horizontal="center" vertical="center"/>
    </xf>
    <xf numFmtId="0" fontId="35" fillId="6" borderId="17" xfId="0" applyFont="1" applyFill="1" applyBorder="1">
      <alignment vertical="center"/>
    </xf>
    <xf numFmtId="0" fontId="36" fillId="0" borderId="0" xfId="7" applyFont="1" applyAlignment="1">
      <alignment horizontal="left" vertical="center"/>
    </xf>
    <xf numFmtId="0" fontId="35" fillId="6" borderId="17" xfId="0" applyFont="1" applyFill="1" applyBorder="1" applyAlignment="1">
      <alignment horizontal="center" vertical="center"/>
    </xf>
    <xf numFmtId="0" fontId="37" fillId="6" borderId="17" xfId="0" applyFont="1" applyFill="1" applyBorder="1" applyAlignment="1">
      <alignment horizontal="center" vertical="center"/>
    </xf>
    <xf numFmtId="0" fontId="17" fillId="0" borderId="0" xfId="7" applyFont="1">
      <alignment vertical="center"/>
    </xf>
    <xf numFmtId="0" fontId="17" fillId="0" borderId="0" xfId="7" applyFont="1" applyAlignment="1">
      <alignment vertical="center"/>
    </xf>
    <xf numFmtId="0" fontId="17" fillId="0" borderId="0" xfId="7" applyFont="1" applyAlignment="1">
      <alignment vertical="center" textRotation="255" shrinkToFit="1"/>
    </xf>
    <xf numFmtId="0" fontId="5" fillId="0" borderId="17" xfId="7" applyFont="1" applyBorder="1" applyAlignment="1">
      <alignment horizontal="center" vertical="center"/>
    </xf>
    <xf numFmtId="0" fontId="2" fillId="0" borderId="17" xfId="7" applyFont="1" applyBorder="1" applyAlignment="1">
      <alignment vertical="center"/>
    </xf>
    <xf numFmtId="0" fontId="37" fillId="6" borderId="17" xfId="0" applyFont="1" applyFill="1" applyBorder="1" applyAlignment="1">
      <alignment horizontal="center" vertical="center"/>
    </xf>
    <xf numFmtId="0" fontId="5" fillId="0" borderId="17" xfId="7" applyFont="1" applyBorder="1" applyAlignment="1">
      <alignment horizontal="center" vertical="center" wrapText="1"/>
    </xf>
    <xf numFmtId="0" fontId="5" fillId="0" borderId="25" xfId="3" applyFont="1" applyBorder="1" applyAlignment="1">
      <alignment horizontal="center" vertical="center"/>
    </xf>
    <xf numFmtId="0" fontId="5" fillId="0" borderId="17" xfId="3" applyFont="1" applyBorder="1" applyAlignment="1">
      <alignment horizontal="center" vertical="center"/>
    </xf>
    <xf numFmtId="0" fontId="5" fillId="0" borderId="17" xfId="7" applyFont="1" applyFill="1" applyBorder="1" applyAlignment="1">
      <alignment horizontal="center" vertical="center" wrapText="1"/>
    </xf>
    <xf numFmtId="0" fontId="5" fillId="0" borderId="25" xfId="7" applyFont="1" applyFill="1" applyBorder="1" applyAlignment="1">
      <alignment horizontal="left" vertical="center"/>
    </xf>
    <xf numFmtId="0" fontId="5" fillId="0" borderId="16" xfId="7" applyFont="1" applyFill="1" applyBorder="1" applyAlignment="1">
      <alignment horizontal="left" vertical="center"/>
    </xf>
    <xf numFmtId="0" fontId="5" fillId="0" borderId="0" xfId="7" applyFont="1" applyFill="1" applyBorder="1" applyAlignment="1">
      <alignment horizontal="center" vertical="center"/>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5" fillId="0" borderId="17" xfId="7" applyFont="1" applyFill="1" applyBorder="1" applyAlignment="1">
      <alignment horizontal="right" vertical="center"/>
    </xf>
    <xf numFmtId="0" fontId="28" fillId="0" borderId="23" xfId="7" applyFont="1" applyFill="1" applyBorder="1" applyAlignment="1">
      <alignment horizontal="left" vertical="center"/>
    </xf>
    <xf numFmtId="0" fontId="5" fillId="3" borderId="25" xfId="7" applyFont="1" applyFill="1" applyBorder="1" applyAlignment="1">
      <alignment horizontal="center" vertical="center"/>
    </xf>
    <xf numFmtId="0" fontId="0" fillId="0" borderId="17" xfId="0" applyBorder="1">
      <alignment vertical="center"/>
    </xf>
    <xf numFmtId="0" fontId="0" fillId="0" borderId="17" xfId="0" applyBorder="1" applyAlignment="1">
      <alignment vertical="center" wrapText="1"/>
    </xf>
    <xf numFmtId="0" fontId="0" fillId="9" borderId="17" xfId="0" applyFill="1" applyBorder="1">
      <alignment vertical="center"/>
    </xf>
    <xf numFmtId="0" fontId="38" fillId="0" borderId="0" xfId="0" applyFont="1">
      <alignment vertical="center"/>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5" fillId="0" borderId="25" xfId="3" applyFont="1" applyBorder="1" applyAlignment="1">
      <alignment horizontal="center" vertical="center"/>
    </xf>
    <xf numFmtId="0" fontId="5" fillId="0" borderId="17" xfId="3" applyFont="1" applyBorder="1" applyAlignment="1">
      <alignment horizontal="center" vertical="center"/>
    </xf>
    <xf numFmtId="0" fontId="5" fillId="0" borderId="17" xfId="7" applyFont="1" applyFill="1" applyBorder="1" applyAlignment="1">
      <alignment horizontal="left"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5" fillId="3" borderId="25" xfId="7" applyFont="1" applyFill="1" applyBorder="1" applyAlignment="1">
      <alignment horizontal="center" vertical="center"/>
    </xf>
    <xf numFmtId="0" fontId="6" fillId="0" borderId="0" xfId="5" applyAlignment="1">
      <alignment horizontal="right" vertical="center"/>
    </xf>
    <xf numFmtId="0" fontId="6" fillId="0" borderId="0" xfId="5" applyAlignment="1">
      <alignment horizontal="lef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6" fillId="0" borderId="19" xfId="5" applyBorder="1" applyAlignment="1">
      <alignment horizontal="center" vertical="center"/>
    </xf>
    <xf numFmtId="0" fontId="6" fillId="0" borderId="0" xfId="5" applyAlignment="1">
      <alignment horizontal="center" vertical="center"/>
    </xf>
    <xf numFmtId="0" fontId="6" fillId="0" borderId="0" xfId="5"/>
    <xf numFmtId="0" fontId="6" fillId="0" borderId="20" xfId="5" applyBorder="1"/>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0" xfId="5" applyFont="1" applyAlignment="1">
      <alignment horizontal="center" vertical="center"/>
    </xf>
    <xf numFmtId="0" fontId="7" fillId="0" borderId="37"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7" fillId="0" borderId="7" xfId="5" applyFont="1" applyBorder="1" applyAlignment="1">
      <alignment horizontal="left" vertical="top"/>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7" fillId="0" borderId="30"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23" xfId="5" applyBorder="1"/>
    <xf numFmtId="0" fontId="6" fillId="0" borderId="26" xfId="5" applyBorder="1"/>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19" xfId="5" applyFont="1" applyBorder="1" applyAlignment="1">
      <alignment horizontal="center" vertical="center"/>
    </xf>
    <xf numFmtId="0" fontId="7" fillId="0" borderId="9"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7" fillId="0" borderId="25"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7" fillId="0" borderId="26" xfId="5" applyFont="1" applyBorder="1" applyAlignment="1">
      <alignment horizontal="center" vertical="center"/>
    </xf>
    <xf numFmtId="0" fontId="7" fillId="0" borderId="3" xfId="5" applyFont="1" applyBorder="1" applyAlignment="1">
      <alignment horizontal="center" vertical="center"/>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6" xfId="5" applyFont="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17" xfId="5" applyFont="1" applyBorder="1" applyAlignment="1">
      <alignment horizontal="lef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17" xfId="8"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16" xfId="5" applyFont="1" applyBorder="1" applyAlignment="1">
      <alignment horizontal="left" vertical="center"/>
    </xf>
    <xf numFmtId="0" fontId="6" fillId="0" borderId="0" xfId="5" applyAlignment="1">
      <alignment horizontal="center" vertical="center" shrinkToFit="1"/>
    </xf>
    <xf numFmtId="0" fontId="6" fillId="0" borderId="17" xfId="5" applyBorder="1" applyAlignment="1">
      <alignment horizontal="left"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horizontal="center" vertical="center"/>
    </xf>
    <xf numFmtId="0" fontId="5" fillId="0" borderId="17" xfId="7" applyFont="1" applyBorder="1">
      <alignment vertical="center"/>
    </xf>
    <xf numFmtId="0" fontId="2" fillId="0" borderId="17" xfId="7" applyFont="1" applyFill="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0" borderId="10" xfId="7" applyFont="1" applyBorder="1" applyAlignment="1">
      <alignment horizontal="center" vertical="center"/>
    </xf>
    <xf numFmtId="0" fontId="36" fillId="4" borderId="10" xfId="7" applyFont="1" applyFill="1" applyBorder="1" applyAlignment="1">
      <alignment horizontal="center" vertical="center"/>
    </xf>
    <xf numFmtId="0" fontId="37" fillId="6" borderId="17" xfId="0" applyFont="1" applyFill="1" applyBorder="1" applyAlignment="1">
      <alignment horizontal="center" vertical="center"/>
    </xf>
    <xf numFmtId="49" fontId="5" fillId="0" borderId="17" xfId="7" applyNumberFormat="1" applyFont="1" applyBorder="1" applyAlignment="1">
      <alignment horizontal="center" vertical="center"/>
    </xf>
    <xf numFmtId="0" fontId="5" fillId="0" borderId="17" xfId="7" applyFont="1" applyBorder="1" applyAlignment="1">
      <alignment horizontal="center" vertical="center" wrapText="1"/>
    </xf>
    <xf numFmtId="0" fontId="5" fillId="0" borderId="40" xfId="7" applyFont="1" applyBorder="1" applyAlignment="1">
      <alignment horizontal="center" vertical="center" wrapText="1"/>
    </xf>
    <xf numFmtId="0" fontId="5" fillId="0" borderId="22" xfId="7" applyFont="1" applyBorder="1" applyAlignment="1">
      <alignment horizontal="center" vertical="center" wrapText="1"/>
    </xf>
    <xf numFmtId="0" fontId="5" fillId="0" borderId="28" xfId="7" applyFont="1" applyBorder="1" applyAlignment="1">
      <alignment horizontal="center" vertical="center" wrapText="1"/>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0" xfId="3" applyFont="1" applyBorder="1" applyAlignment="1">
      <alignment horizontal="center" vertical="center"/>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6" xfId="3" applyFont="1" applyBorder="1" applyAlignment="1">
      <alignment horizontal="center" vertical="center" wrapText="1"/>
    </xf>
    <xf numFmtId="0" fontId="5" fillId="9" borderId="17" xfId="7" applyFont="1" applyFill="1" applyBorder="1" applyAlignment="1">
      <alignment horizontal="left" vertical="center" wrapText="1"/>
    </xf>
    <xf numFmtId="0" fontId="5" fillId="0" borderId="0" xfId="3"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14" fillId="9" borderId="25" xfId="3" applyFont="1" applyFill="1" applyBorder="1" applyAlignment="1">
      <alignment horizontal="left" vertical="center" wrapText="1"/>
    </xf>
    <xf numFmtId="0" fontId="14" fillId="9" borderId="23" xfId="3" applyFont="1" applyFill="1" applyBorder="1" applyAlignment="1">
      <alignment horizontal="left" vertical="center" wrapText="1"/>
    </xf>
    <xf numFmtId="0" fontId="14" fillId="9" borderId="16" xfId="3" applyFont="1" applyFill="1" applyBorder="1" applyAlignment="1">
      <alignment horizontal="left" vertical="center" wrapText="1"/>
    </xf>
    <xf numFmtId="0" fontId="5" fillId="0" borderId="25" xfId="7" applyFont="1" applyFill="1" applyBorder="1" applyAlignment="1">
      <alignment horizontal="center" vertical="center"/>
    </xf>
    <xf numFmtId="0" fontId="5" fillId="0" borderId="23" xfId="7" applyFont="1" applyFill="1" applyBorder="1" applyAlignment="1">
      <alignment horizontal="center" vertical="center"/>
    </xf>
    <xf numFmtId="0" fontId="5" fillId="0" borderId="17" xfId="7" applyFont="1" applyFill="1" applyBorder="1" applyAlignment="1">
      <alignment horizontal="center" vertical="center"/>
    </xf>
    <xf numFmtId="0" fontId="5" fillId="0" borderId="17" xfId="7" applyFont="1" applyFill="1" applyBorder="1" applyAlignment="1">
      <alignment horizontal="center" vertical="center" wrapText="1"/>
    </xf>
    <xf numFmtId="0" fontId="5" fillId="4" borderId="17" xfId="7" applyFont="1" applyFill="1" applyBorder="1" applyAlignment="1">
      <alignment horizontal="center" vertical="center"/>
    </xf>
    <xf numFmtId="0" fontId="5" fillId="0" borderId="16" xfId="7" applyFont="1" applyFill="1" applyBorder="1" applyAlignment="1">
      <alignment horizontal="center" vertical="center"/>
    </xf>
    <xf numFmtId="0" fontId="12" fillId="0" borderId="17" xfId="7" applyFont="1" applyFill="1" applyBorder="1" applyAlignment="1">
      <alignment horizontal="center" vertical="center"/>
    </xf>
    <xf numFmtId="180" fontId="5" fillId="0" borderId="17" xfId="7" applyNumberFormat="1" applyFont="1" applyFill="1" applyBorder="1" applyAlignment="1">
      <alignment horizontal="center" vertical="center"/>
    </xf>
    <xf numFmtId="0" fontId="2" fillId="8" borderId="17" xfId="7" applyFont="1" applyFill="1" applyBorder="1" applyAlignment="1">
      <alignment horizontal="center" vertical="center" wrapText="1"/>
    </xf>
    <xf numFmtId="0" fontId="29" fillId="0" borderId="0" xfId="7" applyFont="1" applyFill="1" applyBorder="1" applyAlignment="1">
      <alignment horizontal="left" vertical="center" wrapText="1"/>
    </xf>
    <xf numFmtId="0" fontId="5" fillId="0" borderId="25" xfId="7" applyFont="1" applyFill="1" applyBorder="1" applyAlignment="1">
      <alignment horizontal="center" vertical="center" wrapText="1"/>
    </xf>
    <xf numFmtId="0" fontId="5" fillId="0" borderId="16" xfId="7" applyFont="1" applyFill="1" applyBorder="1" applyAlignment="1">
      <alignment horizontal="center" vertical="center" wrapText="1"/>
    </xf>
    <xf numFmtId="0" fontId="5" fillId="0" borderId="25" xfId="7" applyFont="1" applyFill="1" applyBorder="1" applyAlignment="1">
      <alignment horizontal="left" vertical="center" wrapText="1"/>
    </xf>
    <xf numFmtId="0" fontId="5" fillId="0" borderId="23" xfId="7" applyFont="1" applyFill="1" applyBorder="1" applyAlignment="1">
      <alignment horizontal="left" vertical="center" wrapText="1"/>
    </xf>
    <xf numFmtId="0" fontId="5" fillId="0" borderId="16" xfId="7" applyFont="1" applyFill="1" applyBorder="1" applyAlignment="1">
      <alignment horizontal="left"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3" xfId="7" applyFont="1" applyFill="1" applyBorder="1" applyAlignment="1">
      <alignment horizontal="center" vertical="center" wrapText="1"/>
    </xf>
    <xf numFmtId="0" fontId="5" fillId="0" borderId="4" xfId="7" applyFont="1" applyFill="1" applyBorder="1" applyAlignment="1">
      <alignment horizontal="center" vertical="center" wrapText="1"/>
    </xf>
    <xf numFmtId="0" fontId="5" fillId="0" borderId="21" xfId="7" applyFont="1" applyFill="1" applyBorder="1" applyAlignment="1">
      <alignment horizontal="center" vertical="center" wrapText="1"/>
    </xf>
    <xf numFmtId="0" fontId="5" fillId="0" borderId="19" xfId="7" applyFont="1" applyFill="1" applyBorder="1" applyAlignment="1">
      <alignment horizontal="center" vertical="center" wrapText="1"/>
    </xf>
    <xf numFmtId="0" fontId="5" fillId="0" borderId="0" xfId="7" applyFont="1" applyFill="1" applyBorder="1" applyAlignment="1">
      <alignment horizontal="center" vertical="center" wrapText="1"/>
    </xf>
    <xf numFmtId="0" fontId="5" fillId="0" borderId="37" xfId="7" applyFont="1" applyFill="1" applyBorder="1" applyAlignment="1">
      <alignment horizontal="center" vertical="center" wrapText="1"/>
    </xf>
    <xf numFmtId="0" fontId="5" fillId="0" borderId="9" xfId="7" applyFont="1" applyFill="1" applyBorder="1" applyAlignment="1">
      <alignment horizontal="center" vertical="center" wrapText="1"/>
    </xf>
    <xf numFmtId="0" fontId="5" fillId="0" borderId="10" xfId="7" applyFont="1" applyFill="1" applyBorder="1" applyAlignment="1">
      <alignment horizontal="center" vertical="center" wrapText="1"/>
    </xf>
    <xf numFmtId="0" fontId="5" fillId="0" borderId="24" xfId="7" applyFont="1" applyFill="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29" fillId="0" borderId="25" xfId="7" applyFont="1" applyBorder="1" applyAlignment="1">
      <alignment horizontal="left" vertical="center"/>
    </xf>
    <xf numFmtId="0" fontId="29" fillId="0" borderId="23" xfId="7" applyFont="1" applyBorder="1" applyAlignment="1">
      <alignment horizontal="left" vertical="center"/>
    </xf>
    <xf numFmtId="0" fontId="29" fillId="0" borderId="16" xfId="7" applyFont="1" applyBorder="1" applyAlignment="1">
      <alignment horizontal="left"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3" xfId="7" applyFont="1" applyFill="1" applyBorder="1" applyAlignment="1">
      <alignment horizontal="center" vertical="center"/>
    </xf>
    <xf numFmtId="0" fontId="5" fillId="0" borderId="21" xfId="7" applyFont="1" applyFill="1" applyBorder="1" applyAlignment="1">
      <alignment horizontal="center" vertical="center"/>
    </xf>
    <xf numFmtId="0" fontId="5" fillId="0" borderId="19" xfId="7" applyFont="1" applyFill="1" applyBorder="1" applyAlignment="1">
      <alignment horizontal="center" vertical="center"/>
    </xf>
    <xf numFmtId="0" fontId="5" fillId="0" borderId="37" xfId="7" applyFont="1" applyFill="1" applyBorder="1" applyAlignment="1">
      <alignment horizontal="center" vertical="center"/>
    </xf>
    <xf numFmtId="0" fontId="5" fillId="0" borderId="9" xfId="7" applyFont="1" applyFill="1" applyBorder="1" applyAlignment="1">
      <alignment horizontal="center" vertical="center"/>
    </xf>
    <xf numFmtId="0" fontId="5" fillId="0" borderId="24"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7" applyFont="1" applyFill="1" applyBorder="1" applyAlignment="1">
      <alignment horizontal="center" vertical="center"/>
    </xf>
    <xf numFmtId="0" fontId="5" fillId="7" borderId="17" xfId="7" applyFont="1" applyFill="1" applyBorder="1" applyAlignment="1">
      <alignment horizontal="center" vertical="center" wrapTex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176" fontId="5" fillId="0" borderId="40" xfId="7" applyNumberFormat="1" applyFont="1" applyFill="1" applyBorder="1" applyAlignment="1">
      <alignment vertical="center"/>
    </xf>
    <xf numFmtId="176" fontId="5" fillId="0" borderId="28" xfId="7" applyNumberFormat="1" applyFont="1" applyFill="1" applyBorder="1" applyAlignment="1">
      <alignment vertical="center"/>
    </xf>
    <xf numFmtId="0" fontId="5" fillId="0" borderId="17" xfId="7" applyFont="1" applyFill="1" applyBorder="1" applyAlignment="1">
      <alignment horizontal="left" vertical="center"/>
    </xf>
    <xf numFmtId="0" fontId="5" fillId="0" borderId="17" xfId="7" applyFont="1" applyFill="1" applyBorder="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28" fillId="0" borderId="23" xfId="7" applyFont="1" applyFill="1" applyBorder="1" applyAlignment="1">
      <alignment horizontal="left" vertical="center"/>
    </xf>
    <xf numFmtId="0" fontId="28" fillId="0" borderId="16" xfId="7" applyFont="1" applyFill="1" applyBorder="1" applyAlignment="1">
      <alignment horizontal="left" vertical="center"/>
    </xf>
    <xf numFmtId="176" fontId="5" fillId="0" borderId="22" xfId="7" applyNumberFormat="1" applyFont="1" applyFill="1" applyBorder="1" applyAlignment="1">
      <alignment vertical="center"/>
    </xf>
    <xf numFmtId="0" fontId="5" fillId="0" borderId="17" xfId="7" applyFont="1" applyFill="1" applyBorder="1" applyAlignment="1">
      <alignment horizontal="left" vertical="center" wrapText="1"/>
    </xf>
    <xf numFmtId="0" fontId="5" fillId="0" borderId="0" xfId="7" applyFont="1" applyFill="1" applyBorder="1" applyAlignment="1">
      <alignment horizontal="right"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Fill="1" applyBorder="1" applyAlignment="1">
      <alignment horizontal="center" vertical="center"/>
    </xf>
    <xf numFmtId="176" fontId="5" fillId="0" borderId="23" xfId="7" applyNumberFormat="1" applyFont="1" applyFill="1" applyBorder="1" applyAlignment="1">
      <alignment horizontal="center" vertical="center"/>
    </xf>
    <xf numFmtId="0" fontId="5" fillId="8" borderId="17" xfId="7" applyFont="1" applyFill="1" applyBorder="1" applyAlignment="1">
      <alignment horizontal="center" vertical="center" wrapText="1"/>
    </xf>
    <xf numFmtId="0" fontId="2" fillId="4" borderId="10" xfId="7" applyFont="1" applyFill="1" applyBorder="1" applyAlignment="1">
      <alignment horizontal="center" vertical="center"/>
    </xf>
    <xf numFmtId="176" fontId="5" fillId="0" borderId="25" xfId="7" applyNumberFormat="1" applyFont="1" applyFill="1" applyBorder="1" applyAlignment="1">
      <alignment horizontal="center" vertical="center" wrapText="1"/>
    </xf>
    <xf numFmtId="176" fontId="5" fillId="0" borderId="16" xfId="7" applyNumberFormat="1" applyFont="1" applyFill="1" applyBorder="1" applyAlignment="1">
      <alignment horizontal="center" vertical="center" wrapText="1"/>
    </xf>
    <xf numFmtId="0" fontId="19" fillId="6" borderId="17" xfId="0" applyFont="1" applyFill="1" applyBorder="1">
      <alignment vertical="center"/>
    </xf>
    <xf numFmtId="0" fontId="5" fillId="0" borderId="25" xfId="7" applyFont="1" applyFill="1" applyBorder="1" applyAlignment="1">
      <alignment vertical="center"/>
    </xf>
    <xf numFmtId="0" fontId="5" fillId="0" borderId="23" xfId="7" applyFont="1" applyFill="1" applyBorder="1" applyAlignment="1">
      <alignment vertical="center"/>
    </xf>
    <xf numFmtId="0" fontId="5" fillId="0" borderId="16" xfId="7" applyFont="1" applyFill="1" applyBorder="1" applyAlignment="1">
      <alignment vertical="center"/>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14" fillId="0" borderId="25" xfId="7" applyFont="1" applyFill="1" applyBorder="1" applyAlignment="1">
      <alignment horizontal="center" vertical="center" wrapText="1"/>
    </xf>
    <xf numFmtId="0" fontId="14" fillId="0" borderId="16" xfId="7" applyFont="1" applyFill="1" applyBorder="1" applyAlignment="1">
      <alignment horizontal="center"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3" xfId="7" applyFont="1" applyFill="1" applyBorder="1" applyAlignment="1">
      <alignment horizontal="left" vertical="center" wrapText="1"/>
    </xf>
    <xf numFmtId="176" fontId="5" fillId="0" borderId="40" xfId="7" applyNumberFormat="1" applyFont="1" applyFill="1" applyBorder="1" applyAlignment="1">
      <alignment horizontal="center" vertical="center"/>
    </xf>
    <xf numFmtId="176" fontId="5" fillId="0" borderId="28" xfId="7" applyNumberFormat="1" applyFont="1" applyFill="1" applyBorder="1" applyAlignment="1">
      <alignment horizontal="center" vertical="center"/>
    </xf>
    <xf numFmtId="0" fontId="5" fillId="0" borderId="25"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16" xfId="3" applyFont="1" applyFill="1" applyBorder="1" applyAlignment="1">
      <alignment horizontal="center" vertical="center" wrapText="1"/>
    </xf>
    <xf numFmtId="176" fontId="26" fillId="0" borderId="17" xfId="0" quotePrefix="1" applyNumberFormat="1" applyFont="1" applyBorder="1">
      <alignment vertical="center"/>
    </xf>
    <xf numFmtId="0" fontId="5" fillId="0" borderId="25"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6" xfId="3" applyFont="1" applyFill="1" applyBorder="1" applyAlignment="1">
      <alignment horizontal="center" vertical="center"/>
    </xf>
    <xf numFmtId="0" fontId="27" fillId="0" borderId="17" xfId="0" applyFont="1" applyFill="1" applyBorder="1" applyAlignment="1">
      <alignment horizontal="right" vertical="center"/>
    </xf>
    <xf numFmtId="0" fontId="28" fillId="0" borderId="23" xfId="7" applyFont="1" applyFill="1" applyBorder="1" applyAlignment="1">
      <alignment horizontal="left" vertical="center" wrapText="1"/>
    </xf>
    <xf numFmtId="0" fontId="28" fillId="0" borderId="16" xfId="7" applyFont="1" applyFill="1" applyBorder="1" applyAlignment="1">
      <alignment horizontal="left" vertical="center" wrapText="1"/>
    </xf>
    <xf numFmtId="0" fontId="35" fillId="6" borderId="17" xfId="0" applyFont="1" applyFill="1" applyBorder="1" applyAlignment="1">
      <alignment horizontal="center" vertical="center"/>
    </xf>
    <xf numFmtId="0" fontId="5" fillId="6" borderId="17" xfId="7" applyFont="1" applyFill="1" applyBorder="1" applyAlignment="1">
      <alignment horizontal="center" vertical="center"/>
    </xf>
    <xf numFmtId="179" fontId="5" fillId="0" borderId="25" xfId="7" applyNumberFormat="1" applyFont="1" applyFill="1" applyBorder="1" applyAlignment="1">
      <alignment horizontal="center" vertical="center"/>
    </xf>
    <xf numFmtId="179" fontId="5" fillId="0" borderId="23" xfId="7" applyNumberFormat="1" applyFont="1" applyFill="1" applyBorder="1" applyAlignment="1">
      <alignment horizontal="center" vertical="center"/>
    </xf>
    <xf numFmtId="179" fontId="5" fillId="0" borderId="16" xfId="7" applyNumberFormat="1" applyFont="1" applyFill="1" applyBorder="1" applyAlignment="1">
      <alignment horizontal="center" vertical="center"/>
    </xf>
    <xf numFmtId="0" fontId="5" fillId="3" borderId="25" xfId="7" applyFont="1" applyFill="1" applyBorder="1" applyAlignment="1">
      <alignment horizontal="center" vertical="center"/>
    </xf>
    <xf numFmtId="0" fontId="5" fillId="3" borderId="23" xfId="7" applyFont="1" applyFill="1" applyBorder="1" applyAlignment="1">
      <alignment horizontal="center" vertical="center"/>
    </xf>
    <xf numFmtId="0" fontId="5" fillId="3" borderId="16" xfId="7" applyFont="1" applyFill="1" applyBorder="1" applyAlignment="1">
      <alignment horizontal="center" vertical="center"/>
    </xf>
    <xf numFmtId="0" fontId="5" fillId="0" borderId="23" xfId="7" applyFont="1" applyFill="1" applyBorder="1" applyAlignment="1">
      <alignment horizontal="center" vertical="center" wrapText="1"/>
    </xf>
    <xf numFmtId="176" fontId="5" fillId="0" borderId="17" xfId="7" applyNumberFormat="1" applyFont="1" applyFill="1" applyBorder="1" applyAlignment="1">
      <alignment vertical="center"/>
    </xf>
    <xf numFmtId="0" fontId="5" fillId="0" borderId="0" xfId="7" applyFont="1" applyAlignment="1">
      <alignment horizontal="center" vertical="center"/>
    </xf>
    <xf numFmtId="0" fontId="2" fillId="0" borderId="17" xfId="7" applyFont="1" applyBorder="1">
      <alignment vertical="center"/>
    </xf>
    <xf numFmtId="177" fontId="5" fillId="0" borderId="17" xfId="7" applyNumberFormat="1" applyFont="1" applyBorder="1">
      <alignment vertical="center"/>
    </xf>
    <xf numFmtId="178" fontId="5" fillId="0" borderId="17" xfId="7" applyNumberFormat="1" applyFont="1" applyBorder="1">
      <alignment vertical="center"/>
    </xf>
    <xf numFmtId="0" fontId="2" fillId="0" borderId="17" xfId="7" applyFont="1" applyBorder="1">
      <alignment vertical="center"/>
    </xf>
    <xf numFmtId="0" fontId="5" fillId="5" borderId="17" xfId="7" applyFont="1" applyFill="1" applyBorder="1">
      <alignment vertical="center"/>
    </xf>
    <xf numFmtId="0" fontId="5" fillId="5" borderId="25" xfId="7" applyFont="1" applyFill="1" applyBorder="1">
      <alignment vertical="center"/>
    </xf>
    <xf numFmtId="0" fontId="2" fillId="5" borderId="17" xfId="7" applyFont="1" applyFill="1" applyBorder="1">
      <alignment vertical="center"/>
    </xf>
    <xf numFmtId="179" fontId="5" fillId="0" borderId="17" xfId="7" applyNumberFormat="1" applyFont="1" applyBorder="1" applyAlignment="1">
      <alignment horizontal="center" vertical="center"/>
    </xf>
    <xf numFmtId="0" fontId="5" fillId="0" borderId="17" xfId="7" applyFont="1" applyBorder="1" applyAlignment="1">
      <alignment horizontal="left" vertical="center"/>
    </xf>
    <xf numFmtId="176" fontId="5" fillId="0" borderId="40" xfId="7" applyNumberFormat="1" applyFont="1" applyBorder="1">
      <alignment vertical="center"/>
    </xf>
    <xf numFmtId="176" fontId="5" fillId="0" borderId="28" xfId="7" applyNumberFormat="1" applyFont="1" applyBorder="1">
      <alignment vertical="center"/>
    </xf>
    <xf numFmtId="0" fontId="14" fillId="0" borderId="0" xfId="7" applyFont="1">
      <alignment vertical="center"/>
    </xf>
    <xf numFmtId="0" fontId="5" fillId="0" borderId="0" xfId="3" applyFont="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21" fillId="0" borderId="0" xfId="3" applyFont="1" applyAlignment="1">
      <alignment horizontal="center" vertical="center"/>
    </xf>
    <xf numFmtId="0" fontId="2" fillId="0" borderId="0" xfId="3" applyFont="1" applyAlignment="1">
      <alignment horizontal="center"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21" fillId="0" borderId="0" xfId="7" applyFont="1">
      <alignment vertical="center"/>
    </xf>
    <xf numFmtId="0" fontId="21" fillId="0" borderId="0" xfId="7" applyFont="1" applyAlignment="1">
      <alignment horizontal="center" vertical="center"/>
    </xf>
    <xf numFmtId="0" fontId="2" fillId="0" borderId="17" xfId="7" applyFont="1" applyFill="1" applyBorder="1" applyAlignment="1">
      <alignment horizontal="center" vertical="center" wrapText="1"/>
    </xf>
    <xf numFmtId="0" fontId="5" fillId="0" borderId="40" xfId="7" applyFont="1" applyBorder="1" applyAlignment="1">
      <alignment horizontal="center" vertical="center"/>
    </xf>
    <xf numFmtId="0" fontId="5" fillId="0" borderId="22" xfId="7" applyFont="1"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2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CCE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42</xdr:col>
      <xdr:colOff>616324</xdr:colOff>
      <xdr:row>23</xdr:row>
      <xdr:rowOff>190501</xdr:rowOff>
    </xdr:from>
    <xdr:to>
      <xdr:col>78</xdr:col>
      <xdr:colOff>369795</xdr:colOff>
      <xdr:row>34</xdr:row>
      <xdr:rowOff>156883</xdr:rowOff>
    </xdr:to>
    <xdr:sp macro="" textlink="">
      <xdr:nvSpPr>
        <xdr:cNvPr id="2" name="正方形/長方形 1">
          <a:extLst>
            <a:ext uri="{FF2B5EF4-FFF2-40B4-BE49-F238E27FC236}">
              <a16:creationId xmlns:a16="http://schemas.microsoft.com/office/drawing/2014/main" id="{AFE2D6FE-41F1-4C33-8299-82199A38CF02}"/>
            </a:ext>
          </a:extLst>
        </xdr:cNvPr>
        <xdr:cNvSpPr/>
      </xdr:nvSpPr>
      <xdr:spPr>
        <a:xfrm>
          <a:off x="13245353" y="5121089"/>
          <a:ext cx="9760324" cy="236444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想定：生活介護は原則区分２以上が対象となるが、市町が認めた方で区分１の利用者がいる場合は区分２の欄に計上してください。</a:t>
          </a:r>
          <a:endParaRPr kumimoji="1" lang="en-US" altLang="ja-JP" sz="1100">
            <a:solidFill>
              <a:schemeClr val="tx1"/>
            </a:solidFill>
          </a:endParaRPr>
        </a:p>
        <a:p>
          <a:pPr algn="l"/>
          <a:r>
            <a:rPr kumimoji="1" lang="ja-JP" altLang="en-US" sz="1100">
              <a:solidFill>
                <a:schemeClr val="tx1"/>
              </a:solidFill>
            </a:rPr>
            <a:t>区分１</a:t>
          </a:r>
          <a:r>
            <a:rPr kumimoji="1" lang="en-US" altLang="ja-JP" sz="1100">
              <a:solidFill>
                <a:schemeClr val="tx1"/>
              </a:solidFill>
            </a:rPr>
            <a:t>…</a:t>
          </a:r>
          <a:r>
            <a:rPr kumimoji="1" lang="ja-JP" altLang="en-US" sz="1100">
              <a:solidFill>
                <a:schemeClr val="tx1"/>
              </a:solidFill>
            </a:rPr>
            <a:t>１名、５時間以上７時間未満</a:t>
          </a:r>
          <a:endParaRPr kumimoji="1" lang="en-US" altLang="ja-JP" sz="1100">
            <a:solidFill>
              <a:schemeClr val="tx1"/>
            </a:solidFill>
          </a:endParaRPr>
        </a:p>
        <a:p>
          <a:pPr algn="l"/>
          <a:r>
            <a:rPr kumimoji="1" lang="ja-JP" altLang="en-US" sz="1100">
              <a:solidFill>
                <a:schemeClr val="tx1"/>
              </a:solidFill>
            </a:rPr>
            <a:t>区分２</a:t>
          </a:r>
          <a:r>
            <a:rPr kumimoji="1" lang="en-US" altLang="ja-JP" sz="1100">
              <a:solidFill>
                <a:schemeClr val="tx1"/>
              </a:solidFill>
            </a:rPr>
            <a:t>…</a:t>
          </a:r>
          <a:r>
            <a:rPr kumimoji="1" lang="ja-JP" altLang="en-US" sz="1100">
              <a:solidFill>
                <a:schemeClr val="tx1"/>
              </a:solidFill>
            </a:rPr>
            <a:t>０名</a:t>
          </a:r>
          <a:endParaRPr kumimoji="1" lang="en-US" altLang="ja-JP" sz="1100">
            <a:solidFill>
              <a:schemeClr val="tx1"/>
            </a:solidFill>
          </a:endParaRPr>
        </a:p>
        <a:p>
          <a:pPr algn="l"/>
          <a:r>
            <a:rPr kumimoji="1" lang="ja-JP" altLang="en-US" sz="1100">
              <a:solidFill>
                <a:schemeClr val="tx1"/>
              </a:solidFill>
            </a:rPr>
            <a:t>区分３</a:t>
          </a:r>
          <a:r>
            <a:rPr kumimoji="1" lang="en-US" altLang="ja-JP" sz="1100">
              <a:solidFill>
                <a:schemeClr val="tx1"/>
              </a:solidFill>
            </a:rPr>
            <a:t>…</a:t>
          </a:r>
          <a:r>
            <a:rPr kumimoji="1" lang="ja-JP" altLang="en-US" sz="1100">
              <a:solidFill>
                <a:schemeClr val="tx1"/>
              </a:solidFill>
            </a:rPr>
            <a:t>３名、内１名５時間未満、２名５時間以上７時間未満</a:t>
          </a:r>
          <a:endParaRPr kumimoji="1" lang="en-US" altLang="ja-JP" sz="1100">
            <a:solidFill>
              <a:schemeClr val="tx1"/>
            </a:solidFill>
          </a:endParaRPr>
        </a:p>
        <a:p>
          <a:pPr algn="l"/>
          <a:r>
            <a:rPr kumimoji="1" lang="ja-JP" altLang="en-US" sz="1100">
              <a:solidFill>
                <a:schemeClr val="tx1"/>
              </a:solidFill>
            </a:rPr>
            <a:t>区分４</a:t>
          </a:r>
          <a:r>
            <a:rPr kumimoji="1" lang="en-US" altLang="ja-JP" sz="1100">
              <a:solidFill>
                <a:schemeClr val="tx1"/>
              </a:solidFill>
            </a:rPr>
            <a:t>…</a:t>
          </a:r>
          <a:r>
            <a:rPr kumimoji="1" lang="ja-JP" altLang="en-US" sz="1100">
              <a:solidFill>
                <a:schemeClr val="tx1"/>
              </a:solidFill>
            </a:rPr>
            <a:t>２名、内１名５時間以上７時間未満、１名７時間以上</a:t>
          </a:r>
          <a:endParaRPr kumimoji="1" lang="en-US" altLang="ja-JP" sz="1100">
            <a:solidFill>
              <a:schemeClr val="tx1"/>
            </a:solidFill>
          </a:endParaRPr>
        </a:p>
        <a:p>
          <a:pPr algn="l"/>
          <a:r>
            <a:rPr kumimoji="1" lang="ja-JP" altLang="en-US" sz="1100">
              <a:solidFill>
                <a:schemeClr val="tx1"/>
              </a:solidFill>
            </a:rPr>
            <a:t>区分５</a:t>
          </a:r>
          <a:r>
            <a:rPr kumimoji="1" lang="en-US" altLang="ja-JP" sz="1100">
              <a:solidFill>
                <a:schemeClr val="tx1"/>
              </a:solidFill>
            </a:rPr>
            <a:t>…</a:t>
          </a:r>
          <a:r>
            <a:rPr kumimoji="1" lang="ja-JP" altLang="en-US" sz="1100">
              <a:solidFill>
                <a:schemeClr val="tx1"/>
              </a:solidFill>
            </a:rPr>
            <a:t>２名、５時間以上７時間未満</a:t>
          </a:r>
          <a:endParaRPr kumimoji="1" lang="en-US" altLang="ja-JP" sz="1100">
            <a:solidFill>
              <a:schemeClr val="tx1"/>
            </a:solidFill>
          </a:endParaRPr>
        </a:p>
        <a:p>
          <a:pPr algn="l"/>
          <a:r>
            <a:rPr kumimoji="1" lang="ja-JP" altLang="en-US" sz="1100">
              <a:solidFill>
                <a:schemeClr val="tx1"/>
              </a:solidFill>
            </a:rPr>
            <a:t>区分６</a:t>
          </a:r>
          <a:r>
            <a:rPr kumimoji="1" lang="en-US" altLang="ja-JP" sz="1100">
              <a:solidFill>
                <a:schemeClr val="tx1"/>
              </a:solidFill>
            </a:rPr>
            <a:t>…</a:t>
          </a:r>
          <a:r>
            <a:rPr kumimoji="1" lang="ja-JP" altLang="en-US" sz="1100">
              <a:solidFill>
                <a:schemeClr val="tx1"/>
              </a:solidFill>
            </a:rPr>
            <a:t>１名、７時間以上</a:t>
          </a:r>
          <a:endParaRPr kumimoji="1" lang="en-US" altLang="ja-JP" sz="1100">
            <a:solidFill>
              <a:schemeClr val="tx1"/>
            </a:solidFill>
          </a:endParaRPr>
        </a:p>
        <a:p>
          <a:pPr algn="l"/>
          <a:r>
            <a:rPr kumimoji="1" lang="ja-JP" altLang="en-US" sz="1100">
              <a:solidFill>
                <a:schemeClr val="tx1"/>
              </a:solidFill>
            </a:rPr>
            <a:t>（５時間未満</a:t>
          </a:r>
          <a:r>
            <a:rPr kumimoji="1" lang="en-US" altLang="ja-JP" sz="1100">
              <a:solidFill>
                <a:schemeClr val="tx1"/>
              </a:solidFill>
            </a:rPr>
            <a:t>…</a:t>
          </a:r>
          <a:r>
            <a:rPr kumimoji="1" lang="ja-JP" altLang="en-US" sz="1100">
              <a:solidFill>
                <a:schemeClr val="tx1"/>
              </a:solidFill>
            </a:rPr>
            <a:t>１名、５時間以上７時間未満</a:t>
          </a:r>
          <a:r>
            <a:rPr kumimoji="1" lang="en-US" altLang="ja-JP" sz="1100">
              <a:solidFill>
                <a:schemeClr val="tx1"/>
              </a:solidFill>
            </a:rPr>
            <a:t>…</a:t>
          </a:r>
          <a:r>
            <a:rPr kumimoji="1" lang="ja-JP" altLang="en-US" sz="1100">
              <a:solidFill>
                <a:schemeClr val="tx1"/>
              </a:solidFill>
            </a:rPr>
            <a:t>６名）</a:t>
          </a:r>
          <a:endParaRPr kumimoji="1" lang="en-US" altLang="ja-JP" sz="1100">
            <a:solidFill>
              <a:schemeClr val="tx1"/>
            </a:solidFill>
          </a:endParaRPr>
        </a:p>
        <a:p>
          <a:pPr algn="l"/>
          <a:r>
            <a:rPr kumimoji="1" lang="ja-JP" altLang="en-US" sz="1100">
              <a:solidFill>
                <a:schemeClr val="tx1"/>
              </a:solidFill>
            </a:rPr>
            <a:t>開所日：毎月</a:t>
          </a:r>
          <a:r>
            <a:rPr kumimoji="1" lang="en-US" altLang="ja-JP" sz="1100">
              <a:solidFill>
                <a:schemeClr val="tx1"/>
              </a:solidFill>
            </a:rPr>
            <a:t>20</a:t>
          </a:r>
          <a:r>
            <a:rPr kumimoji="1" lang="ja-JP" altLang="en-US" sz="1100">
              <a:solidFill>
                <a:schemeClr val="tx1"/>
              </a:solidFill>
            </a:rPr>
            <a:t>日（全員が全日利用と想定）</a:t>
          </a:r>
          <a:endParaRPr kumimoji="1" lang="en-US" altLang="ja-JP" sz="1100">
            <a:solidFill>
              <a:schemeClr val="tx1"/>
            </a:solidFill>
          </a:endParaRPr>
        </a:p>
      </xdr:txBody>
    </xdr:sp>
    <xdr:clientData/>
  </xdr:twoCellAnchor>
  <xdr:twoCellAnchor>
    <xdr:from>
      <xdr:col>43</xdr:col>
      <xdr:colOff>123265</xdr:colOff>
      <xdr:row>46</xdr:row>
      <xdr:rowOff>44823</xdr:rowOff>
    </xdr:from>
    <xdr:to>
      <xdr:col>57</xdr:col>
      <xdr:colOff>168088</xdr:colOff>
      <xdr:row>48</xdr:row>
      <xdr:rowOff>156882</xdr:rowOff>
    </xdr:to>
    <xdr:sp macro="" textlink="">
      <xdr:nvSpPr>
        <xdr:cNvPr id="3" name="吹き出し: 四角形 2">
          <a:extLst>
            <a:ext uri="{FF2B5EF4-FFF2-40B4-BE49-F238E27FC236}">
              <a16:creationId xmlns:a16="http://schemas.microsoft.com/office/drawing/2014/main" id="{CB25C946-4DE7-4D0C-A07C-5BF4E8066F6E}"/>
            </a:ext>
          </a:extLst>
        </xdr:cNvPr>
        <xdr:cNvSpPr/>
      </xdr:nvSpPr>
      <xdr:spPr>
        <a:xfrm>
          <a:off x="14332324" y="10163735"/>
          <a:ext cx="3933264" cy="392206"/>
        </a:xfrm>
        <a:prstGeom prst="wedgeRectCallout">
          <a:avLst>
            <a:gd name="adj1" fmla="val -54051"/>
            <a:gd name="adj2" fmla="val -1667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・区分に関係なく、該当する利用者の延べ数を記載</a:t>
          </a:r>
        </a:p>
      </xdr:txBody>
    </xdr:sp>
    <xdr:clientData/>
  </xdr:twoCellAnchor>
  <xdr:twoCellAnchor>
    <xdr:from>
      <xdr:col>62</xdr:col>
      <xdr:colOff>141195</xdr:colOff>
      <xdr:row>45</xdr:row>
      <xdr:rowOff>219635</xdr:rowOff>
    </xdr:from>
    <xdr:to>
      <xdr:col>78</xdr:col>
      <xdr:colOff>544606</xdr:colOff>
      <xdr:row>50</xdr:row>
      <xdr:rowOff>129989</xdr:rowOff>
    </xdr:to>
    <xdr:sp macro="" textlink="">
      <xdr:nvSpPr>
        <xdr:cNvPr id="4" name="吹き出し: 四角形 3">
          <a:extLst>
            <a:ext uri="{FF2B5EF4-FFF2-40B4-BE49-F238E27FC236}">
              <a16:creationId xmlns:a16="http://schemas.microsoft.com/office/drawing/2014/main" id="{2F547932-8BF2-4B2F-8638-D692E9C82432}"/>
            </a:ext>
          </a:extLst>
        </xdr:cNvPr>
        <xdr:cNvSpPr/>
      </xdr:nvSpPr>
      <xdr:spPr>
        <a:xfrm>
          <a:off x="19247224" y="10114429"/>
          <a:ext cx="3933264" cy="1210236"/>
        </a:xfrm>
        <a:prstGeom prst="wedgeRectCallout">
          <a:avLst>
            <a:gd name="adj1" fmla="val -43510"/>
            <a:gd name="adj2" fmla="val -7530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・通常は「５時間以上７時間未満」の利用者が１日のみ「５時間未満」の利用でサービス請求をそのようにしていた場合、その日は「５時間未満の利用者数」に含め「５時間以上７時間未満」には含めない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313326\Desktop\&#9313;&#21220;&#21209;&#24418;&#24907;&#19968;&#35239;&#34920;&#65291;&#33258;&#27835;&#20307;&#12372;&#24847;&#352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313326\Desktop\&#65288;&#21402;&#21172;&#30465;&#65289;&#27161;&#28310;&#27096;&#24335;&#65300;&#65288;&#21220;&#21209;&#20307;&#21046;&#19968;&#35239;&#349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92</v>
      </c>
    </row>
    <row r="2" spans="1:20" ht="12.75" customHeight="1">
      <c r="L2" s="31" t="s">
        <v>93</v>
      </c>
    </row>
    <row r="3" spans="1:20" ht="12.75" customHeight="1" thickBot="1">
      <c r="A3" s="258"/>
      <c r="B3" s="3"/>
      <c r="C3" s="3"/>
      <c r="D3" s="3"/>
      <c r="E3" s="3"/>
      <c r="F3" s="3"/>
      <c r="G3" s="3"/>
      <c r="H3" s="3"/>
      <c r="I3" s="259"/>
    </row>
    <row r="4" spans="1:20" ht="12.75" customHeight="1" thickBot="1">
      <c r="A4" s="258"/>
      <c r="B4" s="3"/>
      <c r="C4" s="3"/>
      <c r="D4" s="3"/>
      <c r="E4" s="3"/>
      <c r="F4" s="3"/>
      <c r="G4" s="3"/>
      <c r="H4" s="3"/>
      <c r="I4" s="259"/>
      <c r="N4" s="260" t="s">
        <v>58</v>
      </c>
      <c r="O4" s="261"/>
      <c r="P4" s="262"/>
      <c r="Q4" s="262"/>
      <c r="R4" s="262"/>
      <c r="S4" s="262"/>
      <c r="T4" s="263"/>
    </row>
    <row r="5" spans="1:20" ht="12.75" customHeight="1" thickBot="1">
      <c r="B5" s="32"/>
      <c r="C5" s="33"/>
      <c r="D5" s="33"/>
      <c r="E5" s="33"/>
      <c r="F5" s="33"/>
      <c r="G5" s="33"/>
      <c r="H5" s="33"/>
    </row>
    <row r="6" spans="1:20" ht="12.75" customHeight="1">
      <c r="A6" s="4"/>
      <c r="B6" s="264" t="s">
        <v>25</v>
      </c>
      <c r="C6" s="265"/>
      <c r="D6" s="266"/>
      <c r="E6" s="267"/>
      <c r="F6" s="267"/>
      <c r="G6" s="267"/>
      <c r="H6" s="267"/>
      <c r="I6" s="267"/>
      <c r="J6" s="267"/>
      <c r="K6" s="267"/>
      <c r="L6" s="267"/>
      <c r="M6" s="267"/>
      <c r="N6" s="267"/>
      <c r="O6" s="267"/>
      <c r="P6" s="267"/>
      <c r="Q6" s="267"/>
      <c r="R6" s="268"/>
      <c r="S6" s="268"/>
      <c r="T6" s="269"/>
    </row>
    <row r="7" spans="1:20" ht="12.75" customHeight="1">
      <c r="A7" s="5" t="s">
        <v>64</v>
      </c>
      <c r="B7" s="270" t="s">
        <v>34</v>
      </c>
      <c r="C7" s="271"/>
      <c r="D7" s="272"/>
      <c r="E7" s="273"/>
      <c r="F7" s="273"/>
      <c r="G7" s="273"/>
      <c r="H7" s="273"/>
      <c r="I7" s="273"/>
      <c r="J7" s="273"/>
      <c r="K7" s="273"/>
      <c r="L7" s="273"/>
      <c r="M7" s="273"/>
      <c r="N7" s="273"/>
      <c r="O7" s="273"/>
      <c r="P7" s="273"/>
      <c r="Q7" s="273"/>
      <c r="R7" s="274"/>
      <c r="S7" s="274"/>
      <c r="T7" s="275"/>
    </row>
    <row r="8" spans="1:20" ht="12.75" customHeight="1">
      <c r="A8" s="5"/>
      <c r="B8" s="276" t="s">
        <v>33</v>
      </c>
      <c r="C8" s="277"/>
      <c r="D8" s="6" t="s">
        <v>32</v>
      </c>
      <c r="E8" s="7"/>
      <c r="F8" s="7"/>
      <c r="G8" s="7"/>
      <c r="H8" s="7"/>
      <c r="I8" s="7"/>
      <c r="J8" s="7"/>
      <c r="K8" s="7"/>
      <c r="L8" s="7"/>
      <c r="M8" s="7"/>
      <c r="N8" s="7"/>
      <c r="O8" s="7"/>
      <c r="P8" s="7"/>
      <c r="Q8" s="7"/>
      <c r="R8" s="7"/>
      <c r="S8" s="7"/>
      <c r="T8" s="8"/>
    </row>
    <row r="9" spans="1:20" ht="12.75" customHeight="1">
      <c r="A9" s="5" t="s">
        <v>65</v>
      </c>
      <c r="B9" s="278"/>
      <c r="C9" s="279"/>
      <c r="D9" s="9"/>
      <c r="E9" s="10"/>
      <c r="F9" s="11" t="s">
        <v>28</v>
      </c>
      <c r="G9" s="12"/>
      <c r="H9" s="12"/>
      <c r="I9" s="282" t="s">
        <v>27</v>
      </c>
      <c r="J9" s="282"/>
      <c r="K9" s="10"/>
      <c r="L9" s="10"/>
      <c r="M9" s="10"/>
      <c r="N9" s="10"/>
      <c r="O9" s="10"/>
      <c r="P9" s="10"/>
      <c r="Q9" s="10"/>
      <c r="R9" s="10"/>
      <c r="S9" s="10"/>
      <c r="T9" s="13"/>
    </row>
    <row r="10" spans="1:20" ht="12.75" customHeight="1">
      <c r="A10" s="14"/>
      <c r="B10" s="280"/>
      <c r="C10" s="281"/>
      <c r="D10" s="15"/>
      <c r="E10" s="16"/>
      <c r="F10" s="16"/>
      <c r="G10" s="16"/>
      <c r="H10" s="16"/>
      <c r="I10" s="16"/>
      <c r="J10" s="16"/>
      <c r="K10" s="16"/>
      <c r="L10" s="16"/>
      <c r="M10" s="16"/>
      <c r="N10" s="16"/>
      <c r="O10" s="16"/>
      <c r="P10" s="16"/>
      <c r="Q10" s="16"/>
      <c r="R10" s="16"/>
      <c r="S10" s="16"/>
      <c r="T10" s="17"/>
    </row>
    <row r="11" spans="1:20" ht="12.75" customHeight="1">
      <c r="A11" s="18"/>
      <c r="B11" s="270" t="s">
        <v>31</v>
      </c>
      <c r="C11" s="271"/>
      <c r="D11" s="271" t="s">
        <v>30</v>
      </c>
      <c r="E11" s="271"/>
      <c r="F11" s="283"/>
      <c r="G11" s="283"/>
      <c r="H11" s="283"/>
      <c r="I11" s="283"/>
      <c r="J11" s="284"/>
      <c r="K11" s="285" t="s">
        <v>29</v>
      </c>
      <c r="L11" s="285"/>
      <c r="M11" s="272"/>
      <c r="N11" s="273"/>
      <c r="O11" s="273"/>
      <c r="P11" s="273"/>
      <c r="Q11" s="273"/>
      <c r="R11" s="274"/>
      <c r="S11" s="274"/>
      <c r="T11" s="275"/>
    </row>
    <row r="12" spans="1:20" ht="12.75" customHeight="1">
      <c r="A12" s="286" t="s">
        <v>59</v>
      </c>
      <c r="B12" s="287"/>
      <c r="C12" s="287"/>
      <c r="D12" s="287"/>
      <c r="E12" s="287"/>
      <c r="F12" s="287"/>
      <c r="G12" s="287"/>
      <c r="H12" s="287"/>
      <c r="I12" s="288"/>
      <c r="J12" s="289" t="s">
        <v>55</v>
      </c>
      <c r="K12" s="290"/>
      <c r="L12" s="290"/>
      <c r="M12" s="290"/>
      <c r="N12" s="290"/>
      <c r="O12" s="290"/>
      <c r="P12" s="290"/>
      <c r="Q12" s="290"/>
      <c r="R12" s="291"/>
      <c r="S12" s="291"/>
      <c r="T12" s="292"/>
    </row>
    <row r="13" spans="1:20" ht="13.5">
      <c r="A13" s="293" t="s">
        <v>26</v>
      </c>
      <c r="B13" s="294"/>
      <c r="C13" s="271" t="s">
        <v>25</v>
      </c>
      <c r="D13" s="289"/>
      <c r="E13" s="19"/>
      <c r="F13" s="20"/>
      <c r="G13" s="20"/>
      <c r="H13" s="20"/>
      <c r="I13" s="21"/>
      <c r="J13" s="295" t="s">
        <v>24</v>
      </c>
      <c r="K13" s="279"/>
      <c r="L13" s="297" t="s">
        <v>23</v>
      </c>
      <c r="M13" s="298"/>
      <c r="N13" s="298"/>
      <c r="O13" s="298"/>
      <c r="P13" s="298"/>
      <c r="Q13" s="298"/>
      <c r="R13" s="274"/>
      <c r="S13" s="274"/>
      <c r="T13" s="275"/>
    </row>
    <row r="14" spans="1:20" ht="20.25" customHeight="1">
      <c r="A14" s="299" t="s">
        <v>54</v>
      </c>
      <c r="B14" s="300"/>
      <c r="C14" s="271" t="s">
        <v>22</v>
      </c>
      <c r="D14" s="289"/>
      <c r="E14" s="296"/>
      <c r="F14" s="301"/>
      <c r="G14" s="301"/>
      <c r="H14" s="301"/>
      <c r="I14" s="302"/>
      <c r="J14" s="296"/>
      <c r="K14" s="280"/>
      <c r="L14" s="22"/>
      <c r="M14" s="23"/>
      <c r="N14" s="23"/>
      <c r="O14" s="23"/>
      <c r="P14" s="23"/>
      <c r="Q14" s="23"/>
      <c r="R14" s="23"/>
      <c r="S14" s="23"/>
      <c r="T14" s="24"/>
    </row>
    <row r="15" spans="1:20" ht="12.75" customHeight="1">
      <c r="A15" s="309" t="s">
        <v>21</v>
      </c>
      <c r="B15" s="276"/>
      <c r="C15" s="276"/>
      <c r="D15" s="276"/>
      <c r="E15" s="277"/>
      <c r="F15" s="271" t="s">
        <v>66</v>
      </c>
      <c r="G15" s="271"/>
      <c r="H15" s="271"/>
      <c r="I15" s="303" t="s">
        <v>53</v>
      </c>
      <c r="J15" s="287"/>
      <c r="K15" s="304"/>
      <c r="L15" s="271" t="s">
        <v>52</v>
      </c>
      <c r="M15" s="271"/>
      <c r="N15" s="271"/>
      <c r="O15" s="271" t="s">
        <v>51</v>
      </c>
      <c r="P15" s="271"/>
      <c r="Q15" s="289"/>
      <c r="R15" s="311" t="s">
        <v>67</v>
      </c>
      <c r="S15" s="311"/>
      <c r="T15" s="312"/>
    </row>
    <row r="16" spans="1:20" ht="12.75" customHeight="1">
      <c r="A16" s="310"/>
      <c r="B16" s="280"/>
      <c r="C16" s="280"/>
      <c r="D16" s="280"/>
      <c r="E16" s="281"/>
      <c r="F16" s="25" t="s">
        <v>19</v>
      </c>
      <c r="G16" s="289" t="s">
        <v>60</v>
      </c>
      <c r="H16" s="270"/>
      <c r="I16" s="26" t="s">
        <v>19</v>
      </c>
      <c r="J16" s="289" t="s">
        <v>60</v>
      </c>
      <c r="K16" s="270"/>
      <c r="L16" s="26" t="s">
        <v>19</v>
      </c>
      <c r="M16" s="289" t="s">
        <v>60</v>
      </c>
      <c r="N16" s="270"/>
      <c r="O16" s="26" t="s">
        <v>19</v>
      </c>
      <c r="P16" s="289" t="s">
        <v>60</v>
      </c>
      <c r="Q16" s="290"/>
      <c r="R16" s="26" t="s">
        <v>19</v>
      </c>
      <c r="S16" s="289" t="s">
        <v>60</v>
      </c>
      <c r="T16" s="313"/>
    </row>
    <row r="17" spans="1:20" ht="12.75" customHeight="1">
      <c r="A17" s="27"/>
      <c r="B17" s="314" t="s">
        <v>17</v>
      </c>
      <c r="C17" s="277"/>
      <c r="D17" s="303" t="s">
        <v>16</v>
      </c>
      <c r="E17" s="304"/>
      <c r="F17" s="26"/>
      <c r="G17" s="289"/>
      <c r="H17" s="270"/>
      <c r="I17" s="26"/>
      <c r="J17" s="289"/>
      <c r="K17" s="270"/>
      <c r="L17" s="26"/>
      <c r="M17" s="289"/>
      <c r="N17" s="270"/>
      <c r="O17" s="26"/>
      <c r="P17" s="289"/>
      <c r="Q17" s="290"/>
      <c r="R17" s="26"/>
      <c r="S17" s="289"/>
      <c r="T17" s="313"/>
    </row>
    <row r="18" spans="1:20" ht="12.75" customHeight="1">
      <c r="A18" s="27"/>
      <c r="B18" s="296"/>
      <c r="C18" s="281"/>
      <c r="D18" s="303" t="s">
        <v>15</v>
      </c>
      <c r="E18" s="304"/>
      <c r="F18" s="26"/>
      <c r="G18" s="289"/>
      <c r="H18" s="270"/>
      <c r="I18" s="26"/>
      <c r="J18" s="289"/>
      <c r="K18" s="270"/>
      <c r="L18" s="26"/>
      <c r="M18" s="289"/>
      <c r="N18" s="270"/>
      <c r="O18" s="26"/>
      <c r="P18" s="289"/>
      <c r="Q18" s="290"/>
      <c r="R18" s="26"/>
      <c r="S18" s="289"/>
      <c r="T18" s="313"/>
    </row>
    <row r="19" spans="1:20" ht="12.75" customHeight="1">
      <c r="A19" s="27"/>
      <c r="B19" s="303" t="s">
        <v>14</v>
      </c>
      <c r="C19" s="287"/>
      <c r="D19" s="287"/>
      <c r="E19" s="304"/>
      <c r="F19" s="289"/>
      <c r="G19" s="290"/>
      <c r="H19" s="270"/>
      <c r="I19" s="289"/>
      <c r="J19" s="290"/>
      <c r="K19" s="270"/>
      <c r="L19" s="289"/>
      <c r="M19" s="290"/>
      <c r="N19" s="270"/>
      <c r="O19" s="289"/>
      <c r="P19" s="290"/>
      <c r="Q19" s="290"/>
      <c r="R19" s="289"/>
      <c r="S19" s="290"/>
      <c r="T19" s="313"/>
    </row>
    <row r="20" spans="1:20" ht="12.75" customHeight="1">
      <c r="A20" s="27"/>
      <c r="B20" s="303" t="s">
        <v>13</v>
      </c>
      <c r="C20" s="287"/>
      <c r="D20" s="287"/>
      <c r="E20" s="304"/>
      <c r="F20" s="305"/>
      <c r="G20" s="306"/>
      <c r="H20" s="307"/>
      <c r="I20" s="305"/>
      <c r="J20" s="306"/>
      <c r="K20" s="307"/>
      <c r="L20" s="305"/>
      <c r="M20" s="306"/>
      <c r="N20" s="307"/>
      <c r="O20" s="305"/>
      <c r="P20" s="306"/>
      <c r="Q20" s="306"/>
      <c r="R20" s="305"/>
      <c r="S20" s="306"/>
      <c r="T20" s="308"/>
    </row>
    <row r="21" spans="1:20" ht="12.75" customHeight="1">
      <c r="A21" s="27"/>
      <c r="B21" s="276"/>
      <c r="C21" s="276"/>
      <c r="D21" s="276"/>
      <c r="E21" s="277"/>
      <c r="F21" s="271" t="s">
        <v>50</v>
      </c>
      <c r="G21" s="271"/>
      <c r="H21" s="271"/>
      <c r="I21" s="289" t="s">
        <v>49</v>
      </c>
      <c r="J21" s="290"/>
      <c r="K21" s="270"/>
      <c r="L21" s="303" t="s">
        <v>68</v>
      </c>
      <c r="M21" s="287"/>
      <c r="N21" s="304"/>
      <c r="O21" s="289" t="s">
        <v>20</v>
      </c>
      <c r="P21" s="290"/>
      <c r="Q21" s="290"/>
      <c r="R21" s="34"/>
      <c r="T21" s="35"/>
    </row>
    <row r="22" spans="1:20" ht="12.75" customHeight="1">
      <c r="A22" s="27"/>
      <c r="B22" s="280"/>
      <c r="C22" s="280"/>
      <c r="D22" s="280"/>
      <c r="E22" s="281"/>
      <c r="F22" s="25" t="s">
        <v>19</v>
      </c>
      <c r="G22" s="289" t="s">
        <v>60</v>
      </c>
      <c r="H22" s="270"/>
      <c r="I22" s="26" t="s">
        <v>19</v>
      </c>
      <c r="J22" s="289" t="s">
        <v>60</v>
      </c>
      <c r="K22" s="270"/>
      <c r="L22" s="26" t="s">
        <v>19</v>
      </c>
      <c r="M22" s="289" t="s">
        <v>60</v>
      </c>
      <c r="N22" s="270"/>
      <c r="O22" s="26" t="s">
        <v>19</v>
      </c>
      <c r="P22" s="289" t="s">
        <v>60</v>
      </c>
      <c r="Q22" s="290"/>
      <c r="R22" s="34"/>
      <c r="T22" s="35"/>
    </row>
    <row r="23" spans="1:20" ht="12.75" customHeight="1">
      <c r="A23" s="27"/>
      <c r="B23" s="314" t="s">
        <v>17</v>
      </c>
      <c r="C23" s="277"/>
      <c r="D23" s="303" t="s">
        <v>16</v>
      </c>
      <c r="E23" s="304"/>
      <c r="F23" s="26"/>
      <c r="G23" s="289"/>
      <c r="H23" s="270"/>
      <c r="I23" s="26"/>
      <c r="J23" s="289"/>
      <c r="K23" s="270"/>
      <c r="L23" s="26"/>
      <c r="M23" s="289"/>
      <c r="N23" s="270"/>
      <c r="O23" s="26"/>
      <c r="P23" s="289"/>
      <c r="Q23" s="290"/>
      <c r="R23" s="34"/>
      <c r="T23" s="35"/>
    </row>
    <row r="24" spans="1:20" ht="12.75" customHeight="1">
      <c r="A24" s="27"/>
      <c r="B24" s="296"/>
      <c r="C24" s="281"/>
      <c r="D24" s="303" t="s">
        <v>15</v>
      </c>
      <c r="E24" s="304"/>
      <c r="F24" s="26"/>
      <c r="G24" s="289"/>
      <c r="H24" s="270"/>
      <c r="I24" s="26"/>
      <c r="J24" s="289"/>
      <c r="K24" s="270"/>
      <c r="L24" s="26"/>
      <c r="M24" s="289"/>
      <c r="N24" s="270"/>
      <c r="O24" s="26"/>
      <c r="P24" s="289"/>
      <c r="Q24" s="290"/>
      <c r="R24" s="34"/>
      <c r="T24" s="35"/>
    </row>
    <row r="25" spans="1:20" ht="12.75" customHeight="1">
      <c r="A25" s="27"/>
      <c r="B25" s="303" t="s">
        <v>14</v>
      </c>
      <c r="C25" s="287"/>
      <c r="D25" s="287"/>
      <c r="E25" s="304"/>
      <c r="F25" s="289"/>
      <c r="G25" s="290"/>
      <c r="H25" s="270"/>
      <c r="I25" s="289"/>
      <c r="J25" s="290"/>
      <c r="K25" s="270"/>
      <c r="L25" s="289"/>
      <c r="M25" s="290"/>
      <c r="N25" s="270"/>
      <c r="O25" s="271"/>
      <c r="P25" s="271"/>
      <c r="Q25" s="289"/>
      <c r="R25" s="34"/>
      <c r="T25" s="35"/>
    </row>
    <row r="26" spans="1:20" ht="12.75" customHeight="1">
      <c r="A26" s="27"/>
      <c r="B26" s="303" t="s">
        <v>13</v>
      </c>
      <c r="C26" s="287"/>
      <c r="D26" s="287"/>
      <c r="E26" s="304"/>
      <c r="F26" s="315"/>
      <c r="G26" s="316"/>
      <c r="H26" s="317"/>
      <c r="I26" s="315"/>
      <c r="J26" s="316"/>
      <c r="K26" s="317"/>
      <c r="L26" s="315"/>
      <c r="M26" s="316"/>
      <c r="N26" s="317"/>
      <c r="O26" s="318"/>
      <c r="P26" s="318"/>
      <c r="Q26" s="315"/>
      <c r="R26" s="34"/>
      <c r="T26" s="35"/>
    </row>
    <row r="27" spans="1:20" s="37" customFormat="1" ht="13.5" customHeight="1">
      <c r="A27" s="36"/>
      <c r="B27" s="319" t="s">
        <v>69</v>
      </c>
      <c r="C27" s="320"/>
      <c r="D27" s="320"/>
      <c r="E27" s="321"/>
      <c r="F27" s="327" t="s">
        <v>70</v>
      </c>
      <c r="G27" s="328"/>
      <c r="H27" s="328"/>
      <c r="I27" s="328"/>
      <c r="J27" s="328"/>
      <c r="K27" s="328"/>
      <c r="L27" s="328"/>
      <c r="M27" s="328"/>
      <c r="N27" s="328"/>
      <c r="O27" s="328"/>
      <c r="P27" s="328"/>
      <c r="Q27" s="328"/>
      <c r="R27" s="328"/>
      <c r="S27" s="328"/>
      <c r="T27" s="329"/>
    </row>
    <row r="28" spans="1:20" s="37" customFormat="1" ht="13.5" customHeight="1">
      <c r="A28" s="36"/>
      <c r="B28" s="322"/>
      <c r="C28" s="274"/>
      <c r="D28" s="274"/>
      <c r="E28" s="323"/>
      <c r="F28" s="38" t="s">
        <v>71</v>
      </c>
      <c r="G28" s="39"/>
      <c r="H28" s="39"/>
      <c r="I28" s="330" t="s">
        <v>72</v>
      </c>
      <c r="J28" s="330"/>
      <c r="K28" s="330"/>
      <c r="L28" s="330"/>
      <c r="M28" s="330" t="s">
        <v>73</v>
      </c>
      <c r="N28" s="330"/>
      <c r="O28" s="330"/>
      <c r="P28" s="330"/>
      <c r="Q28" s="330" t="s">
        <v>74</v>
      </c>
      <c r="R28" s="330"/>
      <c r="S28" s="330"/>
      <c r="T28" s="331"/>
    </row>
    <row r="29" spans="1:20" s="37" customFormat="1" ht="13.5" customHeight="1">
      <c r="A29" s="36"/>
      <c r="B29" s="322"/>
      <c r="C29" s="274"/>
      <c r="D29" s="274"/>
      <c r="E29" s="323"/>
      <c r="F29" s="38" t="s">
        <v>75</v>
      </c>
      <c r="G29" s="39"/>
      <c r="H29" s="39"/>
      <c r="I29" s="327"/>
      <c r="J29" s="332"/>
      <c r="K29" s="332"/>
      <c r="L29" s="333"/>
      <c r="M29" s="327"/>
      <c r="N29" s="332"/>
      <c r="O29" s="332"/>
      <c r="P29" s="333"/>
      <c r="Q29" s="327"/>
      <c r="R29" s="291"/>
      <c r="S29" s="291"/>
      <c r="T29" s="292"/>
    </row>
    <row r="30" spans="1:20" s="37" customFormat="1" ht="13.5" customHeight="1">
      <c r="A30" s="36"/>
      <c r="B30" s="322"/>
      <c r="C30" s="274"/>
      <c r="D30" s="274"/>
      <c r="E30" s="323"/>
      <c r="F30" s="38" t="s">
        <v>76</v>
      </c>
      <c r="G30" s="39"/>
      <c r="H30" s="39"/>
      <c r="I30" s="327"/>
      <c r="J30" s="332"/>
      <c r="K30" s="332"/>
      <c r="L30" s="333"/>
      <c r="M30" s="327"/>
      <c r="N30" s="332"/>
      <c r="O30" s="332"/>
      <c r="P30" s="333"/>
      <c r="Q30" s="327"/>
      <c r="R30" s="291"/>
      <c r="S30" s="291"/>
      <c r="T30" s="292"/>
    </row>
    <row r="31" spans="1:20" s="37" customFormat="1" ht="13.5" customHeight="1">
      <c r="A31" s="40"/>
      <c r="B31" s="324"/>
      <c r="C31" s="325"/>
      <c r="D31" s="325"/>
      <c r="E31" s="326"/>
      <c r="F31" s="38" t="s">
        <v>77</v>
      </c>
      <c r="G31" s="39"/>
      <c r="H31" s="39"/>
      <c r="I31" s="327"/>
      <c r="J31" s="332"/>
      <c r="K31" s="332"/>
      <c r="L31" s="333"/>
      <c r="M31" s="327"/>
      <c r="N31" s="332"/>
      <c r="O31" s="332"/>
      <c r="P31" s="333"/>
      <c r="Q31" s="327"/>
      <c r="R31" s="291"/>
      <c r="S31" s="291"/>
      <c r="T31" s="292"/>
    </row>
    <row r="32" spans="1:20" ht="12.75" customHeight="1">
      <c r="A32" s="334" t="s">
        <v>12</v>
      </c>
      <c r="B32" s="271"/>
      <c r="C32" s="271"/>
      <c r="D32" s="271"/>
      <c r="E32" s="271"/>
      <c r="F32" s="289"/>
      <c r="G32" s="290"/>
      <c r="H32" s="290"/>
      <c r="I32" s="290"/>
      <c r="J32" s="290"/>
      <c r="K32" s="290"/>
      <c r="L32" s="290"/>
      <c r="M32" s="290"/>
      <c r="N32" s="290"/>
      <c r="O32" s="290"/>
      <c r="P32" s="290"/>
      <c r="Q32" s="290"/>
      <c r="R32" s="335"/>
      <c r="S32" s="335"/>
      <c r="T32" s="336"/>
    </row>
    <row r="33" spans="1:21" ht="12.75" customHeight="1">
      <c r="A33" s="334"/>
      <c r="B33" s="337" t="s">
        <v>11</v>
      </c>
      <c r="C33" s="337"/>
      <c r="D33" s="337"/>
      <c r="E33" s="337"/>
      <c r="F33" s="338" t="s">
        <v>78</v>
      </c>
      <c r="G33" s="339"/>
      <c r="H33" s="339"/>
      <c r="I33" s="339"/>
      <c r="J33" s="339"/>
      <c r="K33" s="339"/>
      <c r="L33" s="339"/>
      <c r="M33" s="339"/>
      <c r="N33" s="339"/>
      <c r="O33" s="339"/>
      <c r="P33" s="339"/>
      <c r="Q33" s="339"/>
      <c r="R33" s="335"/>
      <c r="S33" s="335"/>
      <c r="T33" s="336"/>
    </row>
    <row r="34" spans="1:21" ht="12.75" customHeight="1">
      <c r="A34" s="334"/>
      <c r="B34" s="337" t="s">
        <v>10</v>
      </c>
      <c r="C34" s="337"/>
      <c r="D34" s="337"/>
      <c r="E34" s="337"/>
      <c r="F34" s="338" t="s">
        <v>79</v>
      </c>
      <c r="G34" s="339"/>
      <c r="H34" s="339"/>
      <c r="I34" s="339"/>
      <c r="J34" s="339"/>
      <c r="K34" s="339"/>
      <c r="L34" s="339"/>
      <c r="M34" s="339"/>
      <c r="N34" s="339"/>
      <c r="O34" s="339"/>
      <c r="P34" s="339"/>
      <c r="Q34" s="339"/>
      <c r="R34" s="335"/>
      <c r="S34" s="335"/>
      <c r="T34" s="336"/>
    </row>
    <row r="35" spans="1:21" ht="12.75" customHeight="1">
      <c r="A35" s="334"/>
      <c r="B35" s="340" t="s">
        <v>48</v>
      </c>
      <c r="C35" s="341"/>
      <c r="D35" s="341"/>
      <c r="E35" s="342"/>
      <c r="F35" s="348" t="s">
        <v>47</v>
      </c>
      <c r="G35" s="349"/>
      <c r="H35" s="350" t="s">
        <v>46</v>
      </c>
      <c r="I35" s="350"/>
      <c r="J35" s="350"/>
      <c r="K35" s="350"/>
      <c r="L35" s="350"/>
      <c r="M35" s="350"/>
      <c r="N35" s="350"/>
      <c r="O35" s="350"/>
      <c r="P35" s="350"/>
      <c r="Q35" s="351"/>
      <c r="R35" s="41"/>
      <c r="S35" s="42"/>
      <c r="T35" s="43"/>
    </row>
    <row r="36" spans="1:21" ht="12.75" customHeight="1">
      <c r="A36" s="334"/>
      <c r="B36" s="343"/>
      <c r="C36" s="259"/>
      <c r="D36" s="259"/>
      <c r="E36" s="344"/>
      <c r="F36" s="348"/>
      <c r="G36" s="349"/>
      <c r="H36" s="352" t="s">
        <v>45</v>
      </c>
      <c r="I36" s="352"/>
      <c r="J36" s="352" t="s">
        <v>44</v>
      </c>
      <c r="K36" s="352"/>
      <c r="L36" s="352" t="s">
        <v>43</v>
      </c>
      <c r="M36" s="352"/>
      <c r="N36" s="352" t="s">
        <v>42</v>
      </c>
      <c r="O36" s="352"/>
      <c r="P36" s="352" t="s">
        <v>41</v>
      </c>
      <c r="Q36" s="353"/>
      <c r="R36" s="34"/>
      <c r="T36" s="35"/>
    </row>
    <row r="37" spans="1:21" ht="12.75" customHeight="1">
      <c r="A37" s="334"/>
      <c r="B37" s="343"/>
      <c r="C37" s="259"/>
      <c r="D37" s="259"/>
      <c r="E37" s="344"/>
      <c r="F37" s="354"/>
      <c r="G37" s="354"/>
      <c r="H37" s="354"/>
      <c r="I37" s="354"/>
      <c r="J37" s="354"/>
      <c r="K37" s="354"/>
      <c r="L37" s="354"/>
      <c r="M37" s="354"/>
      <c r="N37" s="354"/>
      <c r="O37" s="354"/>
      <c r="P37" s="354"/>
      <c r="Q37" s="361"/>
      <c r="R37" s="34"/>
      <c r="T37" s="35"/>
    </row>
    <row r="38" spans="1:21" ht="12.75" customHeight="1">
      <c r="A38" s="334"/>
      <c r="B38" s="343"/>
      <c r="C38" s="259"/>
      <c r="D38" s="259"/>
      <c r="E38" s="344"/>
      <c r="F38" s="354" t="s">
        <v>80</v>
      </c>
      <c r="G38" s="354"/>
      <c r="H38" s="354" t="s">
        <v>81</v>
      </c>
      <c r="I38" s="361"/>
      <c r="J38" s="362" t="s">
        <v>82</v>
      </c>
      <c r="K38" s="362"/>
      <c r="L38" s="44"/>
      <c r="M38" s="44"/>
      <c r="N38" s="44"/>
      <c r="O38" s="44"/>
      <c r="P38" s="44"/>
      <c r="Q38" s="44"/>
      <c r="R38" s="45"/>
      <c r="S38" s="45"/>
      <c r="T38" s="46"/>
      <c r="U38" s="45"/>
    </row>
    <row r="39" spans="1:21" ht="12.75" customHeight="1">
      <c r="A39" s="334"/>
      <c r="B39" s="343"/>
      <c r="C39" s="259"/>
      <c r="D39" s="259"/>
      <c r="E39" s="344"/>
      <c r="F39" s="354"/>
      <c r="G39" s="354"/>
      <c r="H39" s="354"/>
      <c r="I39" s="361"/>
      <c r="J39" s="362"/>
      <c r="K39" s="362"/>
      <c r="L39" s="45"/>
      <c r="M39" s="45"/>
      <c r="N39" s="45"/>
      <c r="O39" s="45"/>
      <c r="P39" s="45"/>
      <c r="Q39" s="45"/>
      <c r="R39" s="45"/>
      <c r="S39" s="45"/>
      <c r="T39" s="46"/>
      <c r="U39" s="45"/>
    </row>
    <row r="40" spans="1:21" ht="12.75" customHeight="1">
      <c r="A40" s="334"/>
      <c r="B40" s="345"/>
      <c r="C40" s="346"/>
      <c r="D40" s="346"/>
      <c r="E40" s="347"/>
      <c r="F40" s="361"/>
      <c r="G40" s="363"/>
      <c r="H40" s="361"/>
      <c r="I40" s="364"/>
      <c r="J40" s="354"/>
      <c r="K40" s="354"/>
      <c r="L40" s="47"/>
      <c r="M40" s="47"/>
      <c r="N40" s="47"/>
      <c r="O40" s="47"/>
      <c r="P40" s="47"/>
      <c r="Q40" s="47"/>
      <c r="R40" s="47"/>
      <c r="S40" s="47"/>
      <c r="T40" s="48"/>
      <c r="U40" s="45"/>
    </row>
    <row r="41" spans="1:21" ht="12.75" customHeight="1">
      <c r="A41" s="334"/>
      <c r="B41" s="338" t="s">
        <v>40</v>
      </c>
      <c r="C41" s="339"/>
      <c r="D41" s="339"/>
      <c r="E41" s="365"/>
      <c r="F41" s="289" t="s">
        <v>83</v>
      </c>
      <c r="G41" s="290"/>
      <c r="H41" s="290"/>
      <c r="I41" s="290"/>
      <c r="J41" s="290"/>
      <c r="K41" s="290"/>
      <c r="L41" s="290"/>
      <c r="M41" s="290"/>
      <c r="N41" s="290"/>
      <c r="O41" s="290"/>
      <c r="P41" s="290"/>
      <c r="Q41" s="290"/>
      <c r="R41" s="335"/>
      <c r="S41" s="335"/>
      <c r="T41" s="336"/>
    </row>
    <row r="42" spans="1:21" ht="12.75" customHeight="1">
      <c r="A42" s="334"/>
      <c r="B42" s="337" t="s">
        <v>39</v>
      </c>
      <c r="C42" s="337"/>
      <c r="D42" s="337"/>
      <c r="E42" s="337"/>
      <c r="F42" s="305"/>
      <c r="G42" s="306"/>
      <c r="H42" s="306"/>
      <c r="I42" s="306"/>
      <c r="J42" s="306"/>
      <c r="K42" s="306"/>
      <c r="L42" s="306"/>
      <c r="M42" s="306"/>
      <c r="N42" s="306"/>
      <c r="O42" s="306"/>
      <c r="P42" s="306"/>
      <c r="Q42" s="306"/>
      <c r="R42" s="335"/>
      <c r="S42" s="335"/>
      <c r="T42" s="336"/>
    </row>
    <row r="43" spans="1:21" ht="12.75" customHeight="1">
      <c r="A43" s="334"/>
      <c r="B43" s="338" t="s">
        <v>35</v>
      </c>
      <c r="C43" s="339"/>
      <c r="D43" s="339"/>
      <c r="E43" s="365"/>
      <c r="F43" s="289" t="s">
        <v>84</v>
      </c>
      <c r="G43" s="290"/>
      <c r="H43" s="290"/>
      <c r="I43" s="290"/>
      <c r="J43" s="290"/>
      <c r="K43" s="290"/>
      <c r="L43" s="290"/>
      <c r="M43" s="290"/>
      <c r="N43" s="290"/>
      <c r="O43" s="290"/>
      <c r="P43" s="290"/>
      <c r="Q43" s="290"/>
      <c r="R43" s="335"/>
      <c r="S43" s="335"/>
      <c r="T43" s="336"/>
    </row>
    <row r="44" spans="1:21" ht="12.75" customHeight="1">
      <c r="A44" s="334"/>
      <c r="B44" s="337" t="s">
        <v>9</v>
      </c>
      <c r="C44" s="337"/>
      <c r="D44" s="337"/>
      <c r="E44" s="337"/>
      <c r="F44" s="289"/>
      <c r="G44" s="290"/>
      <c r="H44" s="290"/>
      <c r="I44" s="290"/>
      <c r="J44" s="290"/>
      <c r="K44" s="290"/>
      <c r="L44" s="290"/>
      <c r="M44" s="290"/>
      <c r="N44" s="290"/>
      <c r="O44" s="290"/>
      <c r="P44" s="290"/>
      <c r="Q44" s="290"/>
      <c r="R44" s="335"/>
      <c r="S44" s="335"/>
      <c r="T44" s="336"/>
    </row>
    <row r="45" spans="1:21" ht="12.75" customHeight="1">
      <c r="A45" s="334"/>
      <c r="B45" s="337"/>
      <c r="C45" s="337"/>
      <c r="D45" s="337"/>
      <c r="E45" s="337"/>
      <c r="F45" s="289"/>
      <c r="G45" s="290"/>
      <c r="H45" s="290"/>
      <c r="I45" s="290"/>
      <c r="J45" s="290"/>
      <c r="K45" s="290"/>
      <c r="L45" s="290"/>
      <c r="M45" s="290"/>
      <c r="N45" s="290"/>
      <c r="O45" s="290"/>
      <c r="P45" s="290"/>
      <c r="Q45" s="290"/>
      <c r="R45" s="335"/>
      <c r="S45" s="335"/>
      <c r="T45" s="336"/>
    </row>
    <row r="46" spans="1:21" ht="12.75" customHeight="1">
      <c r="A46" s="334"/>
      <c r="B46" s="337" t="s">
        <v>8</v>
      </c>
      <c r="C46" s="337"/>
      <c r="D46" s="337"/>
      <c r="E46" s="337"/>
      <c r="F46" s="289"/>
      <c r="G46" s="290"/>
      <c r="H46" s="290"/>
      <c r="I46" s="290"/>
      <c r="J46" s="290"/>
      <c r="K46" s="290"/>
      <c r="L46" s="290"/>
      <c r="M46" s="290"/>
      <c r="N46" s="290"/>
      <c r="O46" s="290"/>
      <c r="P46" s="290"/>
      <c r="Q46" s="290"/>
      <c r="R46" s="335"/>
      <c r="S46" s="335"/>
      <c r="T46" s="336"/>
    </row>
    <row r="47" spans="1:21" ht="12.75" customHeight="1">
      <c r="A47" s="334"/>
      <c r="B47" s="337" t="s">
        <v>7</v>
      </c>
      <c r="C47" s="337"/>
      <c r="D47" s="337"/>
      <c r="E47" s="337"/>
      <c r="F47" s="296" t="s">
        <v>6</v>
      </c>
      <c r="G47" s="280"/>
      <c r="H47" s="280"/>
      <c r="I47" s="281"/>
      <c r="J47" s="296" t="s">
        <v>5</v>
      </c>
      <c r="K47" s="280"/>
      <c r="L47" s="280"/>
      <c r="M47" s="281"/>
      <c r="N47" s="289"/>
      <c r="O47" s="328"/>
      <c r="P47" s="328"/>
      <c r="Q47" s="328"/>
      <c r="R47" s="291"/>
      <c r="S47" s="291"/>
      <c r="T47" s="292"/>
    </row>
    <row r="48" spans="1:21" ht="12.75" customHeight="1">
      <c r="A48" s="334"/>
      <c r="B48" s="367"/>
      <c r="C48" s="367"/>
      <c r="D48" s="367"/>
      <c r="E48" s="367"/>
      <c r="F48" s="289" t="s">
        <v>4</v>
      </c>
      <c r="G48" s="290"/>
      <c r="H48" s="290"/>
      <c r="I48" s="270"/>
      <c r="J48" s="368" t="s">
        <v>3</v>
      </c>
      <c r="K48" s="369"/>
      <c r="L48" s="49"/>
      <c r="M48" s="50"/>
      <c r="N48" s="51" t="s">
        <v>2</v>
      </c>
      <c r="O48" s="295"/>
      <c r="P48" s="273"/>
      <c r="Q48" s="273"/>
      <c r="R48" s="274"/>
      <c r="S48" s="274"/>
      <c r="T48" s="35"/>
    </row>
    <row r="49" spans="1:20" ht="12.75" customHeight="1">
      <c r="A49" s="334"/>
      <c r="B49" s="367"/>
      <c r="C49" s="367"/>
      <c r="D49" s="367"/>
      <c r="E49" s="367"/>
      <c r="F49" s="289" t="s">
        <v>1</v>
      </c>
      <c r="G49" s="290"/>
      <c r="H49" s="290"/>
      <c r="I49" s="270"/>
      <c r="J49" s="289"/>
      <c r="K49" s="328"/>
      <c r="L49" s="328"/>
      <c r="M49" s="328"/>
      <c r="N49" s="328"/>
      <c r="O49" s="328"/>
      <c r="P49" s="328"/>
      <c r="Q49" s="328"/>
      <c r="R49" s="291"/>
      <c r="S49" s="291"/>
      <c r="T49" s="292"/>
    </row>
    <row r="50" spans="1:20" ht="12.75" customHeight="1">
      <c r="A50" s="370" t="s">
        <v>38</v>
      </c>
      <c r="B50" s="328"/>
      <c r="C50" s="328"/>
      <c r="D50" s="328"/>
      <c r="E50" s="371"/>
      <c r="F50" s="289" t="s">
        <v>37</v>
      </c>
      <c r="G50" s="270"/>
      <c r="H50" s="52"/>
      <c r="I50" s="52"/>
      <c r="J50" s="53"/>
      <c r="K50" s="54"/>
      <c r="L50" s="372" t="s">
        <v>36</v>
      </c>
      <c r="M50" s="372"/>
      <c r="N50" s="372"/>
      <c r="O50" s="55"/>
      <c r="P50" s="56"/>
      <c r="Q50" s="56"/>
      <c r="R50" s="56"/>
      <c r="S50" s="56"/>
      <c r="T50" s="57"/>
    </row>
    <row r="51" spans="1:20" ht="26.25" customHeight="1">
      <c r="A51" s="373" t="s">
        <v>61</v>
      </c>
      <c r="B51" s="335"/>
      <c r="C51" s="335"/>
      <c r="D51" s="335"/>
      <c r="E51" s="374"/>
      <c r="F51" s="289"/>
      <c r="G51" s="290"/>
      <c r="H51" s="290"/>
      <c r="I51" s="290"/>
      <c r="J51" s="290"/>
      <c r="K51" s="290"/>
      <c r="L51" s="290"/>
      <c r="M51" s="290"/>
      <c r="N51" s="290"/>
      <c r="O51" s="290"/>
      <c r="P51" s="290"/>
      <c r="Q51" s="290"/>
      <c r="R51" s="335"/>
      <c r="S51" s="335"/>
      <c r="T51" s="336"/>
    </row>
    <row r="52" spans="1:20" ht="39" customHeight="1" thickBot="1">
      <c r="A52" s="375" t="s">
        <v>62</v>
      </c>
      <c r="B52" s="376"/>
      <c r="C52" s="376"/>
      <c r="D52" s="376"/>
      <c r="E52" s="376"/>
      <c r="F52" s="355" t="s">
        <v>85</v>
      </c>
      <c r="G52" s="356"/>
      <c r="H52" s="356"/>
      <c r="I52" s="356"/>
      <c r="J52" s="356"/>
      <c r="K52" s="356"/>
      <c r="L52" s="356"/>
      <c r="M52" s="356"/>
      <c r="N52" s="356"/>
      <c r="O52" s="356"/>
      <c r="P52" s="356"/>
      <c r="Q52" s="356"/>
      <c r="R52" s="357"/>
      <c r="S52" s="357"/>
      <c r="T52" s="358"/>
    </row>
    <row r="53" spans="1:20" ht="12.75" customHeight="1">
      <c r="A53" s="29" t="s">
        <v>0</v>
      </c>
    </row>
    <row r="54" spans="1:20" ht="12.75" customHeight="1">
      <c r="A54" s="359" t="s">
        <v>86</v>
      </c>
      <c r="B54" s="360"/>
      <c r="C54" s="360"/>
      <c r="D54" s="360"/>
      <c r="E54" s="360"/>
      <c r="F54" s="360"/>
      <c r="G54" s="360"/>
      <c r="H54" s="360"/>
      <c r="I54" s="360"/>
      <c r="J54" s="360"/>
      <c r="K54" s="360"/>
      <c r="L54" s="360"/>
      <c r="M54" s="360"/>
      <c r="N54" s="360"/>
      <c r="O54" s="360"/>
      <c r="P54" s="360"/>
      <c r="Q54" s="360"/>
      <c r="R54" s="360"/>
      <c r="S54" s="360"/>
      <c r="T54" s="360"/>
    </row>
    <row r="55" spans="1:20" ht="12.75" customHeight="1">
      <c r="A55" s="359" t="s">
        <v>63</v>
      </c>
      <c r="B55" s="360"/>
      <c r="C55" s="360"/>
      <c r="D55" s="360"/>
      <c r="E55" s="360"/>
      <c r="F55" s="360"/>
      <c r="G55" s="360"/>
      <c r="H55" s="360"/>
      <c r="I55" s="360"/>
      <c r="J55" s="360"/>
      <c r="K55" s="360"/>
      <c r="L55" s="360"/>
      <c r="M55" s="360"/>
      <c r="N55" s="360"/>
      <c r="O55" s="360"/>
      <c r="P55" s="360"/>
      <c r="Q55" s="360"/>
      <c r="R55" s="360"/>
      <c r="S55" s="360"/>
      <c r="T55" s="360"/>
    </row>
    <row r="56" spans="1:20" ht="12.75" customHeight="1">
      <c r="A56" s="359" t="s">
        <v>87</v>
      </c>
      <c r="B56" s="360"/>
      <c r="C56" s="360"/>
      <c r="D56" s="360"/>
      <c r="E56" s="360"/>
      <c r="F56" s="360"/>
      <c r="G56" s="360"/>
      <c r="H56" s="360"/>
      <c r="I56" s="360"/>
      <c r="J56" s="360"/>
      <c r="K56" s="360"/>
      <c r="L56" s="360"/>
      <c r="M56" s="360"/>
      <c r="N56" s="360"/>
      <c r="O56" s="360"/>
      <c r="P56" s="360"/>
      <c r="Q56" s="360"/>
      <c r="R56" s="360"/>
      <c r="S56" s="360"/>
      <c r="T56" s="360"/>
    </row>
    <row r="57" spans="1:20" s="30" customFormat="1" ht="13.5" customHeight="1">
      <c r="A57" s="359" t="s">
        <v>88</v>
      </c>
      <c r="B57" s="359"/>
      <c r="C57" s="359"/>
      <c r="D57" s="359"/>
      <c r="E57" s="359"/>
      <c r="F57" s="359"/>
      <c r="G57" s="359"/>
      <c r="H57" s="359"/>
      <c r="I57" s="359"/>
      <c r="J57" s="359"/>
      <c r="K57" s="359"/>
      <c r="L57" s="359"/>
      <c r="M57" s="359"/>
      <c r="N57" s="359"/>
      <c r="O57" s="359"/>
      <c r="P57" s="359"/>
      <c r="Q57" s="359"/>
    </row>
    <row r="58" spans="1:20" ht="12.75" customHeight="1">
      <c r="A58" s="359" t="s">
        <v>89</v>
      </c>
      <c r="B58" s="360"/>
      <c r="C58" s="360"/>
      <c r="D58" s="360"/>
      <c r="E58" s="360"/>
      <c r="F58" s="360"/>
      <c r="G58" s="360"/>
      <c r="H58" s="360"/>
      <c r="I58" s="360"/>
      <c r="J58" s="360"/>
      <c r="K58" s="360"/>
      <c r="L58" s="360"/>
      <c r="M58" s="360"/>
      <c r="N58" s="360"/>
      <c r="O58" s="360"/>
      <c r="P58" s="360"/>
      <c r="Q58" s="360"/>
      <c r="R58" s="360"/>
      <c r="S58" s="360"/>
      <c r="T58" s="360"/>
    </row>
    <row r="59" spans="1:20" ht="12.75" customHeight="1">
      <c r="A59" s="359" t="s">
        <v>90</v>
      </c>
      <c r="B59" s="360"/>
      <c r="C59" s="360"/>
      <c r="D59" s="360"/>
      <c r="E59" s="360"/>
      <c r="F59" s="360"/>
      <c r="G59" s="360"/>
      <c r="H59" s="360"/>
      <c r="I59" s="360"/>
      <c r="J59" s="360"/>
      <c r="K59" s="360"/>
      <c r="L59" s="360"/>
      <c r="M59" s="360"/>
      <c r="N59" s="360"/>
      <c r="O59" s="360"/>
      <c r="P59" s="360"/>
      <c r="Q59" s="360"/>
      <c r="R59" s="360"/>
      <c r="S59" s="360"/>
      <c r="T59" s="360"/>
    </row>
    <row r="60" spans="1:20" ht="12.75" customHeight="1">
      <c r="A60" s="359" t="s">
        <v>91</v>
      </c>
      <c r="B60" s="360"/>
      <c r="C60" s="360"/>
      <c r="D60" s="360"/>
      <c r="E60" s="360"/>
      <c r="F60" s="360"/>
      <c r="G60" s="360"/>
      <c r="H60" s="360"/>
      <c r="I60" s="360"/>
      <c r="J60" s="360"/>
      <c r="K60" s="360"/>
      <c r="L60" s="360"/>
      <c r="M60" s="360"/>
      <c r="N60" s="360"/>
      <c r="O60" s="360"/>
      <c r="P60" s="360"/>
      <c r="Q60" s="360"/>
      <c r="R60" s="360"/>
      <c r="S60" s="360"/>
      <c r="T60" s="360"/>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366"/>
      <c r="B62" s="366"/>
      <c r="C62" s="366"/>
    </row>
    <row r="63" spans="1:20" ht="12.75" customHeight="1">
      <c r="A63" s="366"/>
      <c r="B63" s="366"/>
      <c r="C63" s="366"/>
    </row>
    <row r="64" spans="1:20" ht="12.75" customHeight="1">
      <c r="A64" s="366"/>
      <c r="B64" s="366"/>
      <c r="C64" s="366"/>
    </row>
    <row r="65" spans="1:3" ht="12.75" customHeight="1">
      <c r="A65" s="366"/>
      <c r="B65" s="366"/>
      <c r="C65" s="366"/>
    </row>
    <row r="66" spans="1:3" ht="12.75" customHeight="1">
      <c r="A66" s="366"/>
      <c r="B66" s="366"/>
      <c r="C66" s="366"/>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CE86"/>
  <sheetViews>
    <sheetView showGridLines="0" view="pageBreakPreview" topLeftCell="J22" zoomScale="85" zoomScaleNormal="100" zoomScaleSheetLayoutView="85" workbookViewId="0">
      <selection activeCell="AA41" sqref="AA41:AC41"/>
    </sheetView>
  </sheetViews>
  <sheetFormatPr defaultColWidth="8.25" defaultRowHeight="21" customHeight="1"/>
  <cols>
    <col min="1" max="1" width="2.625" style="59" customWidth="1"/>
    <col min="2" max="2" width="20.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1" width="8.25" style="59"/>
    <col min="42" max="42" width="2.625" style="59" customWidth="1"/>
    <col min="43" max="43" width="20.75" style="61" customWidth="1"/>
    <col min="44" max="44" width="6.625" style="59" customWidth="1"/>
    <col min="45" max="46" width="7.625" style="59" customWidth="1"/>
    <col min="47" max="77" width="2.625" style="59" customWidth="1"/>
    <col min="78" max="78" width="6.625" style="59" customWidth="1"/>
    <col min="79" max="80" width="7.625" style="59" customWidth="1"/>
    <col min="81" max="81" width="5.625" style="59" customWidth="1"/>
    <col min="82" max="16384" width="8.25" style="59"/>
  </cols>
  <sheetData>
    <row r="1" spans="1:81"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95</v>
      </c>
      <c r="AL1" s="425"/>
      <c r="AM1" s="425"/>
      <c r="AN1" s="425"/>
      <c r="AP1" s="225" t="s">
        <v>340</v>
      </c>
      <c r="AR1" s="87"/>
      <c r="AS1" s="87"/>
      <c r="AT1" s="87"/>
      <c r="AU1" s="87"/>
      <c r="AV1" s="87"/>
      <c r="AW1" s="87"/>
      <c r="AX1" s="87"/>
      <c r="AY1" s="87"/>
      <c r="AZ1" s="87"/>
      <c r="BA1" s="87"/>
      <c r="BB1" s="87"/>
      <c r="BC1" s="87"/>
      <c r="BD1" s="87"/>
      <c r="BE1" s="87"/>
      <c r="BF1" s="87"/>
      <c r="BG1" s="87"/>
      <c r="BH1" s="87"/>
      <c r="BI1" s="87"/>
      <c r="BJ1" s="87"/>
      <c r="BK1" s="87"/>
      <c r="BL1" s="87"/>
      <c r="BM1" s="80"/>
      <c r="BN1" s="80"/>
      <c r="BO1" s="95"/>
      <c r="BP1" s="95"/>
      <c r="BQ1" s="95"/>
      <c r="BR1" s="95"/>
      <c r="BS1" s="96"/>
      <c r="BT1" s="96"/>
      <c r="BU1" s="96"/>
      <c r="BV1" s="96"/>
      <c r="BW1" s="96"/>
      <c r="BX1" s="88" t="s">
        <v>148</v>
      </c>
      <c r="BY1" s="88"/>
      <c r="BZ1" s="425" t="s">
        <v>95</v>
      </c>
      <c r="CA1" s="425"/>
      <c r="CB1" s="425"/>
      <c r="CC1" s="425"/>
    </row>
    <row r="2" spans="1:81"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c r="AP2" s="62"/>
      <c r="AQ2" s="65"/>
      <c r="AR2" s="65"/>
      <c r="AS2" s="65"/>
      <c r="AT2" s="65"/>
      <c r="AU2" s="65"/>
      <c r="AV2" s="65"/>
      <c r="AW2" s="65"/>
      <c r="AX2" s="65"/>
      <c r="AY2" s="65"/>
      <c r="AZ2" s="104"/>
      <c r="BA2" s="104"/>
      <c r="BB2" s="389">
        <v>2025</v>
      </c>
      <c r="BC2" s="389"/>
      <c r="BD2" s="389"/>
      <c r="BE2" s="389"/>
      <c r="BF2" s="388" t="s">
        <v>143</v>
      </c>
      <c r="BG2" s="388"/>
      <c r="BH2" s="389">
        <v>4</v>
      </c>
      <c r="BI2" s="389"/>
      <c r="BJ2" s="388" t="s">
        <v>144</v>
      </c>
      <c r="BK2" s="388"/>
      <c r="BL2" s="65"/>
      <c r="BM2" s="65"/>
      <c r="BN2" s="65"/>
      <c r="BO2" s="95"/>
      <c r="BP2" s="95"/>
      <c r="BR2" s="88"/>
      <c r="BS2" s="65"/>
      <c r="BT2" s="65"/>
      <c r="BU2" s="65"/>
      <c r="BV2" s="65"/>
      <c r="BW2" s="65"/>
      <c r="BX2" s="88" t="s">
        <v>149</v>
      </c>
      <c r="BY2" s="88"/>
      <c r="BZ2" s="398"/>
      <c r="CA2" s="398"/>
      <c r="CB2" s="398"/>
      <c r="CC2" s="398"/>
    </row>
    <row r="3" spans="1:81"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c r="AP3" s="92"/>
      <c r="AQ3" s="92"/>
      <c r="AR3" s="92"/>
      <c r="AS3" s="92"/>
      <c r="AT3" s="92"/>
      <c r="AU3" s="92"/>
      <c r="AV3" s="92"/>
      <c r="AW3" s="92"/>
      <c r="AX3" s="92"/>
      <c r="AY3" s="92"/>
      <c r="AZ3" s="92"/>
      <c r="BA3" s="92"/>
      <c r="BB3" s="92"/>
      <c r="BC3" s="92"/>
      <c r="BD3" s="92"/>
      <c r="BE3" s="92"/>
      <c r="BF3" s="92"/>
      <c r="BG3" s="92"/>
      <c r="BH3" s="92"/>
      <c r="BI3" s="92"/>
      <c r="BJ3" s="92"/>
      <c r="BK3" s="92"/>
      <c r="BL3" s="92"/>
      <c r="BN3" s="97"/>
      <c r="BO3" s="97"/>
      <c r="BP3" s="97"/>
      <c r="BQ3" s="95"/>
      <c r="BR3" s="97"/>
      <c r="BS3" s="97"/>
      <c r="BT3" s="97"/>
      <c r="BU3" s="97"/>
      <c r="BV3" s="97"/>
      <c r="BW3" s="97"/>
      <c r="BX3" s="98" t="s">
        <v>152</v>
      </c>
      <c r="BY3" s="88"/>
      <c r="BZ3" s="399"/>
      <c r="CA3" s="399"/>
      <c r="CB3" s="399"/>
      <c r="CC3" s="399"/>
    </row>
    <row r="4" spans="1:81"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c r="AP4" s="92"/>
      <c r="AQ4" s="92"/>
      <c r="AR4" s="92"/>
      <c r="AS4" s="92"/>
      <c r="AT4" s="92"/>
      <c r="AU4" s="92"/>
      <c r="AV4" s="92"/>
      <c r="AW4" s="92"/>
      <c r="AX4" s="92"/>
      <c r="AY4" s="92"/>
      <c r="AZ4" s="92"/>
      <c r="BA4" s="92"/>
      <c r="BB4" s="92"/>
      <c r="BC4" s="92"/>
      <c r="BD4" s="92"/>
      <c r="BE4" s="92"/>
      <c r="BF4" s="92"/>
      <c r="BG4" s="92"/>
      <c r="BH4" s="92"/>
      <c r="BI4" s="92"/>
      <c r="BJ4" s="92"/>
      <c r="BK4" s="92"/>
      <c r="BL4" s="92"/>
      <c r="BN4" s="97"/>
      <c r="BO4" s="97"/>
      <c r="BP4" s="97"/>
      <c r="BQ4" s="95"/>
      <c r="BR4" s="97"/>
      <c r="BS4" s="97"/>
      <c r="BT4" s="97"/>
      <c r="BU4" s="97"/>
      <c r="BV4" s="97"/>
      <c r="BW4" s="97"/>
      <c r="BX4" s="98" t="s">
        <v>153</v>
      </c>
      <c r="BY4" s="88"/>
      <c r="BZ4" s="399"/>
      <c r="CA4" s="399"/>
      <c r="CB4" s="399"/>
      <c r="CC4" s="399"/>
    </row>
    <row r="5" spans="1:81"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c r="AP5" s="92"/>
      <c r="AQ5" s="92"/>
      <c r="AR5" s="92"/>
      <c r="AS5" s="92"/>
      <c r="AT5" s="92"/>
      <c r="AU5" s="92"/>
      <c r="AV5" s="92"/>
      <c r="AW5" s="92"/>
      <c r="AX5" s="92"/>
      <c r="AY5" s="92"/>
      <c r="AZ5" s="92"/>
      <c r="BA5" s="92"/>
      <c r="BB5" s="92"/>
      <c r="BC5" s="92"/>
      <c r="BD5" s="92"/>
      <c r="BE5" s="92"/>
      <c r="BF5" s="92"/>
      <c r="BG5" s="92"/>
      <c r="BH5" s="92"/>
      <c r="BJ5" s="92"/>
      <c r="BK5" s="92"/>
      <c r="BL5" s="92"/>
      <c r="BN5" s="97"/>
      <c r="BO5" s="97"/>
      <c r="BP5" s="97"/>
      <c r="BQ5" s="95"/>
      <c r="BR5" s="97"/>
      <c r="BS5" s="97"/>
      <c r="BT5" s="97"/>
      <c r="BU5" s="97"/>
      <c r="BV5" s="98" t="s">
        <v>154</v>
      </c>
      <c r="BW5" s="390">
        <v>40</v>
      </c>
      <c r="BX5" s="390"/>
      <c r="BY5" s="390"/>
      <c r="BZ5" s="97" t="s">
        <v>150</v>
      </c>
      <c r="CA5" s="233">
        <v>160</v>
      </c>
      <c r="CB5" s="97" t="s">
        <v>151</v>
      </c>
      <c r="CC5" s="95"/>
    </row>
    <row r="6" spans="1:81"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c r="AP6" s="62"/>
      <c r="AQ6" s="82"/>
      <c r="AR6" s="82"/>
      <c r="AS6" s="82"/>
      <c r="AT6" s="82"/>
      <c r="AU6" s="82"/>
      <c r="AV6" s="82"/>
      <c r="AW6" s="82"/>
      <c r="AX6" s="82"/>
      <c r="AY6" s="82"/>
      <c r="AZ6" s="82"/>
      <c r="BA6" s="82"/>
      <c r="BB6" s="82"/>
      <c r="BC6" s="82"/>
      <c r="BD6" s="82"/>
      <c r="BE6" s="82"/>
      <c r="BF6" s="82"/>
      <c r="BG6" s="82"/>
      <c r="BH6" s="82"/>
      <c r="BI6" s="82"/>
      <c r="BJ6" s="82"/>
      <c r="BK6" s="82"/>
      <c r="BL6" s="82"/>
      <c r="BM6" s="63"/>
      <c r="BN6" s="63"/>
      <c r="BO6" s="63"/>
      <c r="BP6" s="63"/>
      <c r="BQ6" s="63"/>
      <c r="BR6" s="63"/>
      <c r="BS6" s="63"/>
      <c r="BT6" s="63"/>
      <c r="BU6" s="63"/>
      <c r="BV6" s="63"/>
      <c r="BW6" s="63"/>
      <c r="BX6" s="63"/>
      <c r="BY6" s="63"/>
      <c r="BZ6" s="63"/>
      <c r="CA6" s="63"/>
      <c r="CB6" s="62"/>
      <c r="CC6" s="95"/>
    </row>
    <row r="7" spans="1:81"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c r="AP7" s="384" t="s">
        <v>146</v>
      </c>
      <c r="AQ7" s="378" t="s">
        <v>155</v>
      </c>
      <c r="AR7" s="381" t="s">
        <v>156</v>
      </c>
      <c r="AS7" s="378" t="s">
        <v>157</v>
      </c>
      <c r="AT7" s="385" t="s">
        <v>158</v>
      </c>
      <c r="AU7" s="391" t="s">
        <v>190</v>
      </c>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400" t="s">
        <v>191</v>
      </c>
      <c r="CA7" s="392" t="s">
        <v>192</v>
      </c>
      <c r="CB7" s="396" t="s">
        <v>193</v>
      </c>
      <c r="CC7" s="396"/>
    </row>
    <row r="8" spans="1:81"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c r="AP8" s="384"/>
      <c r="AQ8" s="378"/>
      <c r="AR8" s="382"/>
      <c r="AS8" s="378"/>
      <c r="AT8" s="385"/>
      <c r="AU8" s="378" t="s">
        <v>103</v>
      </c>
      <c r="AV8" s="378"/>
      <c r="AW8" s="378"/>
      <c r="AX8" s="378"/>
      <c r="AY8" s="378"/>
      <c r="AZ8" s="378"/>
      <c r="BA8" s="378"/>
      <c r="BB8" s="378" t="s">
        <v>104</v>
      </c>
      <c r="BC8" s="378"/>
      <c r="BD8" s="378"/>
      <c r="BE8" s="378"/>
      <c r="BF8" s="378"/>
      <c r="BG8" s="378"/>
      <c r="BH8" s="378"/>
      <c r="BI8" s="378" t="s">
        <v>105</v>
      </c>
      <c r="BJ8" s="378"/>
      <c r="BK8" s="378"/>
      <c r="BL8" s="378"/>
      <c r="BM8" s="378"/>
      <c r="BN8" s="378"/>
      <c r="BO8" s="378"/>
      <c r="BP8" s="378" t="s">
        <v>106</v>
      </c>
      <c r="BQ8" s="378"/>
      <c r="BR8" s="378"/>
      <c r="BS8" s="378"/>
      <c r="BT8" s="378"/>
      <c r="BU8" s="378"/>
      <c r="BV8" s="378"/>
      <c r="BW8" s="378" t="s">
        <v>109</v>
      </c>
      <c r="BX8" s="378"/>
      <c r="BY8" s="378"/>
      <c r="BZ8" s="400"/>
      <c r="CA8" s="392"/>
      <c r="CB8" s="396"/>
      <c r="CC8" s="396"/>
    </row>
    <row r="9" spans="1:81"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c r="AP9" s="384"/>
      <c r="AQ9" s="378"/>
      <c r="AR9" s="382"/>
      <c r="AS9" s="378"/>
      <c r="AT9" s="385"/>
      <c r="AU9" s="66">
        <f>DATE($M$2,$S$2,1)</f>
        <v>45748</v>
      </c>
      <c r="AV9" s="66">
        <f>DATE($M$2,$S$2,2)</f>
        <v>45749</v>
      </c>
      <c r="AW9" s="66">
        <f>DATE($M$2,$S$2,3)</f>
        <v>45750</v>
      </c>
      <c r="AX9" s="66">
        <f>DATE($M$2,$S$2,4)</f>
        <v>45751</v>
      </c>
      <c r="AY9" s="66">
        <f>DATE($M$2,$S$2,5)</f>
        <v>45752</v>
      </c>
      <c r="AZ9" s="66">
        <f>DATE($M$2,$S$2,6)</f>
        <v>45753</v>
      </c>
      <c r="BA9" s="66">
        <f>DATE($M$2,$S$2,7)</f>
        <v>45754</v>
      </c>
      <c r="BB9" s="66">
        <f>DATE($M$2,$S$2,8)</f>
        <v>45755</v>
      </c>
      <c r="BC9" s="66">
        <f>DATE($M$2,$S$2,9)</f>
        <v>45756</v>
      </c>
      <c r="BD9" s="66">
        <f>DATE($M$2,$S$2,10)</f>
        <v>45757</v>
      </c>
      <c r="BE9" s="66">
        <f>DATE($M$2,$S$2,11)</f>
        <v>45758</v>
      </c>
      <c r="BF9" s="66">
        <f>DATE($M$2,$S$2,12)</f>
        <v>45759</v>
      </c>
      <c r="BG9" s="66">
        <f>DATE($M$2,$S$2,13)</f>
        <v>45760</v>
      </c>
      <c r="BH9" s="66">
        <f>DATE($M$2,$S$2,14)</f>
        <v>45761</v>
      </c>
      <c r="BI9" s="66">
        <f>DATE($M$2,$S$2,15)</f>
        <v>45762</v>
      </c>
      <c r="BJ9" s="66">
        <f>DATE($M$2,$S$2,16)</f>
        <v>45763</v>
      </c>
      <c r="BK9" s="66">
        <f>DATE($M$2,$S$2,17)</f>
        <v>45764</v>
      </c>
      <c r="BL9" s="66">
        <f>DATE($M$2,$S$2,18)</f>
        <v>45765</v>
      </c>
      <c r="BM9" s="66">
        <f>DATE($M$2,$S$2,19)</f>
        <v>45766</v>
      </c>
      <c r="BN9" s="66">
        <f>DATE($M$2,$S$2,20)</f>
        <v>45767</v>
      </c>
      <c r="BO9" s="66">
        <f>DATE($M$2,$S$2,21)</f>
        <v>45768</v>
      </c>
      <c r="BP9" s="66">
        <f>DATE($M$2,$S$2,22)</f>
        <v>45769</v>
      </c>
      <c r="BQ9" s="66">
        <f>DATE($M$2,$S$2,23)</f>
        <v>45770</v>
      </c>
      <c r="BR9" s="66">
        <f>DATE($M$2,$S$2,24)</f>
        <v>45771</v>
      </c>
      <c r="BS9" s="66">
        <f>DATE($M$2,$S$2,25)</f>
        <v>45772</v>
      </c>
      <c r="BT9" s="66">
        <f>DATE($M$2,$S$2,26)</f>
        <v>45773</v>
      </c>
      <c r="BU9" s="66">
        <f>DATE($M$2,$S$2,27)</f>
        <v>45774</v>
      </c>
      <c r="BV9" s="66">
        <f>DATE($M$2,$S$2,28)</f>
        <v>45775</v>
      </c>
      <c r="BW9" s="66">
        <f>IF(DAY(EOMONTH(AU9,0))&lt;29,"",DATE($M$2,$S$2,29))</f>
        <v>45776</v>
      </c>
      <c r="BX9" s="66">
        <f>IF(DAY(EOMONTH(AU9,0))&lt;30,"",DATE($M$2,$S$2,30))</f>
        <v>45777</v>
      </c>
      <c r="BY9" s="66" t="str">
        <f>IF(DAY(EOMONTH(AU9,0))&lt;31,"",DATE($M$2,$S$2,31))</f>
        <v/>
      </c>
      <c r="BZ9" s="400"/>
      <c r="CA9" s="392"/>
      <c r="CB9" s="396"/>
      <c r="CC9" s="396"/>
    </row>
    <row r="10" spans="1:81"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c r="AP10" s="384"/>
      <c r="AQ10" s="378"/>
      <c r="AR10" s="383"/>
      <c r="AS10" s="378"/>
      <c r="AT10" s="385"/>
      <c r="AU10" s="67">
        <f>DATE($M$2,$S$2,1)</f>
        <v>45748</v>
      </c>
      <c r="AV10" s="67">
        <f>DATE($M$2,$S$2,2)</f>
        <v>45749</v>
      </c>
      <c r="AW10" s="67">
        <f>DATE($M$2,$S$2,3)</f>
        <v>45750</v>
      </c>
      <c r="AX10" s="67">
        <f>DATE($M$2,$S$2,4)</f>
        <v>45751</v>
      </c>
      <c r="AY10" s="67">
        <f>DATE($M$2,$S$2,5)</f>
        <v>45752</v>
      </c>
      <c r="AZ10" s="67">
        <f>DATE($M$2,$S$2,6)</f>
        <v>45753</v>
      </c>
      <c r="BA10" s="67">
        <f>DATE($M$2,$S$2,7)</f>
        <v>45754</v>
      </c>
      <c r="BB10" s="67">
        <f>DATE($M$2,$S$2,8)</f>
        <v>45755</v>
      </c>
      <c r="BC10" s="67">
        <f>DATE($M$2,$S$2,9)</f>
        <v>45756</v>
      </c>
      <c r="BD10" s="67">
        <f>DATE($M$2,$S$2,10)</f>
        <v>45757</v>
      </c>
      <c r="BE10" s="67">
        <f>DATE($M$2,$S$2,11)</f>
        <v>45758</v>
      </c>
      <c r="BF10" s="67">
        <f>DATE($M$2,$S$2,12)</f>
        <v>45759</v>
      </c>
      <c r="BG10" s="67">
        <f>DATE($M$2,$S$2,13)</f>
        <v>45760</v>
      </c>
      <c r="BH10" s="67">
        <f>DATE($M$2,$S$2,14)</f>
        <v>45761</v>
      </c>
      <c r="BI10" s="67">
        <f>DATE($M$2,$S$2,15)</f>
        <v>45762</v>
      </c>
      <c r="BJ10" s="67">
        <f>DATE($M$2,$S$2,16)</f>
        <v>45763</v>
      </c>
      <c r="BK10" s="67">
        <f>DATE($M$2,$S$2,17)</f>
        <v>45764</v>
      </c>
      <c r="BL10" s="67">
        <f>DATE($M$2,$S$2,18)</f>
        <v>45765</v>
      </c>
      <c r="BM10" s="67">
        <f>DATE($M$2,$S$2,19)</f>
        <v>45766</v>
      </c>
      <c r="BN10" s="67">
        <f>DATE($M$2,$S$2,20)</f>
        <v>45767</v>
      </c>
      <c r="BO10" s="67">
        <f>DATE($M$2,$S$2,21)</f>
        <v>45768</v>
      </c>
      <c r="BP10" s="67">
        <f>DATE($M$2,$S$2,22)</f>
        <v>45769</v>
      </c>
      <c r="BQ10" s="67">
        <f>DATE($M$2,$S$2,23)</f>
        <v>45770</v>
      </c>
      <c r="BR10" s="67">
        <f>DATE($M$2,$S$2,24)</f>
        <v>45771</v>
      </c>
      <c r="BS10" s="67">
        <f>DATE($M$2,$S$2,25)</f>
        <v>45772</v>
      </c>
      <c r="BT10" s="67">
        <f>DATE($M$2,$S$2,26)</f>
        <v>45773</v>
      </c>
      <c r="BU10" s="67">
        <f>DATE($M$2,$S$2,27)</f>
        <v>45774</v>
      </c>
      <c r="BV10" s="67">
        <f>DATE($M$2,$S$2,28)</f>
        <v>45775</v>
      </c>
      <c r="BW10" s="67">
        <f>IF(DAY(EOMONTH(AU10,0))&lt;29,"",DATE($M$2,$S$2,29))</f>
        <v>45776</v>
      </c>
      <c r="BX10" s="67">
        <f>IF(DAY(EOMONTH(AU10,0))&lt;30,"",DATE($M$2,$S$2,30))</f>
        <v>45777</v>
      </c>
      <c r="BY10" s="67" t="str">
        <f>IF(DAY(EOMONTH(AU10,0))&lt;31,"",DATE($M$2,$S$2,31))</f>
        <v/>
      </c>
      <c r="BZ10" s="400"/>
      <c r="CA10" s="392"/>
      <c r="CB10" s="396"/>
      <c r="CC10" s="396"/>
    </row>
    <row r="11" spans="1:81"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c r="AP11" s="232">
        <v>1</v>
      </c>
      <c r="AQ11" s="176" t="s">
        <v>110</v>
      </c>
      <c r="AR11" s="245"/>
      <c r="AS11" s="115"/>
      <c r="AT11" s="116"/>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75">
        <f>+SUM(AU11:BY11)</f>
        <v>0</v>
      </c>
      <c r="CA11" s="76">
        <f>IF($AK$3="４週",BZ11/4,BZ11/(DAY(EOMONTH($F$9,0))/7))</f>
        <v>0</v>
      </c>
      <c r="CB11" s="377"/>
      <c r="CC11" s="377"/>
    </row>
    <row r="12" spans="1:81" ht="18" customHeight="1">
      <c r="A12" s="79">
        <v>2</v>
      </c>
      <c r="B12" s="114" t="s">
        <v>113</v>
      </c>
      <c r="C12" s="204"/>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 t="shared" ref="AL12:AL30" si="1">IF($AK$3="４週",AK12/4,AK12/(DAY(EOMONTH($F$9,0))/7))</f>
        <v>0</v>
      </c>
      <c r="AM12" s="377"/>
      <c r="AN12" s="377"/>
      <c r="AP12" s="232">
        <v>2</v>
      </c>
      <c r="AQ12" s="114" t="s">
        <v>113</v>
      </c>
      <c r="AR12" s="245"/>
      <c r="AS12" s="115"/>
      <c r="AT12" s="116"/>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75">
        <f t="shared" ref="BZ12:BZ31" si="2">+SUM(AU12:BY12)</f>
        <v>0</v>
      </c>
      <c r="CA12" s="76">
        <f t="shared" ref="CA12:CA30" si="3">IF($AK$3="４週",BZ12/4,BZ12/(DAY(EOMONTH($F$9,0))/7))</f>
        <v>0</v>
      </c>
      <c r="CB12" s="377"/>
      <c r="CC12" s="377"/>
    </row>
    <row r="13" spans="1:81" ht="16.5"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 t="shared" si="1"/>
        <v>0</v>
      </c>
      <c r="AM13" s="377"/>
      <c r="AN13" s="377"/>
      <c r="AP13" s="232">
        <v>3</v>
      </c>
      <c r="AQ13" s="114"/>
      <c r="AR13" s="245"/>
      <c r="AS13" s="115"/>
      <c r="AT13" s="116"/>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75">
        <f t="shared" si="2"/>
        <v>0</v>
      </c>
      <c r="CA13" s="76">
        <f t="shared" si="3"/>
        <v>0</v>
      </c>
      <c r="CB13" s="377"/>
      <c r="CC13" s="377"/>
    </row>
    <row r="14" spans="1:81"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 t="shared" si="1"/>
        <v>0</v>
      </c>
      <c r="AM14" s="377"/>
      <c r="AN14" s="377"/>
      <c r="AP14" s="232">
        <v>4</v>
      </c>
      <c r="AQ14" s="114"/>
      <c r="AR14" s="245"/>
      <c r="AS14" s="115"/>
      <c r="AT14" s="116"/>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75">
        <f t="shared" si="2"/>
        <v>0</v>
      </c>
      <c r="CA14" s="76">
        <f t="shared" si="3"/>
        <v>0</v>
      </c>
      <c r="CB14" s="377"/>
      <c r="CC14" s="377"/>
    </row>
    <row r="15" spans="1:81"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si="1"/>
        <v>0</v>
      </c>
      <c r="AM15" s="377"/>
      <c r="AN15" s="377"/>
      <c r="AP15" s="232">
        <v>5</v>
      </c>
      <c r="AQ15" s="114"/>
      <c r="AR15" s="245"/>
      <c r="AS15" s="115"/>
      <c r="AT15" s="116"/>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75">
        <f t="shared" si="2"/>
        <v>0</v>
      </c>
      <c r="CA15" s="76">
        <f t="shared" si="3"/>
        <v>0</v>
      </c>
      <c r="CB15" s="377"/>
      <c r="CC15" s="377"/>
    </row>
    <row r="16" spans="1:81"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c r="AP16" s="232">
        <v>6</v>
      </c>
      <c r="AQ16" s="114"/>
      <c r="AR16" s="245"/>
      <c r="AS16" s="115"/>
      <c r="AT16" s="116"/>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75">
        <f t="shared" si="2"/>
        <v>0</v>
      </c>
      <c r="CA16" s="76">
        <f t="shared" si="3"/>
        <v>0</v>
      </c>
      <c r="CB16" s="377"/>
      <c r="CC16" s="377"/>
    </row>
    <row r="17" spans="1:81"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c r="AP17" s="232">
        <v>7</v>
      </c>
      <c r="AQ17" s="114"/>
      <c r="AR17" s="245"/>
      <c r="AS17" s="115"/>
      <c r="AT17" s="116"/>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75">
        <f t="shared" si="2"/>
        <v>0</v>
      </c>
      <c r="CA17" s="76">
        <f t="shared" si="3"/>
        <v>0</v>
      </c>
      <c r="CB17" s="377"/>
      <c r="CC17" s="377"/>
    </row>
    <row r="18" spans="1:81"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c r="AP18" s="232">
        <v>8</v>
      </c>
      <c r="AQ18" s="114"/>
      <c r="AR18" s="245"/>
      <c r="AS18" s="115"/>
      <c r="AT18" s="116"/>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75">
        <f t="shared" si="2"/>
        <v>0</v>
      </c>
      <c r="CA18" s="76">
        <f t="shared" si="3"/>
        <v>0</v>
      </c>
      <c r="CB18" s="377"/>
      <c r="CC18" s="377"/>
    </row>
    <row r="19" spans="1:81"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c r="AP19" s="232">
        <v>9</v>
      </c>
      <c r="AQ19" s="114"/>
      <c r="AR19" s="245"/>
      <c r="AS19" s="115"/>
      <c r="AT19" s="116"/>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75">
        <f t="shared" si="2"/>
        <v>0</v>
      </c>
      <c r="CA19" s="76">
        <f t="shared" si="3"/>
        <v>0</v>
      </c>
      <c r="CB19" s="377"/>
      <c r="CC19" s="377"/>
    </row>
    <row r="20" spans="1:81"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c r="AP20" s="232">
        <v>10</v>
      </c>
      <c r="AQ20" s="114"/>
      <c r="AR20" s="245"/>
      <c r="AS20" s="115"/>
      <c r="AT20" s="116"/>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75">
        <f t="shared" si="2"/>
        <v>0</v>
      </c>
      <c r="CA20" s="76">
        <f t="shared" si="3"/>
        <v>0</v>
      </c>
      <c r="CB20" s="377"/>
      <c r="CC20" s="377"/>
    </row>
    <row r="21" spans="1:81"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c r="AP21" s="232">
        <v>11</v>
      </c>
      <c r="AQ21" s="114"/>
      <c r="AR21" s="245"/>
      <c r="AS21" s="115"/>
      <c r="AT21" s="116"/>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75">
        <f t="shared" si="2"/>
        <v>0</v>
      </c>
      <c r="CA21" s="76">
        <f t="shared" si="3"/>
        <v>0</v>
      </c>
      <c r="CB21" s="377"/>
      <c r="CC21" s="377"/>
    </row>
    <row r="22" spans="1:81"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c r="AP22" s="232">
        <v>12</v>
      </c>
      <c r="AQ22" s="114"/>
      <c r="AR22" s="245"/>
      <c r="AS22" s="115"/>
      <c r="AT22" s="116"/>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75">
        <f t="shared" si="2"/>
        <v>0</v>
      </c>
      <c r="CA22" s="76">
        <f t="shared" si="3"/>
        <v>0</v>
      </c>
      <c r="CB22" s="377"/>
      <c r="CC22" s="377"/>
    </row>
    <row r="23" spans="1:81"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c r="AP23" s="232">
        <v>13</v>
      </c>
      <c r="AQ23" s="114"/>
      <c r="AR23" s="245"/>
      <c r="AS23" s="115"/>
      <c r="AT23" s="116"/>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75">
        <f t="shared" si="2"/>
        <v>0</v>
      </c>
      <c r="CA23" s="76">
        <f t="shared" si="3"/>
        <v>0</v>
      </c>
      <c r="CB23" s="377"/>
      <c r="CC23" s="377"/>
    </row>
    <row r="24" spans="1:81"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c r="AP24" s="232">
        <v>14</v>
      </c>
      <c r="AQ24" s="114"/>
      <c r="AR24" s="245"/>
      <c r="AS24" s="115"/>
      <c r="AT24" s="116"/>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75">
        <f t="shared" si="2"/>
        <v>0</v>
      </c>
      <c r="CA24" s="76">
        <f t="shared" si="3"/>
        <v>0</v>
      </c>
      <c r="CB24" s="377"/>
      <c r="CC24" s="377"/>
    </row>
    <row r="25" spans="1:81"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c r="AP25" s="232">
        <v>15</v>
      </c>
      <c r="AQ25" s="114"/>
      <c r="AR25" s="245"/>
      <c r="AS25" s="115"/>
      <c r="AT25" s="116"/>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75">
        <f t="shared" si="2"/>
        <v>0</v>
      </c>
      <c r="CA25" s="76">
        <f t="shared" si="3"/>
        <v>0</v>
      </c>
      <c r="CB25" s="377"/>
      <c r="CC25" s="377"/>
    </row>
    <row r="26" spans="1:81"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c r="AP26" s="232">
        <v>16</v>
      </c>
      <c r="AQ26" s="114"/>
      <c r="AR26" s="245"/>
      <c r="AS26" s="115"/>
      <c r="AT26" s="116"/>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75">
        <f t="shared" si="2"/>
        <v>0</v>
      </c>
      <c r="CA26" s="76">
        <f t="shared" si="3"/>
        <v>0</v>
      </c>
      <c r="CB26" s="377"/>
      <c r="CC26" s="377"/>
    </row>
    <row r="27" spans="1:81"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c r="AP27" s="232">
        <v>17</v>
      </c>
      <c r="AQ27" s="114"/>
      <c r="AR27" s="245"/>
      <c r="AS27" s="115"/>
      <c r="AT27" s="116"/>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75">
        <f t="shared" si="2"/>
        <v>0</v>
      </c>
      <c r="CA27" s="76">
        <f t="shared" si="3"/>
        <v>0</v>
      </c>
      <c r="CB27" s="377"/>
      <c r="CC27" s="377"/>
    </row>
    <row r="28" spans="1:81"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c r="AP28" s="232">
        <v>18</v>
      </c>
      <c r="AQ28" s="114"/>
      <c r="AR28" s="245"/>
      <c r="AS28" s="115"/>
      <c r="AT28" s="116"/>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75">
        <f t="shared" si="2"/>
        <v>0</v>
      </c>
      <c r="CA28" s="76">
        <f t="shared" si="3"/>
        <v>0</v>
      </c>
      <c r="CB28" s="377"/>
      <c r="CC28" s="377"/>
    </row>
    <row r="29" spans="1:81"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c r="AP29" s="232">
        <v>19</v>
      </c>
      <c r="AQ29" s="114"/>
      <c r="AR29" s="245"/>
      <c r="AS29" s="115"/>
      <c r="AT29" s="116"/>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75">
        <f t="shared" si="2"/>
        <v>0</v>
      </c>
      <c r="CA29" s="76">
        <f t="shared" si="3"/>
        <v>0</v>
      </c>
      <c r="CB29" s="377"/>
      <c r="CC29" s="377"/>
    </row>
    <row r="30" spans="1:81"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c r="AP30" s="232">
        <v>20</v>
      </c>
      <c r="AQ30" s="114"/>
      <c r="AR30" s="245"/>
      <c r="AS30" s="115"/>
      <c r="AT30" s="116"/>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75">
        <f t="shared" si="2"/>
        <v>0</v>
      </c>
      <c r="CA30" s="76">
        <f t="shared" si="3"/>
        <v>0</v>
      </c>
      <c r="CB30" s="377"/>
      <c r="CC30" s="377"/>
    </row>
    <row r="31" spans="1:81" ht="18" customHeight="1">
      <c r="A31" s="385" t="s">
        <v>94</v>
      </c>
      <c r="B31" s="386"/>
      <c r="C31" s="386"/>
      <c r="D31" s="386"/>
      <c r="E31" s="386"/>
      <c r="F31" s="77">
        <f>+SUM(F11:F30)</f>
        <v>0</v>
      </c>
      <c r="G31" s="77">
        <f t="shared" ref="G31:AJ31" si="4">+SUM(G11:G30)</f>
        <v>0</v>
      </c>
      <c r="H31" s="77">
        <f t="shared" si="4"/>
        <v>0</v>
      </c>
      <c r="I31" s="77">
        <f t="shared" si="4"/>
        <v>0</v>
      </c>
      <c r="J31" s="77">
        <f t="shared" si="4"/>
        <v>0</v>
      </c>
      <c r="K31" s="77">
        <f t="shared" si="4"/>
        <v>0</v>
      </c>
      <c r="L31" s="77">
        <f t="shared" si="4"/>
        <v>0</v>
      </c>
      <c r="M31" s="77">
        <f t="shared" si="4"/>
        <v>0</v>
      </c>
      <c r="N31" s="77">
        <f t="shared" si="4"/>
        <v>0</v>
      </c>
      <c r="O31" s="77">
        <f t="shared" si="4"/>
        <v>0</v>
      </c>
      <c r="P31" s="77">
        <f t="shared" si="4"/>
        <v>0</v>
      </c>
      <c r="Q31" s="77">
        <f t="shared" si="4"/>
        <v>0</v>
      </c>
      <c r="R31" s="77">
        <f t="shared" si="4"/>
        <v>0</v>
      </c>
      <c r="S31" s="77">
        <f t="shared" si="4"/>
        <v>0</v>
      </c>
      <c r="T31" s="77">
        <f t="shared" si="4"/>
        <v>0</v>
      </c>
      <c r="U31" s="77">
        <f t="shared" si="4"/>
        <v>0</v>
      </c>
      <c r="V31" s="77">
        <f t="shared" si="4"/>
        <v>0</v>
      </c>
      <c r="W31" s="77">
        <f t="shared" si="4"/>
        <v>0</v>
      </c>
      <c r="X31" s="77">
        <f t="shared" si="4"/>
        <v>0</v>
      </c>
      <c r="Y31" s="77">
        <f t="shared" si="4"/>
        <v>0</v>
      </c>
      <c r="Z31" s="77">
        <f t="shared" si="4"/>
        <v>0</v>
      </c>
      <c r="AA31" s="77">
        <f t="shared" si="4"/>
        <v>0</v>
      </c>
      <c r="AB31" s="77">
        <f t="shared" si="4"/>
        <v>0</v>
      </c>
      <c r="AC31" s="77">
        <f t="shared" si="4"/>
        <v>0</v>
      </c>
      <c r="AD31" s="77">
        <f t="shared" si="4"/>
        <v>0</v>
      </c>
      <c r="AE31" s="77">
        <f t="shared" si="4"/>
        <v>0</v>
      </c>
      <c r="AF31" s="77">
        <f t="shared" si="4"/>
        <v>0</v>
      </c>
      <c r="AG31" s="77">
        <f t="shared" si="4"/>
        <v>0</v>
      </c>
      <c r="AH31" s="77">
        <f t="shared" si="4"/>
        <v>0</v>
      </c>
      <c r="AI31" s="77">
        <f t="shared" si="4"/>
        <v>0</v>
      </c>
      <c r="AJ31" s="77">
        <f t="shared" si="4"/>
        <v>0</v>
      </c>
      <c r="AK31" s="75">
        <f t="shared" si="0"/>
        <v>0</v>
      </c>
      <c r="AL31" s="76">
        <f>IF($AK$3="４週",AK31/4,AK31/(DAY(EOMONTH($F$9,0))/7))</f>
        <v>0</v>
      </c>
      <c r="AM31" s="380"/>
      <c r="AN31" s="380"/>
      <c r="AP31" s="385" t="s">
        <v>94</v>
      </c>
      <c r="AQ31" s="386"/>
      <c r="AR31" s="386"/>
      <c r="AS31" s="386"/>
      <c r="AT31" s="386"/>
      <c r="AU31" s="77">
        <f>+SUM(AU11:AU30)</f>
        <v>0</v>
      </c>
      <c r="AV31" s="77">
        <f t="shared" ref="AV31:BY31" si="5">+SUM(AV11:AV30)</f>
        <v>0</v>
      </c>
      <c r="AW31" s="77">
        <f t="shared" si="5"/>
        <v>0</v>
      </c>
      <c r="AX31" s="77">
        <f t="shared" si="5"/>
        <v>0</v>
      </c>
      <c r="AY31" s="77">
        <f t="shared" si="5"/>
        <v>0</v>
      </c>
      <c r="AZ31" s="77">
        <f t="shared" si="5"/>
        <v>0</v>
      </c>
      <c r="BA31" s="77">
        <f t="shared" si="5"/>
        <v>0</v>
      </c>
      <c r="BB31" s="77">
        <f t="shared" si="5"/>
        <v>0</v>
      </c>
      <c r="BC31" s="77">
        <f t="shared" si="5"/>
        <v>0</v>
      </c>
      <c r="BD31" s="77">
        <f t="shared" si="5"/>
        <v>0</v>
      </c>
      <c r="BE31" s="77">
        <f t="shared" si="5"/>
        <v>0</v>
      </c>
      <c r="BF31" s="77">
        <f t="shared" si="5"/>
        <v>0</v>
      </c>
      <c r="BG31" s="77">
        <f t="shared" si="5"/>
        <v>0</v>
      </c>
      <c r="BH31" s="77">
        <f t="shared" si="5"/>
        <v>0</v>
      </c>
      <c r="BI31" s="77">
        <f t="shared" si="5"/>
        <v>0</v>
      </c>
      <c r="BJ31" s="77">
        <f t="shared" si="5"/>
        <v>0</v>
      </c>
      <c r="BK31" s="77">
        <f t="shared" si="5"/>
        <v>0</v>
      </c>
      <c r="BL31" s="77">
        <f t="shared" si="5"/>
        <v>0</v>
      </c>
      <c r="BM31" s="77">
        <f t="shared" si="5"/>
        <v>0</v>
      </c>
      <c r="BN31" s="77">
        <f t="shared" si="5"/>
        <v>0</v>
      </c>
      <c r="BO31" s="77">
        <f t="shared" si="5"/>
        <v>0</v>
      </c>
      <c r="BP31" s="77">
        <f t="shared" si="5"/>
        <v>0</v>
      </c>
      <c r="BQ31" s="77">
        <f t="shared" si="5"/>
        <v>0</v>
      </c>
      <c r="BR31" s="77">
        <f t="shared" si="5"/>
        <v>0</v>
      </c>
      <c r="BS31" s="77">
        <f t="shared" si="5"/>
        <v>0</v>
      </c>
      <c r="BT31" s="77">
        <f t="shared" si="5"/>
        <v>0</v>
      </c>
      <c r="BU31" s="77">
        <f t="shared" si="5"/>
        <v>0</v>
      </c>
      <c r="BV31" s="77">
        <f t="shared" si="5"/>
        <v>0</v>
      </c>
      <c r="BW31" s="77">
        <f t="shared" si="5"/>
        <v>0</v>
      </c>
      <c r="BX31" s="77">
        <f t="shared" si="5"/>
        <v>0</v>
      </c>
      <c r="BY31" s="77">
        <f t="shared" si="5"/>
        <v>0</v>
      </c>
      <c r="BZ31" s="75">
        <f t="shared" si="2"/>
        <v>0</v>
      </c>
      <c r="CA31" s="76">
        <f>IF($AK$3="４週",BZ31/4,BZ31/(DAY(EOMONTH($F$9,0))/7))</f>
        <v>0</v>
      </c>
      <c r="CB31" s="380"/>
      <c r="CC31" s="380"/>
    </row>
    <row r="32" spans="1:81"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c r="AP32" s="386" t="s">
        <v>96</v>
      </c>
      <c r="AQ32" s="386"/>
      <c r="AR32" s="386"/>
      <c r="AS32" s="386"/>
      <c r="AT32" s="387"/>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77"/>
      <c r="CA32" s="78"/>
      <c r="CB32" s="380"/>
      <c r="CC32" s="380"/>
    </row>
    <row r="33" spans="1:8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c r="AP33" s="240"/>
      <c r="AQ33" s="240"/>
      <c r="AR33" s="240"/>
      <c r="AS33" s="240"/>
      <c r="AT33" s="24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240"/>
      <c r="CA33" s="240"/>
      <c r="CB33" s="71"/>
    </row>
    <row r="34" spans="1:8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c r="AP34" s="240"/>
      <c r="AQ34" s="240"/>
      <c r="AR34" s="240"/>
      <c r="AS34" s="240"/>
      <c r="AT34" s="24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240"/>
      <c r="CA34" s="240"/>
      <c r="CB34" s="71"/>
    </row>
    <row r="35" spans="1:8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c r="AP35" s="240"/>
      <c r="AQ35" s="240"/>
      <c r="AR35" s="240"/>
      <c r="AS35" s="240"/>
      <c r="AT35" s="24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240"/>
      <c r="CA35" s="240"/>
      <c r="CB35" s="71"/>
    </row>
    <row r="36" spans="1:83" s="72" customFormat="1" ht="21" customHeight="1">
      <c r="A36" s="111" t="s">
        <v>200</v>
      </c>
      <c r="B36" s="69"/>
      <c r="C36" s="69"/>
      <c r="D36" s="69"/>
      <c r="E36" s="69"/>
      <c r="F36" s="69"/>
      <c r="G36" s="70"/>
      <c r="H36" s="70"/>
      <c r="I36" s="70"/>
      <c r="J36" s="70"/>
      <c r="K36" s="70"/>
      <c r="L36" s="70"/>
      <c r="M36" s="70"/>
      <c r="N36" s="70"/>
      <c r="O36" s="70"/>
      <c r="AM36" s="69"/>
      <c r="AN36" s="71"/>
      <c r="AP36" s="111" t="s">
        <v>200</v>
      </c>
      <c r="AQ36" s="240"/>
      <c r="AR36" s="240"/>
      <c r="AS36" s="240"/>
      <c r="AT36" s="240"/>
      <c r="AU36" s="240"/>
      <c r="AV36" s="70"/>
      <c r="AW36" s="70"/>
      <c r="AX36" s="70"/>
      <c r="AY36" s="70"/>
      <c r="AZ36" s="70"/>
      <c r="BA36" s="70"/>
      <c r="BB36" s="70"/>
      <c r="BC36" s="70"/>
      <c r="BD36" s="70"/>
      <c r="CB36" s="240"/>
      <c r="CC36" s="71"/>
    </row>
    <row r="37" spans="1:8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s="120" t="s">
        <v>216</v>
      </c>
      <c r="AN37"/>
      <c r="AO37"/>
      <c r="AP37" s="419"/>
      <c r="AQ37" s="419"/>
      <c r="AR37" s="419"/>
      <c r="AS37" s="241">
        <v>4</v>
      </c>
      <c r="AT37" s="241">
        <v>5</v>
      </c>
      <c r="AU37" s="466">
        <v>6</v>
      </c>
      <c r="AV37" s="466"/>
      <c r="AW37" s="466"/>
      <c r="AX37" s="466">
        <v>7</v>
      </c>
      <c r="AY37" s="466"/>
      <c r="AZ37" s="466"/>
      <c r="BA37" s="466">
        <v>8</v>
      </c>
      <c r="BB37" s="466"/>
      <c r="BC37" s="466"/>
      <c r="BD37" s="466">
        <v>9</v>
      </c>
      <c r="BE37" s="466"/>
      <c r="BF37" s="466"/>
      <c r="BG37" s="466">
        <v>10</v>
      </c>
      <c r="BH37" s="466"/>
      <c r="BI37" s="466"/>
      <c r="BJ37" s="466">
        <v>11</v>
      </c>
      <c r="BK37" s="466"/>
      <c r="BL37" s="466"/>
      <c r="BM37" s="466">
        <v>12</v>
      </c>
      <c r="BN37" s="466"/>
      <c r="BO37" s="466"/>
      <c r="BP37" s="466">
        <v>1</v>
      </c>
      <c r="BQ37" s="466"/>
      <c r="BR37" s="466"/>
      <c r="BS37" s="466">
        <v>2</v>
      </c>
      <c r="BT37" s="466"/>
      <c r="BU37" s="466"/>
      <c r="BV37" s="466">
        <v>3</v>
      </c>
      <c r="BW37" s="466"/>
      <c r="BX37" s="466"/>
      <c r="BY37" s="419" t="s">
        <v>147</v>
      </c>
      <c r="BZ37" s="419"/>
      <c r="CA37" s="237" t="s">
        <v>204</v>
      </c>
      <c r="CB37" s="237" t="s">
        <v>216</v>
      </c>
      <c r="CC37"/>
      <c r="CD37"/>
      <c r="CE37"/>
    </row>
    <row r="38" spans="1:83" s="72" customFormat="1" ht="18" customHeight="1">
      <c r="A38" s="471" t="s">
        <v>210</v>
      </c>
      <c r="B38" s="471"/>
      <c r="C38" s="471"/>
      <c r="D38" s="121">
        <f>SUM(D39:D43)</f>
        <v>0</v>
      </c>
      <c r="E38" s="121">
        <f>SUM(E39:E43)</f>
        <v>0</v>
      </c>
      <c r="F38" s="472">
        <f>SUM(F39:H43)</f>
        <v>0</v>
      </c>
      <c r="G38" s="472"/>
      <c r="H38" s="472"/>
      <c r="I38" s="472">
        <f>SUM(I39:K43)</f>
        <v>0</v>
      </c>
      <c r="J38" s="472"/>
      <c r="K38" s="472"/>
      <c r="L38" s="472">
        <f>SUM(L39:N43)</f>
        <v>0</v>
      </c>
      <c r="M38" s="472"/>
      <c r="N38" s="472"/>
      <c r="O38" s="472">
        <f>SUM(O39:Q43)</f>
        <v>0</v>
      </c>
      <c r="P38" s="472"/>
      <c r="Q38" s="472"/>
      <c r="R38" s="472">
        <f>SUM(R39:T43)</f>
        <v>0</v>
      </c>
      <c r="S38" s="472"/>
      <c r="T38" s="472"/>
      <c r="U38" s="472">
        <f>SUM(U39:W43)</f>
        <v>0</v>
      </c>
      <c r="V38" s="472"/>
      <c r="W38" s="472"/>
      <c r="X38" s="472">
        <f>SUM(X39:Z43)</f>
        <v>0</v>
      </c>
      <c r="Y38" s="472"/>
      <c r="Z38" s="472"/>
      <c r="AA38" s="472">
        <f>SUM(AA39:AC43)</f>
        <v>0</v>
      </c>
      <c r="AB38" s="472"/>
      <c r="AC38" s="472"/>
      <c r="AD38" s="472">
        <f>SUM(AD39:AF43)</f>
        <v>0</v>
      </c>
      <c r="AE38" s="472"/>
      <c r="AF38" s="472"/>
      <c r="AG38" s="472">
        <f>SUM(AG39:AI43)</f>
        <v>0</v>
      </c>
      <c r="AH38" s="472"/>
      <c r="AI38" s="472"/>
      <c r="AJ38" s="468">
        <f t="shared" ref="AJ38:AJ43" si="6">SUM(D38:AI38)</f>
        <v>0</v>
      </c>
      <c r="AK38" s="468"/>
      <c r="AL38" s="469" t="e">
        <f>ROUNDUP(((AJ38-AJ44-AJ45)+AJ44*0.5+AJ45*0.75)/AJ46,1)</f>
        <v>#DIV/0!</v>
      </c>
      <c r="AM38" s="469" t="e">
        <f>ROUND((2*AJ39+3*AJ40+4*AJ41+5*AJ42+6*AJ43)/AJ38,1)</f>
        <v>#DIV/0!</v>
      </c>
      <c r="AN38"/>
      <c r="AO38"/>
      <c r="AP38" s="471" t="s">
        <v>210</v>
      </c>
      <c r="AQ38" s="471"/>
      <c r="AR38" s="471"/>
      <c r="AS38" s="243">
        <f>SUM(AS39:AS43)</f>
        <v>180</v>
      </c>
      <c r="AT38" s="243">
        <f>SUM(AT39:AT43)</f>
        <v>180</v>
      </c>
      <c r="AU38" s="472">
        <f>SUM(AU39:AW43)</f>
        <v>180</v>
      </c>
      <c r="AV38" s="472"/>
      <c r="AW38" s="472"/>
      <c r="AX38" s="472">
        <f>SUM(AX39:AZ43)</f>
        <v>180</v>
      </c>
      <c r="AY38" s="472"/>
      <c r="AZ38" s="472"/>
      <c r="BA38" s="472">
        <f>SUM(BA39:BC43)</f>
        <v>180</v>
      </c>
      <c r="BB38" s="472"/>
      <c r="BC38" s="472"/>
      <c r="BD38" s="472">
        <f>SUM(BD39:BF43)</f>
        <v>180</v>
      </c>
      <c r="BE38" s="472"/>
      <c r="BF38" s="472"/>
      <c r="BG38" s="472">
        <f>SUM(BG39:BI43)</f>
        <v>180</v>
      </c>
      <c r="BH38" s="472"/>
      <c r="BI38" s="472"/>
      <c r="BJ38" s="472">
        <f>SUM(BJ39:BL43)</f>
        <v>180</v>
      </c>
      <c r="BK38" s="472"/>
      <c r="BL38" s="472"/>
      <c r="BM38" s="472">
        <f>SUM(BM39:BO43)</f>
        <v>180</v>
      </c>
      <c r="BN38" s="472"/>
      <c r="BO38" s="472"/>
      <c r="BP38" s="472">
        <f>SUM(BP39:BR43)</f>
        <v>180</v>
      </c>
      <c r="BQ38" s="472"/>
      <c r="BR38" s="472"/>
      <c r="BS38" s="472">
        <f>SUM(BS39:BU43)</f>
        <v>180</v>
      </c>
      <c r="BT38" s="472"/>
      <c r="BU38" s="472"/>
      <c r="BV38" s="472">
        <f>SUM(BV39:BX43)</f>
        <v>180</v>
      </c>
      <c r="BW38" s="472"/>
      <c r="BX38" s="472"/>
      <c r="BY38" s="468">
        <f>SUM(AS38:BX38)</f>
        <v>2160</v>
      </c>
      <c r="BZ38" s="468"/>
      <c r="CA38" s="469">
        <f>ROUNDUP(((BY38-BY44-BY45)+BY44*0.5+BY45*0.75)/BY46,1)</f>
        <v>7</v>
      </c>
      <c r="CB38" s="469">
        <f>ROUND((2*BY39+3*BY40+4*BY41+5*BY42+6*BY43)/BY38,1)</f>
        <v>3.9</v>
      </c>
      <c r="CC38"/>
      <c r="CD38"/>
      <c r="CE38"/>
    </row>
    <row r="39" spans="1:83" s="72" customFormat="1" ht="18" customHeight="1">
      <c r="A39" s="432" t="s">
        <v>341</v>
      </c>
      <c r="B39" s="433"/>
      <c r="C39" s="434"/>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 t="shared" si="6"/>
        <v>0</v>
      </c>
      <c r="AK39" s="468"/>
      <c r="AL39" s="478"/>
      <c r="AM39" s="478"/>
      <c r="AN39"/>
      <c r="AO39"/>
      <c r="AP39" s="432" t="s">
        <v>341</v>
      </c>
      <c r="AQ39" s="433"/>
      <c r="AR39" s="434"/>
      <c r="AS39" s="242">
        <v>20</v>
      </c>
      <c r="AT39" s="242">
        <v>20</v>
      </c>
      <c r="AU39" s="473">
        <v>20</v>
      </c>
      <c r="AV39" s="474"/>
      <c r="AW39" s="475"/>
      <c r="AX39" s="473">
        <v>20</v>
      </c>
      <c r="AY39" s="474"/>
      <c r="AZ39" s="475"/>
      <c r="BA39" s="473">
        <v>20</v>
      </c>
      <c r="BB39" s="474"/>
      <c r="BC39" s="475"/>
      <c r="BD39" s="473">
        <v>20</v>
      </c>
      <c r="BE39" s="474"/>
      <c r="BF39" s="475"/>
      <c r="BG39" s="473">
        <v>20</v>
      </c>
      <c r="BH39" s="474"/>
      <c r="BI39" s="475"/>
      <c r="BJ39" s="473">
        <v>20</v>
      </c>
      <c r="BK39" s="474"/>
      <c r="BL39" s="475"/>
      <c r="BM39" s="473">
        <v>20</v>
      </c>
      <c r="BN39" s="474"/>
      <c r="BO39" s="475"/>
      <c r="BP39" s="473">
        <v>20</v>
      </c>
      <c r="BQ39" s="474"/>
      <c r="BR39" s="475"/>
      <c r="BS39" s="473">
        <v>20</v>
      </c>
      <c r="BT39" s="474"/>
      <c r="BU39" s="475"/>
      <c r="BV39" s="473">
        <v>20</v>
      </c>
      <c r="BW39" s="474"/>
      <c r="BX39" s="475"/>
      <c r="BY39" s="468">
        <f t="shared" ref="BY39:BY43" si="7">SUM(AS39:BX39)</f>
        <v>240</v>
      </c>
      <c r="BZ39" s="468"/>
      <c r="CA39" s="478"/>
      <c r="CB39" s="478"/>
      <c r="CC39"/>
      <c r="CD39"/>
      <c r="CE39"/>
    </row>
    <row r="40" spans="1:83" s="72" customFormat="1" ht="18" customHeight="1">
      <c r="A40" s="432" t="s">
        <v>212</v>
      </c>
      <c r="B40" s="433"/>
      <c r="C40" s="434"/>
      <c r="D40" s="108"/>
      <c r="E40" s="108"/>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8">
        <f t="shared" si="6"/>
        <v>0</v>
      </c>
      <c r="AK40" s="468"/>
      <c r="AL40" s="478"/>
      <c r="AM40" s="478"/>
      <c r="AN40"/>
      <c r="AO40"/>
      <c r="AP40" s="432" t="s">
        <v>212</v>
      </c>
      <c r="AQ40" s="433"/>
      <c r="AR40" s="434"/>
      <c r="AS40" s="242">
        <v>60</v>
      </c>
      <c r="AT40" s="242">
        <v>60</v>
      </c>
      <c r="AU40" s="473">
        <v>60</v>
      </c>
      <c r="AV40" s="474"/>
      <c r="AW40" s="475"/>
      <c r="AX40" s="473">
        <v>60</v>
      </c>
      <c r="AY40" s="474"/>
      <c r="AZ40" s="475"/>
      <c r="BA40" s="473">
        <v>60</v>
      </c>
      <c r="BB40" s="474"/>
      <c r="BC40" s="475"/>
      <c r="BD40" s="473">
        <v>60</v>
      </c>
      <c r="BE40" s="474"/>
      <c r="BF40" s="475"/>
      <c r="BG40" s="473">
        <v>60</v>
      </c>
      <c r="BH40" s="474"/>
      <c r="BI40" s="475"/>
      <c r="BJ40" s="473">
        <v>60</v>
      </c>
      <c r="BK40" s="474"/>
      <c r="BL40" s="475"/>
      <c r="BM40" s="473">
        <v>60</v>
      </c>
      <c r="BN40" s="474"/>
      <c r="BO40" s="475"/>
      <c r="BP40" s="473">
        <v>60</v>
      </c>
      <c r="BQ40" s="474"/>
      <c r="BR40" s="475"/>
      <c r="BS40" s="473">
        <v>60</v>
      </c>
      <c r="BT40" s="474"/>
      <c r="BU40" s="475"/>
      <c r="BV40" s="473">
        <v>60</v>
      </c>
      <c r="BW40" s="474"/>
      <c r="BX40" s="475"/>
      <c r="BY40" s="468">
        <f t="shared" si="7"/>
        <v>720</v>
      </c>
      <c r="BZ40" s="468"/>
      <c r="CA40" s="478"/>
      <c r="CB40" s="478"/>
      <c r="CC40"/>
      <c r="CD40"/>
      <c r="CE40"/>
    </row>
    <row r="41" spans="1:83" s="72" customFormat="1" ht="18" customHeight="1">
      <c r="A41" s="432" t="s">
        <v>213</v>
      </c>
      <c r="B41" s="433"/>
      <c r="C41" s="434"/>
      <c r="D41" s="108"/>
      <c r="E41" s="108"/>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7"/>
      <c r="AF41" s="467"/>
      <c r="AG41" s="467"/>
      <c r="AH41" s="467"/>
      <c r="AI41" s="467"/>
      <c r="AJ41" s="468">
        <f t="shared" si="6"/>
        <v>0</v>
      </c>
      <c r="AK41" s="468"/>
      <c r="AL41" s="478"/>
      <c r="AM41" s="478"/>
      <c r="AN41"/>
      <c r="AO41"/>
      <c r="AP41" s="432" t="s">
        <v>213</v>
      </c>
      <c r="AQ41" s="433"/>
      <c r="AR41" s="434"/>
      <c r="AS41" s="242">
        <v>40</v>
      </c>
      <c r="AT41" s="242">
        <v>40</v>
      </c>
      <c r="AU41" s="473">
        <v>40</v>
      </c>
      <c r="AV41" s="474"/>
      <c r="AW41" s="475"/>
      <c r="AX41" s="473">
        <v>40</v>
      </c>
      <c r="AY41" s="474"/>
      <c r="AZ41" s="475"/>
      <c r="BA41" s="473">
        <v>40</v>
      </c>
      <c r="BB41" s="474"/>
      <c r="BC41" s="475"/>
      <c r="BD41" s="473">
        <v>40</v>
      </c>
      <c r="BE41" s="474"/>
      <c r="BF41" s="475"/>
      <c r="BG41" s="473">
        <v>40</v>
      </c>
      <c r="BH41" s="474"/>
      <c r="BI41" s="475"/>
      <c r="BJ41" s="473">
        <v>40</v>
      </c>
      <c r="BK41" s="474"/>
      <c r="BL41" s="475"/>
      <c r="BM41" s="473">
        <v>40</v>
      </c>
      <c r="BN41" s="474"/>
      <c r="BO41" s="475"/>
      <c r="BP41" s="473">
        <v>40</v>
      </c>
      <c r="BQ41" s="474"/>
      <c r="BR41" s="475"/>
      <c r="BS41" s="473">
        <v>40</v>
      </c>
      <c r="BT41" s="474"/>
      <c r="BU41" s="475"/>
      <c r="BV41" s="473">
        <v>40</v>
      </c>
      <c r="BW41" s="474"/>
      <c r="BX41" s="475"/>
      <c r="BY41" s="468">
        <f t="shared" si="7"/>
        <v>480</v>
      </c>
      <c r="BZ41" s="468"/>
      <c r="CA41" s="478"/>
      <c r="CB41" s="478"/>
      <c r="CC41"/>
      <c r="CD41"/>
      <c r="CE41"/>
    </row>
    <row r="42" spans="1:83" s="72" customFormat="1" ht="18" customHeight="1">
      <c r="A42" s="432" t="s">
        <v>214</v>
      </c>
      <c r="B42" s="433"/>
      <c r="C42" s="434"/>
      <c r="D42" s="108"/>
      <c r="E42" s="108"/>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7"/>
      <c r="AF42" s="467"/>
      <c r="AG42" s="467"/>
      <c r="AH42" s="467"/>
      <c r="AI42" s="467"/>
      <c r="AJ42" s="468">
        <f t="shared" si="6"/>
        <v>0</v>
      </c>
      <c r="AK42" s="468"/>
      <c r="AL42" s="478"/>
      <c r="AM42" s="478"/>
      <c r="AN42"/>
      <c r="AO42"/>
      <c r="AP42" s="432" t="s">
        <v>214</v>
      </c>
      <c r="AQ42" s="433"/>
      <c r="AR42" s="434"/>
      <c r="AS42" s="242">
        <v>40</v>
      </c>
      <c r="AT42" s="242">
        <v>40</v>
      </c>
      <c r="AU42" s="473">
        <v>40</v>
      </c>
      <c r="AV42" s="474"/>
      <c r="AW42" s="475"/>
      <c r="AX42" s="473">
        <v>40</v>
      </c>
      <c r="AY42" s="474"/>
      <c r="AZ42" s="475"/>
      <c r="BA42" s="473">
        <v>40</v>
      </c>
      <c r="BB42" s="474"/>
      <c r="BC42" s="475"/>
      <c r="BD42" s="473">
        <v>40</v>
      </c>
      <c r="BE42" s="474"/>
      <c r="BF42" s="475"/>
      <c r="BG42" s="473">
        <v>40</v>
      </c>
      <c r="BH42" s="474"/>
      <c r="BI42" s="475"/>
      <c r="BJ42" s="473">
        <v>40</v>
      </c>
      <c r="BK42" s="474"/>
      <c r="BL42" s="475"/>
      <c r="BM42" s="473">
        <v>40</v>
      </c>
      <c r="BN42" s="474"/>
      <c r="BO42" s="475"/>
      <c r="BP42" s="473">
        <v>40</v>
      </c>
      <c r="BQ42" s="474"/>
      <c r="BR42" s="475"/>
      <c r="BS42" s="473">
        <v>40</v>
      </c>
      <c r="BT42" s="474"/>
      <c r="BU42" s="475"/>
      <c r="BV42" s="473">
        <v>40</v>
      </c>
      <c r="BW42" s="474"/>
      <c r="BX42" s="475"/>
      <c r="BY42" s="468">
        <f t="shared" si="7"/>
        <v>480</v>
      </c>
      <c r="BZ42" s="468"/>
      <c r="CA42" s="478"/>
      <c r="CB42" s="478"/>
      <c r="CC42"/>
      <c r="CD42"/>
      <c r="CE42"/>
    </row>
    <row r="43" spans="1:83" s="72" customFormat="1" ht="18" customHeight="1">
      <c r="A43" s="432" t="s">
        <v>215</v>
      </c>
      <c r="B43" s="433"/>
      <c r="C43" s="434"/>
      <c r="D43" s="108"/>
      <c r="E43" s="108"/>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7"/>
      <c r="AE43" s="467"/>
      <c r="AF43" s="467"/>
      <c r="AG43" s="467"/>
      <c r="AH43" s="467"/>
      <c r="AI43" s="467"/>
      <c r="AJ43" s="468">
        <f t="shared" si="6"/>
        <v>0</v>
      </c>
      <c r="AK43" s="468"/>
      <c r="AL43" s="478"/>
      <c r="AM43" s="478"/>
      <c r="AN43"/>
      <c r="AO43"/>
      <c r="AP43" s="432" t="s">
        <v>215</v>
      </c>
      <c r="AQ43" s="433"/>
      <c r="AR43" s="434"/>
      <c r="AS43" s="242">
        <v>20</v>
      </c>
      <c r="AT43" s="242">
        <v>20</v>
      </c>
      <c r="AU43" s="473">
        <v>20</v>
      </c>
      <c r="AV43" s="474"/>
      <c r="AW43" s="475"/>
      <c r="AX43" s="473">
        <v>20</v>
      </c>
      <c r="AY43" s="474"/>
      <c r="AZ43" s="475"/>
      <c r="BA43" s="473">
        <v>20</v>
      </c>
      <c r="BB43" s="474"/>
      <c r="BC43" s="475"/>
      <c r="BD43" s="473">
        <v>20</v>
      </c>
      <c r="BE43" s="474"/>
      <c r="BF43" s="475"/>
      <c r="BG43" s="473">
        <v>20</v>
      </c>
      <c r="BH43" s="474"/>
      <c r="BI43" s="475"/>
      <c r="BJ43" s="473">
        <v>20</v>
      </c>
      <c r="BK43" s="474"/>
      <c r="BL43" s="475"/>
      <c r="BM43" s="473">
        <v>20</v>
      </c>
      <c r="BN43" s="474"/>
      <c r="BO43" s="475"/>
      <c r="BP43" s="473">
        <v>20</v>
      </c>
      <c r="BQ43" s="474"/>
      <c r="BR43" s="475"/>
      <c r="BS43" s="473">
        <v>20</v>
      </c>
      <c r="BT43" s="474"/>
      <c r="BU43" s="475"/>
      <c r="BV43" s="473">
        <v>20</v>
      </c>
      <c r="BW43" s="474"/>
      <c r="BX43" s="475"/>
      <c r="BY43" s="468">
        <f t="shared" si="7"/>
        <v>240</v>
      </c>
      <c r="BZ43" s="468"/>
      <c r="CA43" s="478"/>
      <c r="CB43" s="478"/>
      <c r="CC43"/>
      <c r="CD43"/>
      <c r="CE43"/>
    </row>
    <row r="44" spans="1:83" s="72" customFormat="1" ht="18" customHeight="1">
      <c r="A44" s="168"/>
      <c r="B44" s="171" t="s">
        <v>280</v>
      </c>
      <c r="C44" s="169"/>
      <c r="D44" s="170"/>
      <c r="E44" s="170"/>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8">
        <f t="shared" ref="AJ44:AJ45" si="8">SUM(D44:AI44)</f>
        <v>0</v>
      </c>
      <c r="AK44" s="468"/>
      <c r="AL44" s="478"/>
      <c r="AM44" s="478"/>
      <c r="AN44"/>
      <c r="AO44"/>
      <c r="AP44" s="238"/>
      <c r="AQ44" s="244" t="s">
        <v>280</v>
      </c>
      <c r="AR44" s="239"/>
      <c r="AS44" s="242">
        <v>20</v>
      </c>
      <c r="AT44" s="242">
        <v>20</v>
      </c>
      <c r="AU44" s="473">
        <v>20</v>
      </c>
      <c r="AV44" s="474"/>
      <c r="AW44" s="475"/>
      <c r="AX44" s="473">
        <v>20</v>
      </c>
      <c r="AY44" s="474"/>
      <c r="AZ44" s="475"/>
      <c r="BA44" s="473">
        <v>20</v>
      </c>
      <c r="BB44" s="474"/>
      <c r="BC44" s="475"/>
      <c r="BD44" s="473">
        <v>20</v>
      </c>
      <c r="BE44" s="474"/>
      <c r="BF44" s="475"/>
      <c r="BG44" s="473">
        <v>20</v>
      </c>
      <c r="BH44" s="474"/>
      <c r="BI44" s="475"/>
      <c r="BJ44" s="473">
        <v>21</v>
      </c>
      <c r="BK44" s="474"/>
      <c r="BL44" s="475"/>
      <c r="BM44" s="473">
        <v>20</v>
      </c>
      <c r="BN44" s="474"/>
      <c r="BO44" s="475"/>
      <c r="BP44" s="473">
        <v>20</v>
      </c>
      <c r="BQ44" s="474"/>
      <c r="BR44" s="475"/>
      <c r="BS44" s="473">
        <v>20</v>
      </c>
      <c r="BT44" s="474"/>
      <c r="BU44" s="475"/>
      <c r="BV44" s="473">
        <v>20</v>
      </c>
      <c r="BW44" s="474"/>
      <c r="BX44" s="475"/>
      <c r="BY44" s="468">
        <f t="shared" ref="BY44:BY45" si="9">SUM(AS44:BX44)</f>
        <v>241</v>
      </c>
      <c r="BZ44" s="468"/>
      <c r="CA44" s="478"/>
      <c r="CB44" s="478"/>
      <c r="CC44"/>
      <c r="CD44"/>
      <c r="CE44"/>
    </row>
    <row r="45" spans="1:83" s="72" customFormat="1" ht="18" customHeight="1">
      <c r="A45" s="168"/>
      <c r="B45" s="476" t="s">
        <v>281</v>
      </c>
      <c r="C45" s="477"/>
      <c r="D45" s="170"/>
      <c r="E45" s="170"/>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c r="AF45" s="467"/>
      <c r="AG45" s="467"/>
      <c r="AH45" s="467"/>
      <c r="AI45" s="467"/>
      <c r="AJ45" s="468">
        <f t="shared" si="8"/>
        <v>0</v>
      </c>
      <c r="AK45" s="468"/>
      <c r="AL45" s="478"/>
      <c r="AM45" s="478"/>
      <c r="AN45"/>
      <c r="AO45"/>
      <c r="AP45" s="238"/>
      <c r="AQ45" s="476" t="s">
        <v>281</v>
      </c>
      <c r="AR45" s="477"/>
      <c r="AS45" s="242">
        <v>120</v>
      </c>
      <c r="AT45" s="242">
        <v>120</v>
      </c>
      <c r="AU45" s="473">
        <v>120</v>
      </c>
      <c r="AV45" s="474"/>
      <c r="AW45" s="475"/>
      <c r="AX45" s="473">
        <v>120</v>
      </c>
      <c r="AY45" s="474"/>
      <c r="AZ45" s="475"/>
      <c r="BA45" s="473">
        <v>120</v>
      </c>
      <c r="BB45" s="474"/>
      <c r="BC45" s="475"/>
      <c r="BD45" s="473">
        <v>120</v>
      </c>
      <c r="BE45" s="474"/>
      <c r="BF45" s="475"/>
      <c r="BG45" s="473">
        <v>120</v>
      </c>
      <c r="BH45" s="474"/>
      <c r="BI45" s="475"/>
      <c r="BJ45" s="473">
        <v>119</v>
      </c>
      <c r="BK45" s="474"/>
      <c r="BL45" s="475"/>
      <c r="BM45" s="473">
        <v>120</v>
      </c>
      <c r="BN45" s="474"/>
      <c r="BO45" s="475"/>
      <c r="BP45" s="473">
        <v>120</v>
      </c>
      <c r="BQ45" s="474"/>
      <c r="BR45" s="475"/>
      <c r="BS45" s="473">
        <v>120</v>
      </c>
      <c r="BT45" s="474"/>
      <c r="BU45" s="475"/>
      <c r="BV45" s="473">
        <v>120</v>
      </c>
      <c r="BW45" s="474"/>
      <c r="BX45" s="475"/>
      <c r="BY45" s="468">
        <f t="shared" si="9"/>
        <v>1439</v>
      </c>
      <c r="BZ45" s="468"/>
      <c r="CA45" s="478"/>
      <c r="CB45" s="478"/>
      <c r="CC45"/>
      <c r="CD45"/>
      <c r="CE45"/>
    </row>
    <row r="46" spans="1:83" s="72" customFormat="1" ht="18" customHeight="1">
      <c r="A46" s="471" t="s">
        <v>201</v>
      </c>
      <c r="B46" s="471"/>
      <c r="C46" s="471"/>
      <c r="D46" s="108"/>
      <c r="E46" s="108"/>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8">
        <f>+SUM(D46:AI46)</f>
        <v>0</v>
      </c>
      <c r="AK46" s="468"/>
      <c r="AL46" s="470"/>
      <c r="AM46" s="470"/>
      <c r="AN46"/>
      <c r="AO46"/>
      <c r="AP46" s="471" t="s">
        <v>201</v>
      </c>
      <c r="AQ46" s="471"/>
      <c r="AR46" s="471"/>
      <c r="AS46" s="242">
        <v>20</v>
      </c>
      <c r="AT46" s="242">
        <v>20</v>
      </c>
      <c r="AU46" s="467">
        <v>20</v>
      </c>
      <c r="AV46" s="467"/>
      <c r="AW46" s="467"/>
      <c r="AX46" s="467">
        <v>20</v>
      </c>
      <c r="AY46" s="467"/>
      <c r="AZ46" s="467"/>
      <c r="BA46" s="467">
        <v>20</v>
      </c>
      <c r="BB46" s="467"/>
      <c r="BC46" s="467"/>
      <c r="BD46" s="467">
        <v>20</v>
      </c>
      <c r="BE46" s="467"/>
      <c r="BF46" s="467"/>
      <c r="BG46" s="467">
        <v>20</v>
      </c>
      <c r="BH46" s="467"/>
      <c r="BI46" s="467"/>
      <c r="BJ46" s="467">
        <v>20</v>
      </c>
      <c r="BK46" s="467"/>
      <c r="BL46" s="467"/>
      <c r="BM46" s="467">
        <v>20</v>
      </c>
      <c r="BN46" s="467"/>
      <c r="BO46" s="467"/>
      <c r="BP46" s="467">
        <v>20</v>
      </c>
      <c r="BQ46" s="467"/>
      <c r="BR46" s="467"/>
      <c r="BS46" s="467">
        <v>20</v>
      </c>
      <c r="BT46" s="467"/>
      <c r="BU46" s="467"/>
      <c r="BV46" s="467">
        <v>20</v>
      </c>
      <c r="BW46" s="467"/>
      <c r="BX46" s="467"/>
      <c r="BY46" s="468">
        <f>+SUM(AS46:BX46)</f>
        <v>240</v>
      </c>
      <c r="BZ46" s="468"/>
      <c r="CA46" s="470"/>
      <c r="CB46" s="470"/>
      <c r="CC46"/>
      <c r="CD46"/>
      <c r="CE46"/>
    </row>
    <row r="47" spans="1:83" s="72" customFormat="1" ht="18" customHeight="1">
      <c r="A47" s="117" t="s">
        <v>282</v>
      </c>
      <c r="B47" s="117"/>
      <c r="C47" s="117"/>
      <c r="D47"/>
      <c r="E47"/>
      <c r="F47"/>
      <c r="G47"/>
      <c r="H47"/>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118"/>
      <c r="AH47" s="118"/>
      <c r="AI47" s="118"/>
      <c r="AJ47" s="119"/>
      <c r="AK47" s="70"/>
      <c r="AL47" s="69"/>
      <c r="AM47" s="69"/>
      <c r="AN47" s="71"/>
      <c r="AP47" s="117" t="s">
        <v>282</v>
      </c>
      <c r="AQ47" s="117"/>
      <c r="AR47" s="117"/>
      <c r="AS47"/>
      <c r="AT47"/>
      <c r="AU47"/>
      <c r="AV47"/>
      <c r="AW47"/>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118"/>
      <c r="BW47" s="118"/>
      <c r="BX47" s="118"/>
      <c r="BY47" s="119"/>
      <c r="BZ47" s="70"/>
      <c r="CA47" s="240"/>
      <c r="CB47" s="240"/>
      <c r="CC47" s="71"/>
    </row>
    <row r="48" spans="1:83" s="72" customFormat="1" ht="5.0999999999999996" customHeight="1">
      <c r="A48" s="117"/>
      <c r="B48" s="117"/>
      <c r="C48" s="117"/>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8"/>
      <c r="AH48" s="118"/>
      <c r="AI48" s="118"/>
      <c r="AJ48" s="119"/>
      <c r="AK48" s="70"/>
      <c r="AL48" s="173"/>
      <c r="AM48" s="173"/>
      <c r="AN48" s="71"/>
      <c r="AP48" s="117"/>
      <c r="AQ48" s="117"/>
      <c r="AR48" s="117"/>
      <c r="AS48"/>
      <c r="AT48"/>
      <c r="AU48"/>
      <c r="AV48"/>
      <c r="AW48"/>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118"/>
      <c r="BW48" s="118"/>
      <c r="BX48" s="118"/>
      <c r="BY48" s="119"/>
      <c r="BZ48" s="70"/>
      <c r="CA48" s="240"/>
      <c r="CB48" s="240"/>
      <c r="CC48" s="71"/>
    </row>
    <row r="49" spans="1:81" s="72" customFormat="1" ht="18" customHeight="1">
      <c r="A49" s="111" t="s">
        <v>202</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8"/>
      <c r="AH49" s="118"/>
      <c r="AI49" s="118"/>
      <c r="AJ49" s="119"/>
      <c r="AK49" s="70"/>
      <c r="AL49" s="69"/>
      <c r="AM49" s="69"/>
      <c r="AN49" s="71"/>
      <c r="AP49" s="111" t="s">
        <v>202</v>
      </c>
      <c r="AQ49" s="70"/>
      <c r="AS49" s="70"/>
      <c r="AT49" s="70"/>
      <c r="AU49" s="70"/>
      <c r="AV49" s="70"/>
      <c r="AW49" s="70"/>
      <c r="AX49" s="70"/>
      <c r="AY49" s="70"/>
      <c r="AZ49" s="70"/>
      <c r="BA49" s="70"/>
      <c r="BB49" s="70"/>
      <c r="BC49" s="70"/>
      <c r="BD49" s="70"/>
      <c r="BE49" s="70"/>
      <c r="BF49" s="70"/>
      <c r="BG49" s="70"/>
      <c r="BH49" s="70"/>
      <c r="BI49" s="70"/>
      <c r="BJ49" s="70"/>
      <c r="BK49" s="70"/>
      <c r="BL49" s="240"/>
      <c r="BM49" s="70"/>
      <c r="BN49" s="70"/>
      <c r="BO49" s="70"/>
      <c r="BP49" s="70"/>
      <c r="BQ49" s="70"/>
      <c r="BR49" s="70"/>
      <c r="BS49" s="70"/>
      <c r="BT49" s="70"/>
      <c r="BU49" s="70"/>
      <c r="BV49" s="118"/>
      <c r="BW49" s="118"/>
      <c r="BX49" s="118"/>
      <c r="BY49" s="119"/>
      <c r="BZ49" s="70"/>
      <c r="CA49" s="240"/>
      <c r="CB49" s="240"/>
      <c r="CC49" s="71"/>
    </row>
    <row r="50" spans="1:81" s="72" customFormat="1" ht="45" customHeight="1">
      <c r="A50" s="419" t="s">
        <v>195</v>
      </c>
      <c r="B50" s="419"/>
      <c r="C50" s="419" t="s">
        <v>113</v>
      </c>
      <c r="D50" s="419"/>
      <c r="E50" s="420" t="s">
        <v>273</v>
      </c>
      <c r="F50" s="420"/>
      <c r="G50" s="420"/>
      <c r="H50" s="420"/>
      <c r="I50"/>
      <c r="J50"/>
      <c r="K50"/>
      <c r="L50"/>
      <c r="M50"/>
      <c r="N50"/>
      <c r="O50"/>
      <c r="P50"/>
      <c r="Q50"/>
      <c r="R50"/>
      <c r="S50"/>
      <c r="T50"/>
      <c r="U50"/>
      <c r="W50" s="69"/>
      <c r="X50" s="70"/>
      <c r="Y50" s="70"/>
      <c r="Z50" s="70"/>
      <c r="AA50" s="70"/>
      <c r="AB50" s="70"/>
      <c r="AC50" s="70"/>
      <c r="AD50" s="70"/>
      <c r="AE50" s="70"/>
      <c r="AF50" s="70"/>
      <c r="AG50" s="118"/>
      <c r="AH50" s="118"/>
      <c r="AI50" s="118"/>
      <c r="AJ50" s="119"/>
      <c r="AK50" s="70"/>
      <c r="AL50" s="69"/>
      <c r="AM50" s="69"/>
      <c r="AN50" s="71"/>
      <c r="AP50" s="419" t="s">
        <v>195</v>
      </c>
      <c r="AQ50" s="419"/>
      <c r="AR50" s="419" t="s">
        <v>113</v>
      </c>
      <c r="AS50" s="419"/>
      <c r="AT50" s="420" t="s">
        <v>273</v>
      </c>
      <c r="AU50" s="420"/>
      <c r="AV50" s="420"/>
      <c r="AW50" s="420"/>
      <c r="AX50"/>
      <c r="AY50"/>
      <c r="AZ50"/>
      <c r="BA50"/>
      <c r="BB50"/>
      <c r="BC50"/>
      <c r="BD50"/>
      <c r="BE50"/>
      <c r="BF50"/>
      <c r="BG50"/>
      <c r="BH50"/>
      <c r="BI50"/>
      <c r="BJ50"/>
      <c r="BL50" s="240"/>
      <c r="BM50" s="70"/>
      <c r="BN50" s="70"/>
      <c r="BO50" s="70"/>
      <c r="BP50" s="70"/>
      <c r="BQ50" s="70"/>
      <c r="BR50" s="70"/>
      <c r="BS50" s="70"/>
      <c r="BT50" s="70"/>
      <c r="BU50" s="70"/>
      <c r="BV50" s="118"/>
      <c r="BW50" s="118"/>
      <c r="BX50" s="118"/>
      <c r="BY50" s="119"/>
      <c r="BZ50" s="70"/>
      <c r="CA50" s="240"/>
      <c r="CB50" s="240"/>
      <c r="CC50" s="71"/>
    </row>
    <row r="51" spans="1:81" s="72" customFormat="1" ht="18" customHeight="1">
      <c r="A51" s="420" t="s">
        <v>205</v>
      </c>
      <c r="B51" s="420"/>
      <c r="C51" s="472" t="e">
        <f>ROUNDDOWN(IF(AL38&lt;=60,1,1+ROUNDUP((AL38-60)/40,0)),1)</f>
        <v>#DIV/0!</v>
      </c>
      <c r="D51" s="472"/>
      <c r="E51" s="472" t="e">
        <f>ROUNDDOWN(IF(AM38&lt;4,AL38/6,IF(AM38&lt;5,AL38/5,AL38/3)),1)</f>
        <v>#DIV/0!</v>
      </c>
      <c r="F51" s="472"/>
      <c r="G51" s="472"/>
      <c r="H51" s="472"/>
      <c r="I51"/>
      <c r="J51"/>
      <c r="K51"/>
      <c r="L51"/>
      <c r="M51"/>
      <c r="N51"/>
      <c r="O51"/>
      <c r="P51"/>
      <c r="Q51"/>
      <c r="R51"/>
      <c r="S51"/>
      <c r="T51"/>
      <c r="U51"/>
      <c r="W51" s="69"/>
      <c r="X51" s="70"/>
      <c r="Y51" s="70"/>
      <c r="Z51" s="70"/>
      <c r="AA51" s="70"/>
      <c r="AB51" s="70"/>
      <c r="AC51" s="70"/>
      <c r="AD51" s="70"/>
      <c r="AE51" s="70"/>
      <c r="AF51" s="70"/>
      <c r="AG51" s="118"/>
      <c r="AH51" s="118"/>
      <c r="AI51" s="118"/>
      <c r="AJ51" s="119"/>
      <c r="AK51" s="70"/>
      <c r="AL51" s="69"/>
      <c r="AM51" s="69"/>
      <c r="AN51" s="71"/>
      <c r="AP51" s="420" t="s">
        <v>205</v>
      </c>
      <c r="AQ51" s="420"/>
      <c r="AR51" s="472">
        <f>ROUNDDOWN(IF(CA38&lt;=60,1,1+ROUNDUP((CA38-60)/40,0)),1)</f>
        <v>1</v>
      </c>
      <c r="AS51" s="472"/>
      <c r="AT51" s="472">
        <f>ROUNDDOWN(IF(CB38&lt;4,CA38/6,IF(CB38&lt;5,CA38/5,CA38/3)),1)</f>
        <v>1.1000000000000001</v>
      </c>
      <c r="AU51" s="472"/>
      <c r="AV51" s="472"/>
      <c r="AW51" s="472"/>
      <c r="AX51"/>
      <c r="AY51"/>
      <c r="AZ51"/>
      <c r="BA51"/>
      <c r="BB51"/>
      <c r="BC51"/>
      <c r="BD51"/>
      <c r="BE51"/>
      <c r="BF51"/>
      <c r="BG51"/>
      <c r="BH51"/>
      <c r="BI51"/>
      <c r="BJ51"/>
      <c r="BL51" s="240"/>
      <c r="BM51" s="70"/>
      <c r="BN51" s="70"/>
      <c r="BO51" s="70"/>
      <c r="BP51" s="70"/>
      <c r="BQ51" s="70"/>
      <c r="BR51" s="70"/>
      <c r="BS51" s="70"/>
      <c r="BT51" s="70"/>
      <c r="BU51" s="70"/>
      <c r="BV51" s="118"/>
      <c r="BW51" s="118"/>
      <c r="BX51" s="118"/>
      <c r="BY51" s="119"/>
      <c r="BZ51" s="70"/>
      <c r="CA51" s="240"/>
      <c r="CB51" s="240"/>
      <c r="CC51" s="71"/>
    </row>
    <row r="52" spans="1:81" ht="21" customHeight="1">
      <c r="A52" s="73" t="s">
        <v>206</v>
      </c>
      <c r="B52" s="59"/>
      <c r="C52" s="63"/>
      <c r="D52" s="63"/>
      <c r="E52" s="63"/>
      <c r="F52" s="63"/>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3"/>
      <c r="AM52" s="63"/>
      <c r="AN52" s="62"/>
      <c r="AP52" s="73" t="s">
        <v>206</v>
      </c>
      <c r="AQ52" s="59"/>
      <c r="AR52" s="63"/>
      <c r="AS52" s="63"/>
      <c r="AT52" s="63"/>
      <c r="AU52" s="63"/>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3"/>
      <c r="CB52" s="63"/>
      <c r="CC52" s="62"/>
    </row>
    <row r="53" spans="1:81" ht="24.95" customHeight="1">
      <c r="A53" s="62"/>
      <c r="B53" s="82"/>
      <c r="C53" s="404" t="str">
        <f>IF(VLOOKUP($AK$1,'選択肢（削除厳禁）'!$A$1:$J$31,C58,FALSE)=0,"-",VLOOKUP($AK$1,'選択肢（削除厳禁）'!$A$1:$J$31,C58,FALSE))</f>
        <v>管理者</v>
      </c>
      <c r="D53" s="405"/>
      <c r="E53" s="413" t="str">
        <f>IF(VLOOKUP($AK$1,'選択肢（削除厳禁）'!$A$1:$J$31,E58,FALSE)=0,"-",VLOOKUP($AK$1,'選択肢（削除厳禁）'!$A$1:$J$31,E58,FALSE))</f>
        <v>サービス管理責任者</v>
      </c>
      <c r="F53" s="413"/>
      <c r="G53" s="413"/>
      <c r="H53" s="413"/>
      <c r="I53" s="404" t="str">
        <f>IF(VLOOKUP($AK$1,'選択肢（削除厳禁）'!$A$1:$J$31,I58,FALSE)=0,"-",VLOOKUP($AK$1,'選択肢（削除厳禁）'!$A$1:$J$31,I58,FALSE))</f>
        <v>医師</v>
      </c>
      <c r="J53" s="405"/>
      <c r="K53" s="405"/>
      <c r="L53" s="405"/>
      <c r="M53" s="405"/>
      <c r="N53" s="406"/>
      <c r="O53" s="404" t="str">
        <f>IF(VLOOKUP($AK$1,'選択肢（削除厳禁）'!$A$1:$J$31,O58,FALSE)=0,"-",VLOOKUP($AK$1,'選択肢（削除厳禁）'!$A$1:$J$31,O58,FALSE))</f>
        <v>看護職員</v>
      </c>
      <c r="P53" s="405"/>
      <c r="Q53" s="405"/>
      <c r="R53" s="405"/>
      <c r="S53" s="405"/>
      <c r="T53" s="406"/>
      <c r="U53" s="404" t="str">
        <f>IF(VLOOKUP($AK$1,'選択肢（削除厳禁）'!$A$1:$J$31,U58,FALSE)=0,"-",VLOOKUP($AK$1,'選択肢（削除厳禁）'!$A$1:$J$31,U58,FALSE))</f>
        <v>理学療法士</v>
      </c>
      <c r="V53" s="405"/>
      <c r="W53" s="405"/>
      <c r="X53" s="405"/>
      <c r="Y53" s="405"/>
      <c r="Z53" s="406"/>
      <c r="AA53" s="404" t="str">
        <f>IF(VLOOKUP($AK$1,'選択肢（削除厳禁）'!$A$1:$J$31,AA58,FALSE)=0,"-",VLOOKUP($AK$1,'選択肢（削除厳禁）'!$A$1:$J$31,AA58,FALSE))</f>
        <v>作業療法士</v>
      </c>
      <c r="AB53" s="405"/>
      <c r="AC53" s="405"/>
      <c r="AD53" s="405"/>
      <c r="AE53" s="405"/>
      <c r="AF53" s="406"/>
      <c r="AG53" s="413" t="str">
        <f>IF(VLOOKUP($AK$1,'選択肢（削除厳禁）'!$A$1:$J$31,AG58,FALSE)=0,"-",VLOOKUP($AK$1,'選択肢（削除厳禁）'!$A$1:$J$31,AG58,FALSE))</f>
        <v>言語聴覚士</v>
      </c>
      <c r="AH53" s="413"/>
      <c r="AI53" s="413"/>
      <c r="AJ53" s="413"/>
      <c r="AK53" s="413"/>
      <c r="AL53" s="413" t="str">
        <f>IF(VLOOKUP($AK$1,'選択肢（削除厳禁）'!$A$1:$J$31,AL58,FALSE)=0,"-",VLOOKUP($AK$1,'選択肢（削除厳禁）'!$A$1:$J$31,AL58,FALSE))</f>
        <v>生活支援員</v>
      </c>
      <c r="AM53" s="413"/>
      <c r="AN53" s="62"/>
      <c r="AP53" s="62"/>
      <c r="AQ53" s="82"/>
      <c r="AR53" s="404" t="str">
        <f>IF(VLOOKUP($AK$1,'選択肢（削除厳禁）'!$A$1:$J$31,AR58,FALSE)=0,"-",VLOOKUP($AK$1,'選択肢（削除厳禁）'!$A$1:$J$31,AR58,FALSE))</f>
        <v>管理者</v>
      </c>
      <c r="AS53" s="405"/>
      <c r="AT53" s="413" t="str">
        <f>IF(VLOOKUP($AK$1,'選択肢（削除厳禁）'!$A$1:$J$31,AT58,FALSE)=0,"-",VLOOKUP($AK$1,'選択肢（削除厳禁）'!$A$1:$J$31,AT58,FALSE))</f>
        <v>サービス管理責任者</v>
      </c>
      <c r="AU53" s="413"/>
      <c r="AV53" s="413"/>
      <c r="AW53" s="413"/>
      <c r="AX53" s="404" t="str">
        <f>IF(VLOOKUP($AK$1,'選択肢（削除厳禁）'!$A$1:$J$31,AX58,FALSE)=0,"-",VLOOKUP($AK$1,'選択肢（削除厳禁）'!$A$1:$J$31,AX58,FALSE))</f>
        <v>医師</v>
      </c>
      <c r="AY53" s="405"/>
      <c r="AZ53" s="405"/>
      <c r="BA53" s="405"/>
      <c r="BB53" s="405"/>
      <c r="BC53" s="406"/>
      <c r="BD53" s="404" t="str">
        <f>IF(VLOOKUP($AK$1,'選択肢（削除厳禁）'!$A$1:$J$31,BD58,FALSE)=0,"-",VLOOKUP($AK$1,'選択肢（削除厳禁）'!$A$1:$J$31,BD58,FALSE))</f>
        <v>看護職員</v>
      </c>
      <c r="BE53" s="405"/>
      <c r="BF53" s="405"/>
      <c r="BG53" s="405"/>
      <c r="BH53" s="405"/>
      <c r="BI53" s="406"/>
      <c r="BJ53" s="404" t="str">
        <f>IF(VLOOKUP($AK$1,'選択肢（削除厳禁）'!$A$1:$J$31,BJ58,FALSE)=0,"-",VLOOKUP($AK$1,'選択肢（削除厳禁）'!$A$1:$J$31,BJ58,FALSE))</f>
        <v>理学療法士</v>
      </c>
      <c r="BK53" s="405"/>
      <c r="BL53" s="405"/>
      <c r="BM53" s="405"/>
      <c r="BN53" s="405"/>
      <c r="BO53" s="406"/>
      <c r="BP53" s="404" t="str">
        <f>IF(VLOOKUP($AK$1,'選択肢（削除厳禁）'!$A$1:$J$31,BP58,FALSE)=0,"-",VLOOKUP($AK$1,'選択肢（削除厳禁）'!$A$1:$J$31,BP58,FALSE))</f>
        <v>作業療法士</v>
      </c>
      <c r="BQ53" s="405"/>
      <c r="BR53" s="405"/>
      <c r="BS53" s="405"/>
      <c r="BT53" s="405"/>
      <c r="BU53" s="406"/>
      <c r="BV53" s="413" t="str">
        <f>IF(VLOOKUP($AK$1,'選択肢（削除厳禁）'!$A$1:$J$31,BV58,FALSE)=0,"-",VLOOKUP($AK$1,'選択肢（削除厳禁）'!$A$1:$J$31,BV58,FALSE))</f>
        <v>言語聴覚士</v>
      </c>
      <c r="BW53" s="413"/>
      <c r="BX53" s="413"/>
      <c r="BY53" s="413"/>
      <c r="BZ53" s="413"/>
      <c r="CA53" s="413" t="str">
        <f>IF(VLOOKUP($AK$1,'選択肢（削除厳禁）'!$A$1:$J$31,CA58,FALSE)=0,"-",VLOOKUP($AK$1,'選択肢（削除厳禁）'!$A$1:$J$31,CA58,FALSE))</f>
        <v>生活支援員</v>
      </c>
      <c r="CB53" s="413"/>
      <c r="CC53" s="62"/>
    </row>
    <row r="54" spans="1:81" ht="18" customHeight="1">
      <c r="A54" s="62"/>
      <c r="B54" s="82"/>
      <c r="C54" s="113" t="s">
        <v>56</v>
      </c>
      <c r="D54" s="113" t="s">
        <v>57</v>
      </c>
      <c r="E54" s="112" t="s">
        <v>56</v>
      </c>
      <c r="F54" s="412" t="s">
        <v>57</v>
      </c>
      <c r="G54" s="412"/>
      <c r="H54" s="412"/>
      <c r="I54" s="409" t="s">
        <v>56</v>
      </c>
      <c r="J54" s="410"/>
      <c r="K54" s="411"/>
      <c r="L54" s="409" t="s">
        <v>57</v>
      </c>
      <c r="M54" s="410"/>
      <c r="N54" s="411"/>
      <c r="O54" s="409" t="s">
        <v>56</v>
      </c>
      <c r="P54" s="410"/>
      <c r="Q54" s="411"/>
      <c r="R54" s="409" t="s">
        <v>57</v>
      </c>
      <c r="S54" s="410"/>
      <c r="T54" s="411"/>
      <c r="U54" s="409" t="s">
        <v>56</v>
      </c>
      <c r="V54" s="410"/>
      <c r="W54" s="411"/>
      <c r="X54" s="409" t="s">
        <v>57</v>
      </c>
      <c r="Y54" s="410"/>
      <c r="Z54" s="411"/>
      <c r="AA54" s="409" t="s">
        <v>56</v>
      </c>
      <c r="AB54" s="410"/>
      <c r="AC54" s="411"/>
      <c r="AD54" s="409" t="s">
        <v>57</v>
      </c>
      <c r="AE54" s="410"/>
      <c r="AF54" s="411"/>
      <c r="AG54" s="409" t="s">
        <v>56</v>
      </c>
      <c r="AH54" s="410"/>
      <c r="AI54" s="411"/>
      <c r="AJ54" s="409" t="s">
        <v>57</v>
      </c>
      <c r="AK54" s="411"/>
      <c r="AL54" s="112" t="s">
        <v>19</v>
      </c>
      <c r="AM54" s="112" t="s">
        <v>18</v>
      </c>
      <c r="AN54" s="62"/>
      <c r="AP54" s="62"/>
      <c r="AQ54" s="82"/>
      <c r="AR54" s="235" t="s">
        <v>56</v>
      </c>
      <c r="AS54" s="235" t="s">
        <v>57</v>
      </c>
      <c r="AT54" s="236" t="s">
        <v>56</v>
      </c>
      <c r="AU54" s="412" t="s">
        <v>57</v>
      </c>
      <c r="AV54" s="412"/>
      <c r="AW54" s="412"/>
      <c r="AX54" s="409" t="s">
        <v>56</v>
      </c>
      <c r="AY54" s="410"/>
      <c r="AZ54" s="411"/>
      <c r="BA54" s="409" t="s">
        <v>57</v>
      </c>
      <c r="BB54" s="410"/>
      <c r="BC54" s="411"/>
      <c r="BD54" s="409" t="s">
        <v>56</v>
      </c>
      <c r="BE54" s="410"/>
      <c r="BF54" s="411"/>
      <c r="BG54" s="409" t="s">
        <v>57</v>
      </c>
      <c r="BH54" s="410"/>
      <c r="BI54" s="411"/>
      <c r="BJ54" s="409" t="s">
        <v>56</v>
      </c>
      <c r="BK54" s="410"/>
      <c r="BL54" s="411"/>
      <c r="BM54" s="409" t="s">
        <v>57</v>
      </c>
      <c r="BN54" s="410"/>
      <c r="BO54" s="411"/>
      <c r="BP54" s="409" t="s">
        <v>56</v>
      </c>
      <c r="BQ54" s="410"/>
      <c r="BR54" s="411"/>
      <c r="BS54" s="409" t="s">
        <v>57</v>
      </c>
      <c r="BT54" s="410"/>
      <c r="BU54" s="411"/>
      <c r="BV54" s="409" t="s">
        <v>56</v>
      </c>
      <c r="BW54" s="410"/>
      <c r="BX54" s="411"/>
      <c r="BY54" s="409" t="s">
        <v>57</v>
      </c>
      <c r="BZ54" s="411"/>
      <c r="CA54" s="236" t="s">
        <v>19</v>
      </c>
      <c r="CB54" s="236" t="s">
        <v>18</v>
      </c>
      <c r="CC54" s="62"/>
    </row>
    <row r="55" spans="1:81" ht="18" customHeight="1">
      <c r="A55" s="62"/>
      <c r="B55" s="81" t="s">
        <v>107</v>
      </c>
      <c r="C55" s="112">
        <f>COUNTIFS($B$11:$B$30,C$53,$C$11:$C$30,"A",$E$11:$E$30,"*")</f>
        <v>0</v>
      </c>
      <c r="D55" s="112">
        <f>COUNTIFS($B$11:$B$30,C$53,$C$11:$C$30,"B",$E$11:$E$30,"*")</f>
        <v>0</v>
      </c>
      <c r="E55" s="112">
        <f>COUNTIFS($B$11:$B$30,E$53,$C$11:$C$30,"A",$E$11:$E$30,"*")</f>
        <v>0</v>
      </c>
      <c r="F55" s="409">
        <f>COUNTIFS($B$11:$B$30,E$53,$C$11:$C$30,"B",$E$11:$E$30,"*")</f>
        <v>0</v>
      </c>
      <c r="G55" s="410"/>
      <c r="H55" s="411"/>
      <c r="I55" s="409">
        <f>COUNTIFS($B$11:$B$30,I$53,$C$11:$C$30,"A",$E$11:$E$30,"*")</f>
        <v>0</v>
      </c>
      <c r="J55" s="410"/>
      <c r="K55" s="411"/>
      <c r="L55" s="409">
        <f>COUNTIFS($B$11:$B$30,I$53,$C$11:$C$30,"B",$E$11:$E$30,"*")</f>
        <v>0</v>
      </c>
      <c r="M55" s="410"/>
      <c r="N55" s="411"/>
      <c r="O55" s="409">
        <f>COUNTIFS($B$11:$B$30,O$53,$C$11:$C$30,"A",$E$11:$E$30,"*")</f>
        <v>0</v>
      </c>
      <c r="P55" s="410"/>
      <c r="Q55" s="411"/>
      <c r="R55" s="409">
        <f>COUNTIFS($B$11:$B$30,O$53,$C$11:$C$30,"B",$E$11:$E$30,"*")</f>
        <v>0</v>
      </c>
      <c r="S55" s="410"/>
      <c r="T55" s="411"/>
      <c r="U55" s="409">
        <f>COUNTIFS($B$11:$B$30,U$53,$C$11:$C$30,"A",$E$11:$E$30,"*")</f>
        <v>0</v>
      </c>
      <c r="V55" s="410"/>
      <c r="W55" s="411"/>
      <c r="X55" s="409">
        <f>COUNTIFS($B$11:$B$30,U$53,$C$11:$C$30,"B",$E$11:$E$30,"*")</f>
        <v>0</v>
      </c>
      <c r="Y55" s="410"/>
      <c r="Z55" s="411"/>
      <c r="AA55" s="409">
        <f>COUNTIFS($B$11:$B$30,AA$53,$C$11:$C$30,"A",$E$11:$E$30,"*")</f>
        <v>0</v>
      </c>
      <c r="AB55" s="410"/>
      <c r="AC55" s="411"/>
      <c r="AD55" s="409">
        <f>COUNTIFS($B$11:$B$30,AA$53,$C$11:$C$30,"B",$E$11:$E$30,"*")</f>
        <v>0</v>
      </c>
      <c r="AE55" s="410"/>
      <c r="AF55" s="411"/>
      <c r="AG55" s="409">
        <f>COUNTIFS($B$11:$B$30,AG$53,$C$11:$C$30,"A",$E$11:$E$30,"*")</f>
        <v>0</v>
      </c>
      <c r="AH55" s="410"/>
      <c r="AI55" s="411"/>
      <c r="AJ55" s="409">
        <f>COUNTIFS($B$11:$B$30,AG$53,$C$11:$C$30,"B",$E$11:$E$30,"*")</f>
        <v>0</v>
      </c>
      <c r="AK55" s="411"/>
      <c r="AL55" s="112">
        <f>COUNTIFS($B$11:$B$30,AL$53,$C$11:$C$30,"A",$E$11:$E$30,"*")</f>
        <v>0</v>
      </c>
      <c r="AM55" s="112">
        <f>COUNTIFS($B$11:$B$30,AL$53,$C$11:$C$30,"B",$E$11:$E$30,"*")</f>
        <v>0</v>
      </c>
      <c r="AN55" s="62"/>
      <c r="AP55" s="62"/>
      <c r="AQ55" s="231" t="s">
        <v>107</v>
      </c>
      <c r="AR55" s="236">
        <f>COUNTIFS($B$11:$B$30,AR$53,$C$11:$C$30,"A",$E$11:$E$30,"*")</f>
        <v>0</v>
      </c>
      <c r="AS55" s="236">
        <f>COUNTIFS($B$11:$B$30,AR$53,$C$11:$C$30,"B",$E$11:$E$30,"*")</f>
        <v>0</v>
      </c>
      <c r="AT55" s="236">
        <f>COUNTIFS($B$11:$B$30,AT$53,$C$11:$C$30,"A",$E$11:$E$30,"*")</f>
        <v>0</v>
      </c>
      <c r="AU55" s="409">
        <f>COUNTIFS($B$11:$B$30,AT$53,$C$11:$C$30,"B",$E$11:$E$30,"*")</f>
        <v>0</v>
      </c>
      <c r="AV55" s="410"/>
      <c r="AW55" s="411"/>
      <c r="AX55" s="409">
        <f>COUNTIFS($B$11:$B$30,AX$53,$C$11:$C$30,"A",$E$11:$E$30,"*")</f>
        <v>0</v>
      </c>
      <c r="AY55" s="410"/>
      <c r="AZ55" s="411"/>
      <c r="BA55" s="409">
        <f>COUNTIFS($B$11:$B$30,AX$53,$C$11:$C$30,"B",$E$11:$E$30,"*")</f>
        <v>0</v>
      </c>
      <c r="BB55" s="410"/>
      <c r="BC55" s="411"/>
      <c r="BD55" s="409">
        <f>COUNTIFS($B$11:$B$30,BD$53,$C$11:$C$30,"A",$E$11:$E$30,"*")</f>
        <v>0</v>
      </c>
      <c r="BE55" s="410"/>
      <c r="BF55" s="411"/>
      <c r="BG55" s="409">
        <f>COUNTIFS($B$11:$B$30,BD$53,$C$11:$C$30,"B",$E$11:$E$30,"*")</f>
        <v>0</v>
      </c>
      <c r="BH55" s="410"/>
      <c r="BI55" s="411"/>
      <c r="BJ55" s="409">
        <f>COUNTIFS($B$11:$B$30,BJ$53,$C$11:$C$30,"A",$E$11:$E$30,"*")</f>
        <v>0</v>
      </c>
      <c r="BK55" s="410"/>
      <c r="BL55" s="411"/>
      <c r="BM55" s="409">
        <f>COUNTIFS($B$11:$B$30,BJ$53,$C$11:$C$30,"B",$E$11:$E$30,"*")</f>
        <v>0</v>
      </c>
      <c r="BN55" s="410"/>
      <c r="BO55" s="411"/>
      <c r="BP55" s="409">
        <f>COUNTIFS($B$11:$B$30,BP$53,$C$11:$C$30,"A",$E$11:$E$30,"*")</f>
        <v>0</v>
      </c>
      <c r="BQ55" s="410"/>
      <c r="BR55" s="411"/>
      <c r="BS55" s="409">
        <f>COUNTIFS($B$11:$B$30,BP$53,$C$11:$C$30,"B",$E$11:$E$30,"*")</f>
        <v>0</v>
      </c>
      <c r="BT55" s="410"/>
      <c r="BU55" s="411"/>
      <c r="BV55" s="409">
        <f>COUNTIFS($B$11:$B$30,BV$53,$C$11:$C$30,"A",$E$11:$E$30,"*")</f>
        <v>0</v>
      </c>
      <c r="BW55" s="410"/>
      <c r="BX55" s="411"/>
      <c r="BY55" s="409">
        <f>COUNTIFS($B$11:$B$30,BV$53,$C$11:$C$30,"B",$E$11:$E$30,"*")</f>
        <v>0</v>
      </c>
      <c r="BZ55" s="411"/>
      <c r="CA55" s="236">
        <f>COUNTIFS($B$11:$B$30,CA$53,$C$11:$C$30,"A",$E$11:$E$30,"*")</f>
        <v>0</v>
      </c>
      <c r="CB55" s="236">
        <f>COUNTIFS($B$11:$B$30,CA$53,$C$11:$C$30,"B",$E$11:$E$30,"*")</f>
        <v>0</v>
      </c>
      <c r="CC55" s="62"/>
    </row>
    <row r="56" spans="1:81" ht="18" customHeight="1">
      <c r="A56" s="62"/>
      <c r="B56" s="89" t="s">
        <v>108</v>
      </c>
      <c r="C56" s="112">
        <f>COUNTIFS($B$11:$B$30,C$53,$C$11:$C$30,"C",$E$11:$E$30,"*")</f>
        <v>0</v>
      </c>
      <c r="D56" s="112">
        <f>COUNTIFS($B$11:$B$30,C$53,$C$11:$C$30,"D",$E$11:$E$30,"*")</f>
        <v>0</v>
      </c>
      <c r="E56" s="112">
        <f>COUNTIFS($B$11:$B$30,E$53,$C$11:$C$30,"C",$E$11:$E$30,"*")</f>
        <v>0</v>
      </c>
      <c r="F56" s="409">
        <f>COUNTIFS($B$11:$B$30,E$53,$C$11:$C$30,"D",$E$11:$E$30,"*")</f>
        <v>0</v>
      </c>
      <c r="G56" s="410"/>
      <c r="H56" s="411"/>
      <c r="I56" s="409">
        <f>COUNTIFS($B$11:$B$30,I$53,$C$11:$C$30,"C",$E$11:$E$30,"*")</f>
        <v>0</v>
      </c>
      <c r="J56" s="410"/>
      <c r="K56" s="411"/>
      <c r="L56" s="409">
        <f>COUNTIFS($B$11:$B$30,I$53,$C$11:$C$30,"D",$E$11:$E$30,"*")</f>
        <v>0</v>
      </c>
      <c r="M56" s="410"/>
      <c r="N56" s="411"/>
      <c r="O56" s="409">
        <f>COUNTIFS($B$11:$B$30,O$53,$C$11:$C$30,"C",$E$11:$E$30,"*")</f>
        <v>0</v>
      </c>
      <c r="P56" s="410"/>
      <c r="Q56" s="411"/>
      <c r="R56" s="409">
        <f>COUNTIFS($B$11:$B$30,O$53,$C$11:$C$30,"D",$E$11:$E$30,"*")</f>
        <v>0</v>
      </c>
      <c r="S56" s="410"/>
      <c r="T56" s="411"/>
      <c r="U56" s="409">
        <f>COUNTIFS($B$11:$B$30,U$53,$C$11:$C$30,"C",$E$11:$E$30,"*")</f>
        <v>0</v>
      </c>
      <c r="V56" s="410"/>
      <c r="W56" s="411"/>
      <c r="X56" s="409">
        <f>COUNTIFS($B$11:$B$30,U$53,$C$11:$C$30,"D",$E$11:$E$30,"*")</f>
        <v>0</v>
      </c>
      <c r="Y56" s="410"/>
      <c r="Z56" s="411"/>
      <c r="AA56" s="409">
        <f>COUNTIFS($B$11:$B$30,AA$53,$C$11:$C$30,"C",$E$11:$E$30,"*")</f>
        <v>0</v>
      </c>
      <c r="AB56" s="410"/>
      <c r="AC56" s="411"/>
      <c r="AD56" s="409">
        <f>COUNTIFS($B$11:$B$30,AA$53,$C$11:$C$30,"D",$E$11:$E$30,"*")</f>
        <v>0</v>
      </c>
      <c r="AE56" s="410"/>
      <c r="AF56" s="411"/>
      <c r="AG56" s="409">
        <f>COUNTIFS($B$11:$B$30,AG$53,$C$11:$C$30,"C",$E$11:$E$30,"*")</f>
        <v>0</v>
      </c>
      <c r="AH56" s="410"/>
      <c r="AI56" s="411"/>
      <c r="AJ56" s="409">
        <f>COUNTIFS($B$11:$B$30,AG$53,$C$11:$C$30,"D",$E$11:$E$30,"*")</f>
        <v>0</v>
      </c>
      <c r="AK56" s="411"/>
      <c r="AL56" s="112">
        <f>COUNTIFS($B$11:$B$30,AL$53,$C$11:$C$30,"C",$E$11:$E$30,"*")</f>
        <v>0</v>
      </c>
      <c r="AM56" s="112">
        <f>COUNTIFS($B$11:$B$30,AL$53,$C$11:$C$30,"D",$E$11:$E$30,"*")</f>
        <v>0</v>
      </c>
      <c r="AN56" s="62"/>
      <c r="AP56" s="62"/>
      <c r="AQ56" s="234" t="s">
        <v>108</v>
      </c>
      <c r="AR56" s="236">
        <f>COUNTIFS($B$11:$B$30,AR$53,$C$11:$C$30,"C",$E$11:$E$30,"*")</f>
        <v>0</v>
      </c>
      <c r="AS56" s="236">
        <f>COUNTIFS($B$11:$B$30,AR$53,$C$11:$C$30,"D",$E$11:$E$30,"*")</f>
        <v>0</v>
      </c>
      <c r="AT56" s="236">
        <f>COUNTIFS($B$11:$B$30,AT$53,$C$11:$C$30,"C",$E$11:$E$30,"*")</f>
        <v>0</v>
      </c>
      <c r="AU56" s="409">
        <f>COUNTIFS($B$11:$B$30,AT$53,$C$11:$C$30,"D",$E$11:$E$30,"*")</f>
        <v>0</v>
      </c>
      <c r="AV56" s="410"/>
      <c r="AW56" s="411"/>
      <c r="AX56" s="409">
        <f>COUNTIFS($B$11:$B$30,AX$53,$C$11:$C$30,"C",$E$11:$E$30,"*")</f>
        <v>0</v>
      </c>
      <c r="AY56" s="410"/>
      <c r="AZ56" s="411"/>
      <c r="BA56" s="409">
        <f>COUNTIFS($B$11:$B$30,AX$53,$C$11:$C$30,"D",$E$11:$E$30,"*")</f>
        <v>0</v>
      </c>
      <c r="BB56" s="410"/>
      <c r="BC56" s="411"/>
      <c r="BD56" s="409">
        <f>COUNTIFS($B$11:$B$30,BD$53,$C$11:$C$30,"C",$E$11:$E$30,"*")</f>
        <v>0</v>
      </c>
      <c r="BE56" s="410"/>
      <c r="BF56" s="411"/>
      <c r="BG56" s="409">
        <f>COUNTIFS($B$11:$B$30,BD$53,$C$11:$C$30,"D",$E$11:$E$30,"*")</f>
        <v>0</v>
      </c>
      <c r="BH56" s="410"/>
      <c r="BI56" s="411"/>
      <c r="BJ56" s="409">
        <f>COUNTIFS($B$11:$B$30,BJ$53,$C$11:$C$30,"C",$E$11:$E$30,"*")</f>
        <v>0</v>
      </c>
      <c r="BK56" s="410"/>
      <c r="BL56" s="411"/>
      <c r="BM56" s="409">
        <f>COUNTIFS($B$11:$B$30,BJ$53,$C$11:$C$30,"D",$E$11:$E$30,"*")</f>
        <v>0</v>
      </c>
      <c r="BN56" s="410"/>
      <c r="BO56" s="411"/>
      <c r="BP56" s="409">
        <f>COUNTIFS($B$11:$B$30,BP$53,$C$11:$C$30,"C",$E$11:$E$30,"*")</f>
        <v>0</v>
      </c>
      <c r="BQ56" s="410"/>
      <c r="BR56" s="411"/>
      <c r="BS56" s="409">
        <f>COUNTIFS($B$11:$B$30,BP$53,$C$11:$C$30,"D",$E$11:$E$30,"*")</f>
        <v>0</v>
      </c>
      <c r="BT56" s="410"/>
      <c r="BU56" s="411"/>
      <c r="BV56" s="409">
        <f>COUNTIFS($B$11:$B$30,BV$53,$C$11:$C$30,"C",$E$11:$E$30,"*")</f>
        <v>0</v>
      </c>
      <c r="BW56" s="410"/>
      <c r="BX56" s="411"/>
      <c r="BY56" s="409">
        <f>COUNTIFS($B$11:$B$30,BV$53,$C$11:$C$30,"D",$E$11:$E$30,"*")</f>
        <v>0</v>
      </c>
      <c r="BZ56" s="411"/>
      <c r="CA56" s="236">
        <f>COUNTIFS($B$11:$B$30,CA$53,$C$11:$C$30,"C",$E$11:$E$30,"*")</f>
        <v>0</v>
      </c>
      <c r="CB56" s="236">
        <f>COUNTIFS($B$11:$B$30,CA$53,$C$11:$C$30,"D",$E$11:$E$30,"*")</f>
        <v>0</v>
      </c>
      <c r="CC56" s="62"/>
    </row>
    <row r="57" spans="1:81" ht="24.95" customHeight="1">
      <c r="A57" s="62"/>
      <c r="B57" s="89" t="s">
        <v>194</v>
      </c>
      <c r="C57" s="404" t="str">
        <f>IF($AK$3="４週",SUMIFS($AK$11:$AK$30,$B$11:$B$30,C53)/4/$AH$5,IF($AK$3="歴月",SUMIFS($AK$11:$AK$30,$B$11:$B$30,C53)/$AL$5,"記載する期間を選択してください"))</f>
        <v>記載する期間を選択してください</v>
      </c>
      <c r="D57" s="406"/>
      <c r="E57" s="404" t="str">
        <f>IF($AK$3="４週",SUMIFS($AK$11:$AK$30,$B$11:$B$30,E53)/4/$AH$5,IF($AK$3="歴月",SUMIFS($AK$11:$AK$30,$B$11:$B$30,E53)/$AL$5,"記載する期間を選択してください"))</f>
        <v>記載する期間を選択してください</v>
      </c>
      <c r="F57" s="405"/>
      <c r="G57" s="405"/>
      <c r="H57" s="406"/>
      <c r="I57" s="404" t="str">
        <f>IF($AK$3="４週",SUMIFS($AK$11:$AK$30,$B$11:$B$30,I53)/4/$AH$5,IF($AK$3="歴月",SUMIFS($AK$11:$AK$30,$B$11:$B$30,I53)/$AL$5,"記載する期間を選択してください"))</f>
        <v>記載する期間を選択してください</v>
      </c>
      <c r="J57" s="405"/>
      <c r="K57" s="405"/>
      <c r="L57" s="405"/>
      <c r="M57" s="405"/>
      <c r="N57" s="406"/>
      <c r="O57" s="404" t="str">
        <f>IF($AK$3="４週",SUMIFS($AK$11:$AK$30,$B$11:$B$30,O53)/4/$AH$5,IF($AK$3="歴月",SUMIFS($AK$11:$AK$30,$B$11:$B$30,O53)/$AL$5,"記載する期間を選択してください"))</f>
        <v>記載する期間を選択してください</v>
      </c>
      <c r="P57" s="405"/>
      <c r="Q57" s="405"/>
      <c r="R57" s="405"/>
      <c r="S57" s="405"/>
      <c r="T57" s="406"/>
      <c r="U57" s="404" t="str">
        <f>IF($AK$3="４週",SUMIFS($AK$11:$AK$30,$B$11:$B$30,U53)/4/$AH$5,IF($AK$3="歴月",SUMIFS($AK$11:$AK$30,$B$11:$B$30,U53)/$AL$5,"記載する期間を選択してください"))</f>
        <v>記載する期間を選択してください</v>
      </c>
      <c r="V57" s="405"/>
      <c r="W57" s="405"/>
      <c r="X57" s="405"/>
      <c r="Y57" s="405"/>
      <c r="Z57" s="406"/>
      <c r="AA57" s="404" t="str">
        <f>IF($AK$3="４週",SUMIFS($AK$11:$AK$30,$B$11:$B$30,AA53)/4/$AH$5,IF($AK$3="歴月",SUMIFS($AK$11:$AK$30,$B$11:$B$30,AA53)/$AL$5,"記載する期間を選択してください"))</f>
        <v>記載する期間を選択してください</v>
      </c>
      <c r="AB57" s="405"/>
      <c r="AC57" s="405"/>
      <c r="AD57" s="405"/>
      <c r="AE57" s="405"/>
      <c r="AF57" s="406"/>
      <c r="AG57" s="404" t="str">
        <f>IF($AK$3="４週",SUMIFS($AK$11:$AK$30,$B$11:$B$30,AG53)/4/$AH$5,IF($AK$3="歴月",SUMIFS($AK$11:$AK$30,$B$11:$B$30,AG53)/$AL$5,"記載する期間を選択してください"))</f>
        <v>記載する期間を選択してください</v>
      </c>
      <c r="AH57" s="405"/>
      <c r="AI57" s="405"/>
      <c r="AJ57" s="405"/>
      <c r="AK57" s="406"/>
      <c r="AL57" s="404" t="str">
        <f>IF($AK$3="４週",SUMIFS($AK$11:$AK$30,$B$11:$B$30,AL53)/4/$AH$5,IF($AK$3="歴月",SUMIFS($AK$11:$AK$30,$B$11:$B$30,AL53)/$AL$5,"記載する期間を選択してください"))</f>
        <v>記載する期間を選択してください</v>
      </c>
      <c r="AM57" s="406"/>
      <c r="AN57" s="62"/>
      <c r="AP57" s="62"/>
      <c r="AQ57" s="234" t="s">
        <v>194</v>
      </c>
      <c r="AR57" s="404" t="str">
        <f>IF($AK$3="４週",SUMIFS($AK$11:$AK$30,$B$11:$B$30,AR53)/4/$AH$5,IF($AK$3="歴月",SUMIFS($AK$11:$AK$30,$B$11:$B$30,AR53)/$AL$5,"記載する期間を選択してください"))</f>
        <v>記載する期間を選択してください</v>
      </c>
      <c r="AS57" s="406"/>
      <c r="AT57" s="404" t="str">
        <f>IF($AK$3="４週",SUMIFS($AK$11:$AK$30,$B$11:$B$30,AT53)/4/$AH$5,IF($AK$3="歴月",SUMIFS($AK$11:$AK$30,$B$11:$B$30,AT53)/$AL$5,"記載する期間を選択してください"))</f>
        <v>記載する期間を選択してください</v>
      </c>
      <c r="AU57" s="405"/>
      <c r="AV57" s="405"/>
      <c r="AW57" s="406"/>
      <c r="AX57" s="404" t="str">
        <f>IF($AK$3="４週",SUMIFS($AK$11:$AK$30,$B$11:$B$30,AX53)/4/$AH$5,IF($AK$3="歴月",SUMIFS($AK$11:$AK$30,$B$11:$B$30,AX53)/$AL$5,"記載する期間を選択してください"))</f>
        <v>記載する期間を選択してください</v>
      </c>
      <c r="AY57" s="405"/>
      <c r="AZ57" s="405"/>
      <c r="BA57" s="405"/>
      <c r="BB57" s="405"/>
      <c r="BC57" s="406"/>
      <c r="BD57" s="404" t="str">
        <f>IF($AK$3="４週",SUMIFS($AK$11:$AK$30,$B$11:$B$30,BD53)/4/$AH$5,IF($AK$3="歴月",SUMIFS($AK$11:$AK$30,$B$11:$B$30,BD53)/$AL$5,"記載する期間を選択してください"))</f>
        <v>記載する期間を選択してください</v>
      </c>
      <c r="BE57" s="405"/>
      <c r="BF57" s="405"/>
      <c r="BG57" s="405"/>
      <c r="BH57" s="405"/>
      <c r="BI57" s="406"/>
      <c r="BJ57" s="404" t="str">
        <f>IF($AK$3="４週",SUMIFS($AK$11:$AK$30,$B$11:$B$30,BJ53)/4/$AH$5,IF($AK$3="歴月",SUMIFS($AK$11:$AK$30,$B$11:$B$30,BJ53)/$AL$5,"記載する期間を選択してください"))</f>
        <v>記載する期間を選択してください</v>
      </c>
      <c r="BK57" s="405"/>
      <c r="BL57" s="405"/>
      <c r="BM57" s="405"/>
      <c r="BN57" s="405"/>
      <c r="BO57" s="406"/>
      <c r="BP57" s="404" t="str">
        <f>IF($AK$3="４週",SUMIFS($AK$11:$AK$30,$B$11:$B$30,BP53)/4/$AH$5,IF($AK$3="歴月",SUMIFS($AK$11:$AK$30,$B$11:$B$30,BP53)/$AL$5,"記載する期間を選択してください"))</f>
        <v>記載する期間を選択してください</v>
      </c>
      <c r="BQ57" s="405"/>
      <c r="BR57" s="405"/>
      <c r="BS57" s="405"/>
      <c r="BT57" s="405"/>
      <c r="BU57" s="406"/>
      <c r="BV57" s="404" t="str">
        <f>IF($AK$3="４週",SUMIFS($AK$11:$AK$30,$B$11:$B$30,BV53)/4/$AH$5,IF($AK$3="歴月",SUMIFS($AK$11:$AK$30,$B$11:$B$30,BV53)/$AL$5,"記載する期間を選択してください"))</f>
        <v>記載する期間を選択してください</v>
      </c>
      <c r="BW57" s="405"/>
      <c r="BX57" s="405"/>
      <c r="BY57" s="405"/>
      <c r="BZ57" s="406"/>
      <c r="CA57" s="404" t="str">
        <f>IF($AK$3="４週",SUMIFS($AK$11:$AK$30,$B$11:$B$30,CA53)/4/$AH$5,IF($AK$3="歴月",SUMIFS($AK$11:$AK$30,$B$11:$B$30,CA53)/$AL$5,"記載する期間を選択してください"))</f>
        <v>記載する期間を選択してください</v>
      </c>
      <c r="CB57" s="406"/>
      <c r="CC57" s="62"/>
    </row>
    <row r="58" spans="1:81" ht="5.0999999999999996" customHeight="1">
      <c r="A58" s="62"/>
      <c r="B58" s="59"/>
      <c r="C58" s="85">
        <v>2</v>
      </c>
      <c r="D58" s="85"/>
      <c r="E58" s="85">
        <v>3</v>
      </c>
      <c r="F58" s="85"/>
      <c r="G58" s="85"/>
      <c r="H58" s="85"/>
      <c r="I58" s="85">
        <v>4</v>
      </c>
      <c r="J58" s="85"/>
      <c r="K58" s="85"/>
      <c r="L58" s="85"/>
      <c r="M58" s="85"/>
      <c r="N58" s="85"/>
      <c r="O58" s="85">
        <v>5</v>
      </c>
      <c r="P58" s="85"/>
      <c r="Q58" s="85"/>
      <c r="R58" s="85"/>
      <c r="S58" s="85"/>
      <c r="T58" s="85"/>
      <c r="U58" s="85">
        <v>6</v>
      </c>
      <c r="V58" s="85"/>
      <c r="W58" s="85"/>
      <c r="X58" s="85"/>
      <c r="Y58" s="85"/>
      <c r="Z58" s="85"/>
      <c r="AA58" s="85">
        <v>7</v>
      </c>
      <c r="AB58" s="85"/>
      <c r="AC58" s="85"/>
      <c r="AD58" s="85"/>
      <c r="AE58" s="85"/>
      <c r="AF58" s="85"/>
      <c r="AG58" s="85">
        <v>8</v>
      </c>
      <c r="AH58" s="85">
        <v>10</v>
      </c>
      <c r="AI58" s="85"/>
      <c r="AJ58" s="85"/>
      <c r="AK58" s="85"/>
      <c r="AL58" s="85">
        <v>9</v>
      </c>
      <c r="AM58" s="110"/>
      <c r="AN58" s="62"/>
      <c r="AP58" s="62"/>
      <c r="AQ58" s="59"/>
      <c r="AR58" s="85">
        <v>2</v>
      </c>
      <c r="AS58" s="85"/>
      <c r="AT58" s="85">
        <v>3</v>
      </c>
      <c r="AU58" s="85"/>
      <c r="AV58" s="85"/>
      <c r="AW58" s="85"/>
      <c r="AX58" s="85">
        <v>4</v>
      </c>
      <c r="AY58" s="85"/>
      <c r="AZ58" s="85"/>
      <c r="BA58" s="85"/>
      <c r="BB58" s="85"/>
      <c r="BC58" s="85"/>
      <c r="BD58" s="85">
        <v>5</v>
      </c>
      <c r="BE58" s="85"/>
      <c r="BF58" s="85"/>
      <c r="BG58" s="85"/>
      <c r="BH58" s="85"/>
      <c r="BI58" s="85"/>
      <c r="BJ58" s="85">
        <v>6</v>
      </c>
      <c r="BK58" s="85"/>
      <c r="BL58" s="85"/>
      <c r="BM58" s="85"/>
      <c r="BN58" s="85"/>
      <c r="BO58" s="85"/>
      <c r="BP58" s="85">
        <v>7</v>
      </c>
      <c r="BQ58" s="85"/>
      <c r="BR58" s="85"/>
      <c r="BS58" s="85"/>
      <c r="BT58" s="85"/>
      <c r="BU58" s="85"/>
      <c r="BV58" s="85">
        <v>8</v>
      </c>
      <c r="BW58" s="85">
        <v>10</v>
      </c>
      <c r="BX58" s="85"/>
      <c r="BY58" s="85"/>
      <c r="BZ58" s="85"/>
      <c r="CA58" s="85">
        <v>9</v>
      </c>
      <c r="CB58" s="110"/>
      <c r="CC58" s="62"/>
    </row>
    <row r="59" spans="1:81" ht="15" customHeight="1">
      <c r="A59" s="94" t="s">
        <v>159</v>
      </c>
      <c r="B59" s="99"/>
      <c r="C59" s="100"/>
      <c r="D59" s="100"/>
      <c r="E59" s="100"/>
      <c r="F59" s="101"/>
      <c r="G59" s="100"/>
      <c r="H59" s="85"/>
      <c r="I59" s="85"/>
      <c r="J59" s="85"/>
      <c r="K59" s="85"/>
      <c r="L59" s="85"/>
      <c r="M59" s="85"/>
      <c r="N59" s="85"/>
      <c r="O59" s="85"/>
      <c r="P59" s="85"/>
      <c r="Q59" s="85"/>
      <c r="R59" s="85">
        <v>6</v>
      </c>
      <c r="S59" s="85"/>
      <c r="T59" s="85"/>
      <c r="U59" s="85"/>
      <c r="V59" s="85"/>
      <c r="W59" s="85"/>
      <c r="X59" s="85">
        <v>7</v>
      </c>
      <c r="Y59" s="85"/>
      <c r="Z59" s="85"/>
      <c r="AA59" s="85"/>
      <c r="AB59" s="85"/>
      <c r="AC59" s="85"/>
      <c r="AD59" s="85">
        <v>8</v>
      </c>
      <c r="AE59" s="85"/>
      <c r="AF59" s="85"/>
      <c r="AG59" s="413" t="str">
        <f>IF(VLOOKUP($AK$1,'選択肢（削除厳禁）'!$A$1:$J$31,AH58,FALSE)=0,"-",VLOOKUP($AK$1,'選択肢（削除厳禁）'!$A$1:$J$31,AH58,FALSE))</f>
        <v>(管理)栄養士</v>
      </c>
      <c r="AH59" s="413"/>
      <c r="AI59" s="413"/>
      <c r="AJ59" s="413"/>
      <c r="AK59" s="413"/>
      <c r="AL59" s="413"/>
      <c r="AM59" s="413"/>
      <c r="AP59" s="94" t="s">
        <v>159</v>
      </c>
      <c r="AQ59" s="99"/>
      <c r="AR59" s="100"/>
      <c r="AS59" s="100"/>
      <c r="AT59" s="100"/>
      <c r="AU59" s="101"/>
      <c r="AV59" s="100"/>
      <c r="AW59" s="85"/>
      <c r="AX59" s="85"/>
      <c r="AY59" s="85"/>
      <c r="AZ59" s="85"/>
      <c r="BA59" s="85"/>
      <c r="BB59" s="85"/>
      <c r="BC59" s="85"/>
      <c r="BD59" s="85"/>
      <c r="BE59" s="85"/>
      <c r="BF59" s="85"/>
      <c r="BG59" s="85">
        <v>6</v>
      </c>
      <c r="BH59" s="85"/>
      <c r="BI59" s="85"/>
      <c r="BJ59" s="85"/>
      <c r="BK59" s="85"/>
      <c r="BL59" s="85"/>
      <c r="BM59" s="85">
        <v>7</v>
      </c>
      <c r="BN59" s="85"/>
      <c r="BO59" s="85"/>
      <c r="BP59" s="85"/>
      <c r="BQ59" s="85"/>
      <c r="BR59" s="85"/>
      <c r="BS59" s="85">
        <v>8</v>
      </c>
      <c r="BT59" s="85"/>
      <c r="BU59" s="85"/>
      <c r="BV59" s="413" t="str">
        <f>IF(VLOOKUP($AK$1,'選択肢（削除厳禁）'!$A$1:$J$31,BW58,FALSE)=0,"-",VLOOKUP($AK$1,'選択肢（削除厳禁）'!$A$1:$J$31,BW58,FALSE))</f>
        <v>(管理)栄養士</v>
      </c>
      <c r="BW59" s="413"/>
      <c r="BX59" s="413"/>
      <c r="BY59" s="413"/>
      <c r="BZ59" s="413"/>
      <c r="CA59" s="413"/>
      <c r="CB59" s="413"/>
    </row>
    <row r="60" spans="1:81" s="60" customFormat="1" ht="15" customHeight="1">
      <c r="A60" s="94" t="s">
        <v>160</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409" t="s">
        <v>56</v>
      </c>
      <c r="AH60" s="410"/>
      <c r="AI60" s="411"/>
      <c r="AJ60" s="409" t="s">
        <v>57</v>
      </c>
      <c r="AK60" s="411"/>
      <c r="AL60" s="223"/>
      <c r="AM60" s="223"/>
      <c r="AP60" s="94" t="s">
        <v>160</v>
      </c>
      <c r="AQ60" s="93"/>
      <c r="AR60" s="93"/>
      <c r="AS60" s="93"/>
      <c r="AT60" s="93"/>
      <c r="AU60" s="93"/>
      <c r="AV60" s="93"/>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409" t="s">
        <v>56</v>
      </c>
      <c r="BW60" s="410"/>
      <c r="BX60" s="411"/>
      <c r="BY60" s="409" t="s">
        <v>57</v>
      </c>
      <c r="BZ60" s="411"/>
      <c r="CA60" s="236"/>
      <c r="CB60" s="236"/>
    </row>
    <row r="61" spans="1:81" s="60" customFormat="1" ht="15" customHeight="1">
      <c r="A61" s="94" t="s">
        <v>209</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409">
        <f>COUNTIFS($B$11:$B$30,AG$53,$C$11:$C$30,"A",$E$11:$E$30,"*")</f>
        <v>0</v>
      </c>
      <c r="AH61" s="410"/>
      <c r="AI61" s="411"/>
      <c r="AJ61" s="409">
        <f>COUNTIFS($B$11:$B$30,AG$53,$C$11:$C$30,"B",$E$11:$E$30,"*")</f>
        <v>0</v>
      </c>
      <c r="AK61" s="411"/>
      <c r="AL61" s="223"/>
      <c r="AM61" s="223"/>
      <c r="AP61" s="94" t="s">
        <v>209</v>
      </c>
      <c r="AQ61" s="93"/>
      <c r="AR61" s="93"/>
      <c r="AS61" s="93"/>
      <c r="AT61" s="93"/>
      <c r="AU61" s="93"/>
      <c r="AV61" s="93"/>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409">
        <f>COUNTIFS($B$11:$B$30,BV$53,$C$11:$C$30,"A",$E$11:$E$30,"*")</f>
        <v>0</v>
      </c>
      <c r="BW61" s="410"/>
      <c r="BX61" s="411"/>
      <c r="BY61" s="409">
        <f>COUNTIFS($B$11:$B$30,BV$53,$C$11:$C$30,"B",$E$11:$E$30,"*")</f>
        <v>0</v>
      </c>
      <c r="BZ61" s="411"/>
      <c r="CA61" s="236"/>
      <c r="CB61" s="236"/>
    </row>
    <row r="62" spans="1:81" s="60" customFormat="1" ht="15" customHeight="1">
      <c r="A62" s="94" t="s">
        <v>161</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409">
        <f>COUNTIFS($B$11:$B$30,AG$53,$C$11:$C$30,"C",$E$11:$E$30,"*")</f>
        <v>0</v>
      </c>
      <c r="AH62" s="410"/>
      <c r="AI62" s="411"/>
      <c r="AJ62" s="409">
        <f>COUNTIFS($B$11:$B$30,AG$53,$C$11:$C$30,"D",$E$11:$E$30,"*")</f>
        <v>0</v>
      </c>
      <c r="AK62" s="411"/>
      <c r="AL62" s="223"/>
      <c r="AM62" s="223"/>
      <c r="AP62" s="94" t="s">
        <v>161</v>
      </c>
      <c r="AQ62" s="93"/>
      <c r="AR62" s="93"/>
      <c r="AS62" s="93"/>
      <c r="AT62" s="93"/>
      <c r="AU62" s="93"/>
      <c r="AV62" s="93"/>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409">
        <f>COUNTIFS($B$11:$B$30,BV$53,$C$11:$C$30,"C",$E$11:$E$30,"*")</f>
        <v>0</v>
      </c>
      <c r="BW62" s="410"/>
      <c r="BX62" s="411"/>
      <c r="BY62" s="409">
        <f>COUNTIFS($B$11:$B$30,BV$53,$C$11:$C$30,"D",$E$11:$E$30,"*")</f>
        <v>0</v>
      </c>
      <c r="BZ62" s="411"/>
      <c r="CA62" s="236"/>
      <c r="CB62" s="236"/>
    </row>
    <row r="63" spans="1:81" s="60" customFormat="1" ht="15" customHeight="1">
      <c r="A63" s="94" t="s">
        <v>162</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404" t="str">
        <f>IF($AK$3="４週",SUMIFS($AK$11:$AK$30,$B$11:$B$30,AG59)/4/$AH$5,IF($AK$3="歴月",SUMIFS($AK$11:$AK$30,$B$11:$B$30,AG59)/$AL$5,"記載する期間を選択してください"))</f>
        <v>記載する期間を選択してください</v>
      </c>
      <c r="AH63" s="405"/>
      <c r="AI63" s="405"/>
      <c r="AJ63" s="405"/>
      <c r="AK63" s="406"/>
      <c r="AL63" s="404"/>
      <c r="AM63" s="406"/>
      <c r="AP63" s="94" t="s">
        <v>162</v>
      </c>
      <c r="AQ63" s="93"/>
      <c r="AR63" s="93"/>
      <c r="AS63" s="93"/>
      <c r="AT63" s="93"/>
      <c r="AU63" s="93"/>
      <c r="AV63" s="93"/>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404" t="str">
        <f>IF($AK$3="４週",SUMIFS($AK$11:$AK$30,$B$11:$B$30,BV59)/4/$AH$5,IF($AK$3="歴月",SUMIFS($AK$11:$AK$30,$B$11:$B$30,BV59)/$AL$5,"記載する期間を選択してください"))</f>
        <v>記載する期間を選択してください</v>
      </c>
      <c r="BW63" s="405"/>
      <c r="BX63" s="405"/>
      <c r="BY63" s="405"/>
      <c r="BZ63" s="406"/>
      <c r="CA63" s="404"/>
      <c r="CB63" s="406"/>
    </row>
    <row r="64" spans="1:81" ht="15" customHeight="1">
      <c r="A64" s="60" t="s">
        <v>163</v>
      </c>
      <c r="B64" s="102"/>
      <c r="C64" s="60"/>
      <c r="D64" s="60"/>
      <c r="E64" s="60"/>
      <c r="F64" s="60"/>
      <c r="G64" s="60"/>
      <c r="AP64" s="60" t="s">
        <v>163</v>
      </c>
      <c r="AQ64" s="102"/>
      <c r="AR64" s="60"/>
      <c r="AS64" s="60"/>
      <c r="AT64" s="60"/>
      <c r="AU64" s="60"/>
      <c r="AV64" s="60"/>
    </row>
    <row r="65" spans="1:48" ht="15" customHeight="1">
      <c r="A65" s="60" t="s">
        <v>164</v>
      </c>
      <c r="B65" s="102"/>
      <c r="C65" s="60"/>
      <c r="D65" s="60"/>
      <c r="E65" s="60"/>
      <c r="F65" s="60"/>
      <c r="G65" s="60"/>
      <c r="AP65" s="60" t="s">
        <v>164</v>
      </c>
      <c r="AQ65" s="102"/>
      <c r="AR65" s="60"/>
      <c r="AS65" s="60"/>
      <c r="AT65" s="60"/>
      <c r="AU65" s="60"/>
      <c r="AV65" s="60"/>
    </row>
    <row r="66" spans="1:48" ht="15" customHeight="1">
      <c r="A66" s="60"/>
      <c r="B66" s="81" t="s">
        <v>165</v>
      </c>
      <c r="C66" s="378" t="s">
        <v>166</v>
      </c>
      <c r="D66" s="378"/>
      <c r="E66" s="378"/>
      <c r="F66" s="60"/>
      <c r="G66" s="60"/>
      <c r="AP66" s="60"/>
      <c r="AQ66" s="231" t="s">
        <v>165</v>
      </c>
      <c r="AR66" s="378" t="s">
        <v>166</v>
      </c>
      <c r="AS66" s="378"/>
      <c r="AT66" s="378"/>
      <c r="AU66" s="60"/>
      <c r="AV66" s="60"/>
    </row>
    <row r="67" spans="1:48" ht="15" customHeight="1">
      <c r="A67" s="60"/>
      <c r="B67" s="106" t="s">
        <v>183</v>
      </c>
      <c r="C67" s="379" t="s">
        <v>167</v>
      </c>
      <c r="D67" s="379"/>
      <c r="E67" s="379"/>
      <c r="F67" s="60"/>
      <c r="G67" s="60"/>
      <c r="AP67" s="60"/>
      <c r="AQ67" s="106" t="s">
        <v>183</v>
      </c>
      <c r="AR67" s="379" t="s">
        <v>167</v>
      </c>
      <c r="AS67" s="379"/>
      <c r="AT67" s="379"/>
      <c r="AU67" s="60"/>
      <c r="AV67" s="60"/>
    </row>
    <row r="68" spans="1:48" ht="15" customHeight="1">
      <c r="A68" s="60"/>
      <c r="B68" s="106" t="s">
        <v>184</v>
      </c>
      <c r="C68" s="379" t="s">
        <v>168</v>
      </c>
      <c r="D68" s="379"/>
      <c r="E68" s="379"/>
      <c r="F68" s="60"/>
      <c r="G68" s="60"/>
      <c r="AP68" s="60"/>
      <c r="AQ68" s="106" t="s">
        <v>184</v>
      </c>
      <c r="AR68" s="379" t="s">
        <v>168</v>
      </c>
      <c r="AS68" s="379"/>
      <c r="AT68" s="379"/>
      <c r="AU68" s="60"/>
      <c r="AV68" s="60"/>
    </row>
    <row r="69" spans="1:48" ht="15" customHeight="1">
      <c r="A69" s="60"/>
      <c r="B69" s="106" t="s">
        <v>185</v>
      </c>
      <c r="C69" s="379" t="s">
        <v>169</v>
      </c>
      <c r="D69" s="379"/>
      <c r="E69" s="379"/>
      <c r="F69" s="60"/>
      <c r="G69" s="60"/>
      <c r="AP69" s="60"/>
      <c r="AQ69" s="106" t="s">
        <v>185</v>
      </c>
      <c r="AR69" s="379" t="s">
        <v>169</v>
      </c>
      <c r="AS69" s="379"/>
      <c r="AT69" s="379"/>
      <c r="AU69" s="60"/>
      <c r="AV69" s="60"/>
    </row>
    <row r="70" spans="1:48" ht="15" customHeight="1">
      <c r="A70" s="60"/>
      <c r="B70" s="106" t="s">
        <v>186</v>
      </c>
      <c r="C70" s="379" t="s">
        <v>170</v>
      </c>
      <c r="D70" s="379"/>
      <c r="E70" s="379"/>
      <c r="F70" s="60"/>
      <c r="G70" s="60"/>
      <c r="AP70" s="60"/>
      <c r="AQ70" s="106" t="s">
        <v>186</v>
      </c>
      <c r="AR70" s="379" t="s">
        <v>170</v>
      </c>
      <c r="AS70" s="379"/>
      <c r="AT70" s="379"/>
      <c r="AU70" s="60"/>
      <c r="AV70" s="60"/>
    </row>
    <row r="71" spans="1:48" ht="15" customHeight="1">
      <c r="A71" s="60"/>
      <c r="B71" s="229" t="s">
        <v>171</v>
      </c>
      <c r="C71" s="60"/>
      <c r="D71" s="60"/>
      <c r="E71" s="60"/>
      <c r="F71" s="60"/>
      <c r="G71" s="60"/>
      <c r="AP71" s="60"/>
      <c r="AQ71" s="229" t="s">
        <v>171</v>
      </c>
      <c r="AR71" s="60"/>
      <c r="AS71" s="60"/>
      <c r="AT71" s="60"/>
      <c r="AU71" s="60"/>
      <c r="AV71" s="60"/>
    </row>
    <row r="72" spans="1:48" ht="15" customHeight="1">
      <c r="A72" s="60"/>
      <c r="B72" s="229" t="s">
        <v>337</v>
      </c>
      <c r="C72" s="60"/>
      <c r="D72" s="60"/>
      <c r="E72" s="60"/>
      <c r="F72" s="60"/>
      <c r="G72" s="60"/>
      <c r="AP72" s="60"/>
      <c r="AQ72" s="229" t="s">
        <v>337</v>
      </c>
      <c r="AR72" s="60"/>
      <c r="AS72" s="60"/>
      <c r="AT72" s="60"/>
      <c r="AU72" s="60"/>
      <c r="AV72" s="60"/>
    </row>
    <row r="73" spans="1:48" ht="15" customHeight="1">
      <c r="A73" s="60"/>
      <c r="B73" s="94" t="s">
        <v>172</v>
      </c>
      <c r="C73" s="60"/>
      <c r="D73" s="60"/>
      <c r="E73" s="60"/>
      <c r="F73" s="60"/>
      <c r="G73" s="60"/>
      <c r="AP73" s="60"/>
      <c r="AQ73" s="94" t="s">
        <v>172</v>
      </c>
      <c r="AR73" s="60"/>
      <c r="AS73" s="60"/>
      <c r="AT73" s="60"/>
      <c r="AU73" s="60"/>
      <c r="AV73" s="60"/>
    </row>
    <row r="74" spans="1:48" ht="15" customHeight="1">
      <c r="A74" s="60" t="s">
        <v>173</v>
      </c>
      <c r="B74" s="102"/>
      <c r="C74" s="60"/>
      <c r="D74" s="60"/>
      <c r="E74" s="60"/>
      <c r="F74" s="60"/>
      <c r="G74" s="60"/>
      <c r="AP74" s="60" t="s">
        <v>173</v>
      </c>
      <c r="AQ74" s="102"/>
      <c r="AR74" s="60"/>
      <c r="AS74" s="60"/>
      <c r="AT74" s="60"/>
      <c r="AU74" s="60"/>
      <c r="AV74" s="60"/>
    </row>
    <row r="75" spans="1:48" ht="15" customHeight="1">
      <c r="A75" s="228" t="s">
        <v>174</v>
      </c>
      <c r="B75" s="102"/>
      <c r="C75" s="60"/>
      <c r="D75" s="60"/>
      <c r="E75" s="60"/>
      <c r="F75" s="60"/>
      <c r="G75" s="60"/>
      <c r="AP75" s="228" t="s">
        <v>174</v>
      </c>
      <c r="AQ75" s="102"/>
      <c r="AR75" s="60"/>
      <c r="AS75" s="60"/>
      <c r="AT75" s="60"/>
      <c r="AU75" s="60"/>
      <c r="AV75" s="60"/>
    </row>
    <row r="76" spans="1:48" ht="15" customHeight="1">
      <c r="A76" s="60" t="s">
        <v>189</v>
      </c>
      <c r="B76" s="102"/>
      <c r="C76" s="60"/>
      <c r="D76" s="60"/>
      <c r="E76" s="60"/>
      <c r="F76" s="60"/>
      <c r="G76" s="60"/>
      <c r="AP76" s="60" t="s">
        <v>189</v>
      </c>
      <c r="AQ76" s="102"/>
      <c r="AR76" s="60"/>
      <c r="AS76" s="60"/>
      <c r="AT76" s="60"/>
      <c r="AU76" s="60"/>
      <c r="AV76" s="60"/>
    </row>
    <row r="77" spans="1:48" ht="15" customHeight="1">
      <c r="A77" s="60" t="s">
        <v>175</v>
      </c>
      <c r="B77" s="102"/>
      <c r="C77" s="60"/>
      <c r="D77" s="60"/>
      <c r="E77" s="60"/>
      <c r="F77" s="60"/>
      <c r="G77" s="60"/>
      <c r="AP77" s="60" t="s">
        <v>175</v>
      </c>
      <c r="AQ77" s="102"/>
      <c r="AR77" s="60"/>
      <c r="AS77" s="60"/>
      <c r="AT77" s="60"/>
      <c r="AU77" s="60"/>
      <c r="AV77" s="60"/>
    </row>
    <row r="78" spans="1:48" ht="15" customHeight="1">
      <c r="A78" s="60" t="s">
        <v>284</v>
      </c>
      <c r="B78" s="102"/>
      <c r="C78" s="60"/>
      <c r="D78" s="60"/>
      <c r="E78" s="60"/>
      <c r="F78" s="60"/>
      <c r="G78" s="60"/>
      <c r="AP78" s="60" t="s">
        <v>284</v>
      </c>
      <c r="AQ78" s="102"/>
      <c r="AR78" s="60"/>
      <c r="AS78" s="60"/>
      <c r="AT78" s="60"/>
      <c r="AU78" s="60"/>
      <c r="AV78" s="60"/>
    </row>
    <row r="79" spans="1:48" ht="15" customHeight="1">
      <c r="A79" s="60" t="s">
        <v>176</v>
      </c>
      <c r="B79" s="102"/>
      <c r="C79" s="60"/>
      <c r="D79" s="60"/>
      <c r="E79" s="60"/>
      <c r="F79" s="60"/>
      <c r="G79" s="60"/>
      <c r="AP79" s="60" t="s">
        <v>176</v>
      </c>
      <c r="AQ79" s="102"/>
      <c r="AR79" s="60"/>
      <c r="AS79" s="60"/>
      <c r="AT79" s="60"/>
      <c r="AU79" s="60"/>
      <c r="AV79" s="60"/>
    </row>
    <row r="80" spans="1:48" ht="15" customHeight="1">
      <c r="A80" s="60" t="s">
        <v>177</v>
      </c>
      <c r="B80" s="102"/>
      <c r="C80" s="60"/>
      <c r="D80" s="60"/>
      <c r="E80" s="60"/>
      <c r="F80" s="60"/>
      <c r="G80" s="60"/>
      <c r="AP80" s="60" t="s">
        <v>177</v>
      </c>
      <c r="AQ80" s="102"/>
      <c r="AR80" s="60"/>
      <c r="AS80" s="60"/>
      <c r="AT80" s="60"/>
      <c r="AU80" s="60"/>
      <c r="AV80" s="60"/>
    </row>
    <row r="81" spans="1:48" ht="15" customHeight="1">
      <c r="A81" s="60" t="s">
        <v>178</v>
      </c>
      <c r="B81" s="102"/>
      <c r="C81" s="60"/>
      <c r="D81" s="60"/>
      <c r="E81" s="60"/>
      <c r="F81" s="60"/>
      <c r="G81" s="60"/>
      <c r="AP81" s="60" t="s">
        <v>178</v>
      </c>
      <c r="AQ81" s="102"/>
      <c r="AR81" s="60"/>
      <c r="AS81" s="60"/>
      <c r="AT81" s="60"/>
      <c r="AU81" s="60"/>
      <c r="AV81" s="60"/>
    </row>
    <row r="82" spans="1:48" ht="15" customHeight="1">
      <c r="A82" s="60" t="s">
        <v>179</v>
      </c>
      <c r="B82" s="102"/>
      <c r="C82" s="60"/>
      <c r="D82" s="60"/>
      <c r="E82" s="60"/>
      <c r="F82" s="60"/>
      <c r="G82" s="60"/>
      <c r="AP82" s="60" t="s">
        <v>179</v>
      </c>
      <c r="AQ82" s="102"/>
      <c r="AR82" s="60"/>
      <c r="AS82" s="60"/>
      <c r="AT82" s="60"/>
      <c r="AU82" s="60"/>
      <c r="AV82" s="60"/>
    </row>
    <row r="83" spans="1:48" ht="15" customHeight="1">
      <c r="A83" s="60" t="s">
        <v>180</v>
      </c>
      <c r="B83" s="102"/>
      <c r="C83" s="60"/>
      <c r="D83" s="60"/>
      <c r="E83" s="60"/>
      <c r="F83" s="60"/>
      <c r="G83" s="60"/>
      <c r="AP83" s="60" t="s">
        <v>180</v>
      </c>
      <c r="AQ83" s="102"/>
      <c r="AR83" s="60"/>
      <c r="AS83" s="60"/>
      <c r="AT83" s="60"/>
      <c r="AU83" s="60"/>
      <c r="AV83" s="60"/>
    </row>
    <row r="84" spans="1:48" ht="15" customHeight="1">
      <c r="A84" s="60" t="s">
        <v>181</v>
      </c>
      <c r="B84" s="102"/>
      <c r="C84" s="60"/>
      <c r="D84" s="60"/>
      <c r="E84" s="60"/>
      <c r="F84" s="60"/>
      <c r="G84" s="60"/>
      <c r="AP84" s="60" t="s">
        <v>181</v>
      </c>
      <c r="AQ84" s="102"/>
      <c r="AR84" s="60"/>
      <c r="AS84" s="60"/>
      <c r="AT84" s="60"/>
      <c r="AU84" s="60"/>
      <c r="AV84" s="60"/>
    </row>
    <row r="85" spans="1:48" ht="15" customHeight="1">
      <c r="A85" s="60" t="s">
        <v>182</v>
      </c>
      <c r="B85" s="102"/>
      <c r="C85" s="60"/>
      <c r="D85" s="60"/>
      <c r="E85" s="60"/>
      <c r="F85" s="60"/>
      <c r="G85" s="60"/>
      <c r="AP85" s="60" t="s">
        <v>182</v>
      </c>
      <c r="AQ85" s="102"/>
      <c r="AR85" s="60"/>
      <c r="AS85" s="60"/>
      <c r="AT85" s="60"/>
      <c r="AU85" s="60"/>
      <c r="AV85" s="60"/>
    </row>
    <row r="86" spans="1:48" ht="15" customHeight="1">
      <c r="A86" s="60" t="s">
        <v>187</v>
      </c>
      <c r="B86" s="102"/>
      <c r="C86" s="60"/>
      <c r="D86" s="60"/>
      <c r="E86" s="60"/>
      <c r="F86" s="60"/>
      <c r="G86" s="60"/>
      <c r="AP86" s="60" t="s">
        <v>187</v>
      </c>
      <c r="AQ86" s="102"/>
      <c r="AR86" s="60"/>
      <c r="AS86" s="60"/>
      <c r="AT86" s="60"/>
      <c r="AU86" s="60"/>
      <c r="AV86" s="60"/>
    </row>
  </sheetData>
  <mergeCells count="474">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X41:Z41"/>
    <mergeCell ref="F40:H40"/>
    <mergeCell ref="I40:K40"/>
    <mergeCell ref="L40:N40"/>
    <mergeCell ref="O40:Q40"/>
    <mergeCell ref="R40:T40"/>
    <mergeCell ref="F43:H43"/>
    <mergeCell ref="I43:K43"/>
    <mergeCell ref="L43:N43"/>
    <mergeCell ref="F42:H42"/>
    <mergeCell ref="I42:K42"/>
    <mergeCell ref="L42:N42"/>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AM18:AN18"/>
    <mergeCell ref="AM19:AN19"/>
    <mergeCell ref="AM20:AN20"/>
    <mergeCell ref="AM21:AN21"/>
    <mergeCell ref="A7:A10"/>
    <mergeCell ref="B7:B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G59:AK59"/>
    <mergeCell ref="AL59:AM59"/>
    <mergeCell ref="AG60:AI60"/>
    <mergeCell ref="AJ60:AK60"/>
    <mergeCell ref="AG61:AI61"/>
    <mergeCell ref="AJ61:AK61"/>
    <mergeCell ref="AG62:AI62"/>
    <mergeCell ref="AJ62:AK62"/>
    <mergeCell ref="AG63:AK63"/>
    <mergeCell ref="AL63:AM63"/>
    <mergeCell ref="BZ1:CC1"/>
    <mergeCell ref="BB2:BE2"/>
    <mergeCell ref="BF2:BG2"/>
    <mergeCell ref="BH2:BI2"/>
    <mergeCell ref="BJ2:BK2"/>
    <mergeCell ref="BZ2:CC2"/>
    <mergeCell ref="BZ3:CC3"/>
    <mergeCell ref="BZ4:CC4"/>
    <mergeCell ref="BW5:BY5"/>
    <mergeCell ref="AP7:AP10"/>
    <mergeCell ref="AQ7:AQ10"/>
    <mergeCell ref="AR7:AR10"/>
    <mergeCell ref="AS7:AS10"/>
    <mergeCell ref="AT7:AT10"/>
    <mergeCell ref="AU7:BY7"/>
    <mergeCell ref="BZ7:BZ10"/>
    <mergeCell ref="CA7:CA10"/>
    <mergeCell ref="CB7:CC10"/>
    <mergeCell ref="AU8:BA8"/>
    <mergeCell ref="BB8:BH8"/>
    <mergeCell ref="BI8:BO8"/>
    <mergeCell ref="BP8:BV8"/>
    <mergeCell ref="BW8:BY8"/>
    <mergeCell ref="CB11:CC11"/>
    <mergeCell ref="CB12:CC12"/>
    <mergeCell ref="CB13:CC13"/>
    <mergeCell ref="CB14:CC14"/>
    <mergeCell ref="CB15:CC15"/>
    <mergeCell ref="CB16:CC16"/>
    <mergeCell ref="CB17:CC17"/>
    <mergeCell ref="CB18:CC18"/>
    <mergeCell ref="CB19:CC19"/>
    <mergeCell ref="CB20:CC20"/>
    <mergeCell ref="CB21:CC21"/>
    <mergeCell ref="CB22:CC22"/>
    <mergeCell ref="CB23:CC23"/>
    <mergeCell ref="CB24:CC24"/>
    <mergeCell ref="CB25:CC25"/>
    <mergeCell ref="CB26:CC26"/>
    <mergeCell ref="CB27:CC27"/>
    <mergeCell ref="CB28:CC28"/>
    <mergeCell ref="CB29:CC29"/>
    <mergeCell ref="CB30:CC30"/>
    <mergeCell ref="AP31:AT31"/>
    <mergeCell ref="CB31:CC32"/>
    <mergeCell ref="AP32:AT32"/>
    <mergeCell ref="AP37:AR37"/>
    <mergeCell ref="AU37:AW37"/>
    <mergeCell ref="AX37:AZ37"/>
    <mergeCell ref="BA37:BC37"/>
    <mergeCell ref="BD37:BF37"/>
    <mergeCell ref="BG37:BI37"/>
    <mergeCell ref="BJ37:BL37"/>
    <mergeCell ref="BM37:BO37"/>
    <mergeCell ref="BP37:BR37"/>
    <mergeCell ref="BS37:BU37"/>
    <mergeCell ref="BV37:BX37"/>
    <mergeCell ref="BY37:BZ37"/>
    <mergeCell ref="AP38:AR38"/>
    <mergeCell ref="AU38:AW38"/>
    <mergeCell ref="AX38:AZ38"/>
    <mergeCell ref="BA38:BC38"/>
    <mergeCell ref="BD38:BF38"/>
    <mergeCell ref="BG38:BI38"/>
    <mergeCell ref="BJ38:BL38"/>
    <mergeCell ref="BM38:BO38"/>
    <mergeCell ref="BP38:BR38"/>
    <mergeCell ref="BS38:BU38"/>
    <mergeCell ref="BV38:BX38"/>
    <mergeCell ref="BY38:BZ38"/>
    <mergeCell ref="CA38:CA46"/>
    <mergeCell ref="CB38:CB46"/>
    <mergeCell ref="AP39:AR39"/>
    <mergeCell ref="AU39:AW39"/>
    <mergeCell ref="AX39:AZ39"/>
    <mergeCell ref="BA39:BC39"/>
    <mergeCell ref="BD39:BF39"/>
    <mergeCell ref="BG39:BI39"/>
    <mergeCell ref="BJ39:BL39"/>
    <mergeCell ref="BM39:BO39"/>
    <mergeCell ref="BP39:BR39"/>
    <mergeCell ref="BS39:BU39"/>
    <mergeCell ref="BV39:BX39"/>
    <mergeCell ref="BY39:BZ39"/>
    <mergeCell ref="AP40:AR40"/>
    <mergeCell ref="AU40:AW40"/>
    <mergeCell ref="AX40:AZ40"/>
    <mergeCell ref="BA40:BC40"/>
    <mergeCell ref="BD40:BF40"/>
    <mergeCell ref="BG40:BI40"/>
    <mergeCell ref="BJ40:BL40"/>
    <mergeCell ref="BM40:BO40"/>
    <mergeCell ref="BP40:BR40"/>
    <mergeCell ref="BS40:BU40"/>
    <mergeCell ref="BV40:BX40"/>
    <mergeCell ref="BY40:BZ40"/>
    <mergeCell ref="AP41:AR41"/>
    <mergeCell ref="AU41:AW41"/>
    <mergeCell ref="AX41:AZ41"/>
    <mergeCell ref="BA41:BC41"/>
    <mergeCell ref="BD41:BF41"/>
    <mergeCell ref="BG41:BI41"/>
    <mergeCell ref="BJ41:BL41"/>
    <mergeCell ref="BM41:BO41"/>
    <mergeCell ref="BP41:BR41"/>
    <mergeCell ref="BS41:BU41"/>
    <mergeCell ref="BV41:BX41"/>
    <mergeCell ref="BY41:BZ41"/>
    <mergeCell ref="BS42:BU42"/>
    <mergeCell ref="BV42:BX42"/>
    <mergeCell ref="BY42:BZ42"/>
    <mergeCell ref="AP43:AR43"/>
    <mergeCell ref="AU43:AW43"/>
    <mergeCell ref="AX43:AZ43"/>
    <mergeCell ref="BA43:BC43"/>
    <mergeCell ref="BD43:BF43"/>
    <mergeCell ref="BG43:BI43"/>
    <mergeCell ref="BJ43:BL43"/>
    <mergeCell ref="BM43:BO43"/>
    <mergeCell ref="BP43:BR43"/>
    <mergeCell ref="BS43:BU43"/>
    <mergeCell ref="BV43:BX43"/>
    <mergeCell ref="BY43:BZ43"/>
    <mergeCell ref="AP42:AR42"/>
    <mergeCell ref="AU42:AW42"/>
    <mergeCell ref="AX42:AZ42"/>
    <mergeCell ref="BA42:BC42"/>
    <mergeCell ref="BD42:BF42"/>
    <mergeCell ref="BG42:BI42"/>
    <mergeCell ref="BJ42:BL42"/>
    <mergeCell ref="BM42:BO42"/>
    <mergeCell ref="BP42:BR42"/>
    <mergeCell ref="BV44:BX44"/>
    <mergeCell ref="BY44:BZ44"/>
    <mergeCell ref="AQ45:AR45"/>
    <mergeCell ref="AU45:AW45"/>
    <mergeCell ref="AX45:AZ45"/>
    <mergeCell ref="BA45:BC45"/>
    <mergeCell ref="BD45:BF45"/>
    <mergeCell ref="BG45:BI45"/>
    <mergeCell ref="BJ45:BL45"/>
    <mergeCell ref="BM45:BO45"/>
    <mergeCell ref="BP45:BR45"/>
    <mergeCell ref="BS45:BU45"/>
    <mergeCell ref="BV45:BX45"/>
    <mergeCell ref="BY45:BZ45"/>
    <mergeCell ref="AU44:AW44"/>
    <mergeCell ref="AX44:AZ44"/>
    <mergeCell ref="BA44:BC44"/>
    <mergeCell ref="BD44:BF44"/>
    <mergeCell ref="BG44:BI44"/>
    <mergeCell ref="BJ44:BL44"/>
    <mergeCell ref="BM44:BO44"/>
    <mergeCell ref="BP44:BR44"/>
    <mergeCell ref="BS44:BU44"/>
    <mergeCell ref="BS46:BU46"/>
    <mergeCell ref="BV46:BX46"/>
    <mergeCell ref="BY46:BZ46"/>
    <mergeCell ref="AP50:AQ50"/>
    <mergeCell ref="AR50:AS50"/>
    <mergeCell ref="AT50:AW50"/>
    <mergeCell ref="AP51:AQ51"/>
    <mergeCell ref="AR51:AS51"/>
    <mergeCell ref="AT51:AW51"/>
    <mergeCell ref="AP46:AR46"/>
    <mergeCell ref="AU46:AW46"/>
    <mergeCell ref="AX46:AZ46"/>
    <mergeCell ref="BA46:BC46"/>
    <mergeCell ref="BD46:BF46"/>
    <mergeCell ref="BG46:BI46"/>
    <mergeCell ref="BJ46:BL46"/>
    <mergeCell ref="BM46:BO46"/>
    <mergeCell ref="BP46:BR46"/>
    <mergeCell ref="AR53:AS53"/>
    <mergeCell ref="AT53:AW53"/>
    <mergeCell ref="AX53:BC53"/>
    <mergeCell ref="BD53:BI53"/>
    <mergeCell ref="BJ53:BO53"/>
    <mergeCell ref="BP53:BU53"/>
    <mergeCell ref="BV53:BZ53"/>
    <mergeCell ref="CA53:CB53"/>
    <mergeCell ref="AU54:AW54"/>
    <mergeCell ref="AX54:AZ54"/>
    <mergeCell ref="BA54:BC54"/>
    <mergeCell ref="BD54:BF54"/>
    <mergeCell ref="BG54:BI54"/>
    <mergeCell ref="BJ54:BL54"/>
    <mergeCell ref="BM54:BO54"/>
    <mergeCell ref="BP54:BR54"/>
    <mergeCell ref="BS54:BU54"/>
    <mergeCell ref="BV54:BX54"/>
    <mergeCell ref="BY54:BZ54"/>
    <mergeCell ref="BV55:BX55"/>
    <mergeCell ref="BY55:BZ55"/>
    <mergeCell ref="AU56:AW56"/>
    <mergeCell ref="AX56:AZ56"/>
    <mergeCell ref="BA56:BC56"/>
    <mergeCell ref="BD56:BF56"/>
    <mergeCell ref="BG56:BI56"/>
    <mergeCell ref="BJ56:BL56"/>
    <mergeCell ref="BM56:BO56"/>
    <mergeCell ref="BP56:BR56"/>
    <mergeCell ref="BS56:BU56"/>
    <mergeCell ref="BV56:BX56"/>
    <mergeCell ref="BY56:BZ56"/>
    <mergeCell ref="AU55:AW55"/>
    <mergeCell ref="AX55:AZ55"/>
    <mergeCell ref="BA55:BC55"/>
    <mergeCell ref="BD55:BF55"/>
    <mergeCell ref="BG55:BI55"/>
    <mergeCell ref="BJ55:BL55"/>
    <mergeCell ref="BM55:BO55"/>
    <mergeCell ref="BP55:BR55"/>
    <mergeCell ref="BS55:BU55"/>
    <mergeCell ref="CA63:CB63"/>
    <mergeCell ref="AR66:AT66"/>
    <mergeCell ref="AR57:AS57"/>
    <mergeCell ref="AT57:AW57"/>
    <mergeCell ref="AX57:BC57"/>
    <mergeCell ref="BD57:BI57"/>
    <mergeCell ref="BJ57:BO57"/>
    <mergeCell ref="BP57:BU57"/>
    <mergeCell ref="BV57:BZ57"/>
    <mergeCell ref="CA57:CB57"/>
    <mergeCell ref="BV59:BZ59"/>
    <mergeCell ref="CA59:CB59"/>
    <mergeCell ref="AR67:AT67"/>
    <mergeCell ref="AR68:AT68"/>
    <mergeCell ref="AR69:AT69"/>
    <mergeCell ref="AR70:AT70"/>
    <mergeCell ref="BV60:BX60"/>
    <mergeCell ref="BY60:BZ60"/>
    <mergeCell ref="BV61:BX61"/>
    <mergeCell ref="BY61:BZ61"/>
    <mergeCell ref="BV62:BX62"/>
    <mergeCell ref="BY62:BZ62"/>
    <mergeCell ref="BV63:BZ63"/>
  </mergeCells>
  <phoneticPr fontId="3"/>
  <conditionalFormatting sqref="A1:AN48">
    <cfRule type="notContainsBlanks" dxfId="16" priority="2">
      <formula>LEN(TRIM(A1))&gt;0</formula>
    </cfRule>
  </conditionalFormatting>
  <conditionalFormatting sqref="AP1:CC48">
    <cfRule type="notContainsBlanks" dxfId="15" priority="1">
      <formula>LEN(TRIM(AP1))&gt;0</formula>
    </cfRule>
  </conditionalFormatting>
  <dataValidations count="6">
    <dataValidation type="list" allowBlank="1" showInputMessage="1" showErrorMessage="1" sqref="C11:C30 AR11:AR30" xr:uid="{00000000-0002-0000-0700-000000000000}">
      <formula1>"A,B,C,D"</formula1>
    </dataValidation>
    <dataValidation operator="greaterThanOrEqual" allowBlank="1" showInputMessage="1" showErrorMessage="1" sqref="I47:I49 AL38:AM45 L47:L49 AJ38:AJ46 AX47:AX49 CA38:CB45 BA47:BA49 BY38:BY46" xr:uid="{00000000-0002-0000-0700-000002000000}"/>
    <dataValidation type="whole" operator="greaterThanOrEqual" allowBlank="1" showInputMessage="1" showErrorMessage="1" sqref="D38:F46 I38:I46 AD38:AD46 AA38:AA46 X38:X46 U38:U46 R38:R46 O38:O46 L38:L46 AG38:AG46 BS38:BS46 AS38:AU46 BP38:BP46 BM38:BM46 BJ38:BJ46 BG38:BG46 BD38:BD46 BA38:BA46 AX38:AX46 BV38:BV46" xr:uid="{00000000-0002-0000-0700-000003000000}">
      <formula1>0</formula1>
    </dataValidation>
    <dataValidation type="list" allowBlank="1" showInputMessage="1" showErrorMessage="1" sqref="AK4:AN4 BZ4:CC4" xr:uid="{00000000-0002-0000-0700-000004000000}">
      <formula1>"予定,実績"</formula1>
    </dataValidation>
    <dataValidation type="list" allowBlank="1" showInputMessage="1" showErrorMessage="1" sqref="AK3:AN3 BZ3:CC3" xr:uid="{00000000-0002-0000-0700-000005000000}">
      <formula1>"４週,歴月"</formula1>
    </dataValidation>
    <dataValidation type="list" allowBlank="1" showInputMessage="1" showErrorMessage="1" sqref="B11:B30 AQ11:AQ30" xr:uid="{3BEB4A89-05D2-465F-AFDE-8BEC45C17344}">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64" fitToWidth="0" fitToHeight="0" orientation="landscape" r:id="rId1"/>
  <headerFooter alignWithMargins="0">
    <oddHeader>&amp;L&amp;"ＭＳ ゴシック,標準"&amp;10（参考様式）</oddHeader>
  </headerFooter>
  <rowBreaks count="1" manualBreakCount="1">
    <brk id="35" max="39"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64AC-F8B3-4DC9-98CA-846FFA8DBD40}">
  <dimension ref="A1:AP66"/>
  <sheetViews>
    <sheetView showGridLines="0" view="pageBreakPreview" zoomScale="85" zoomScaleNormal="100" zoomScaleSheetLayoutView="85" workbookViewId="0">
      <selection activeCell="AK1" sqref="AK1:AN1"/>
    </sheetView>
  </sheetViews>
  <sheetFormatPr defaultColWidth="8.25" defaultRowHeight="21" customHeight="1"/>
  <cols>
    <col min="1" max="1" width="2.625" style="59" customWidth="1"/>
    <col min="2" max="2" width="21.25" style="61" customWidth="1"/>
    <col min="3" max="5" width="6.625" style="59" customWidth="1"/>
    <col min="6" max="36" width="2.625" style="59" customWidth="1"/>
    <col min="37" max="38" width="5.625" style="59" customWidth="1"/>
    <col min="39" max="39" width="12.625" style="59" customWidth="1"/>
    <col min="40" max="40" width="2.625" style="59" customWidth="1"/>
    <col min="41" max="16384" width="8.25" style="59"/>
  </cols>
  <sheetData>
    <row r="1" spans="1:42" ht="18"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397"/>
      <c r="AL1" s="397"/>
      <c r="AM1" s="397"/>
      <c r="AN1" s="397"/>
    </row>
    <row r="2" spans="1:42"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2"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2"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2"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194" t="s">
        <v>150</v>
      </c>
      <c r="AL5" s="227">
        <v>160</v>
      </c>
      <c r="AM5" s="194" t="s">
        <v>151</v>
      </c>
      <c r="AN5" s="95"/>
    </row>
    <row r="6" spans="1:42"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2"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2"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2"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2"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c r="AO10" s="195"/>
      <c r="AP10" s="195"/>
    </row>
    <row r="11" spans="1:42" ht="18" customHeight="1">
      <c r="A11" s="198">
        <v>1</v>
      </c>
      <c r="B11" s="215" t="s">
        <v>110</v>
      </c>
      <c r="C11" s="204"/>
      <c r="D11" s="91"/>
      <c r="E11" s="8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75">
        <f>+SUM(F11:AJ11)</f>
        <v>0</v>
      </c>
      <c r="AL11" s="76">
        <f>IF($AK$3="４週",AK11/4,AK11/(DAY(EOMONTH($F$9,0))/7))</f>
        <v>0</v>
      </c>
      <c r="AM11" s="377"/>
      <c r="AN11" s="377"/>
    </row>
    <row r="12" spans="1:42" ht="18" customHeight="1">
      <c r="A12" s="198">
        <v>2</v>
      </c>
      <c r="B12" s="114"/>
      <c r="C12" s="204"/>
      <c r="D12" s="91"/>
      <c r="E12" s="8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75">
        <f t="shared" ref="AK12:AK31" si="0">+SUM(F12:AJ12)</f>
        <v>0</v>
      </c>
      <c r="AL12" s="76">
        <f>IF($AK$3="４週",AK12/4,AK12/(DAY(EOMONTH($F$9,0))/7))</f>
        <v>0</v>
      </c>
      <c r="AM12" s="377"/>
      <c r="AN12" s="377"/>
    </row>
    <row r="13" spans="1:42" ht="18" customHeight="1">
      <c r="A13" s="198">
        <v>3</v>
      </c>
      <c r="B13" s="114"/>
      <c r="C13" s="204"/>
      <c r="D13" s="91"/>
      <c r="E13" s="8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75">
        <f t="shared" si="0"/>
        <v>0</v>
      </c>
      <c r="AL13" s="76">
        <f t="shared" ref="AL13:AL30" si="1">IF($AK$3="４週",AK13/4,AK13/(DAY(EOMONTH($F$9,0))/7))</f>
        <v>0</v>
      </c>
      <c r="AM13" s="377"/>
      <c r="AN13" s="377"/>
    </row>
    <row r="14" spans="1:42" ht="18" customHeight="1">
      <c r="A14" s="198">
        <v>4</v>
      </c>
      <c r="B14" s="114"/>
      <c r="C14" s="204"/>
      <c r="D14" s="91"/>
      <c r="E14" s="8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75">
        <f t="shared" si="0"/>
        <v>0</v>
      </c>
      <c r="AL14" s="76">
        <f t="shared" si="1"/>
        <v>0</v>
      </c>
      <c r="AM14" s="377"/>
      <c r="AN14" s="377"/>
    </row>
    <row r="15" spans="1:42" ht="18" customHeight="1">
      <c r="A15" s="198">
        <v>5</v>
      </c>
      <c r="B15" s="114"/>
      <c r="C15" s="204"/>
      <c r="D15" s="91"/>
      <c r="E15" s="8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75">
        <f t="shared" si="0"/>
        <v>0</v>
      </c>
      <c r="AL15" s="76">
        <f t="shared" si="1"/>
        <v>0</v>
      </c>
      <c r="AM15" s="377"/>
      <c r="AN15" s="377"/>
    </row>
    <row r="16" spans="1:42" ht="18" customHeight="1">
      <c r="A16" s="198">
        <v>6</v>
      </c>
      <c r="B16" s="114"/>
      <c r="C16" s="204"/>
      <c r="D16" s="91"/>
      <c r="E16" s="8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75">
        <f t="shared" si="0"/>
        <v>0</v>
      </c>
      <c r="AL16" s="76">
        <f t="shared" si="1"/>
        <v>0</v>
      </c>
      <c r="AM16" s="377"/>
      <c r="AN16" s="377"/>
    </row>
    <row r="17" spans="1:40" ht="18" customHeight="1">
      <c r="A17" s="198">
        <v>7</v>
      </c>
      <c r="B17" s="114"/>
      <c r="C17" s="204"/>
      <c r="D17" s="91"/>
      <c r="E17" s="8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75">
        <f t="shared" si="0"/>
        <v>0</v>
      </c>
      <c r="AL17" s="76">
        <f t="shared" si="1"/>
        <v>0</v>
      </c>
      <c r="AM17" s="377"/>
      <c r="AN17" s="377"/>
    </row>
    <row r="18" spans="1:40" ht="18" customHeight="1">
      <c r="A18" s="198">
        <v>8</v>
      </c>
      <c r="B18" s="114"/>
      <c r="C18" s="204"/>
      <c r="D18" s="91"/>
      <c r="E18" s="8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75">
        <f t="shared" si="0"/>
        <v>0</v>
      </c>
      <c r="AL18" s="76">
        <f t="shared" si="1"/>
        <v>0</v>
      </c>
      <c r="AM18" s="377"/>
      <c r="AN18" s="377"/>
    </row>
    <row r="19" spans="1:40" ht="18" customHeight="1">
      <c r="A19" s="198">
        <v>9</v>
      </c>
      <c r="B19" s="114"/>
      <c r="C19" s="204"/>
      <c r="D19" s="91"/>
      <c r="E19" s="8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75">
        <f t="shared" si="0"/>
        <v>0</v>
      </c>
      <c r="AL19" s="76">
        <f t="shared" si="1"/>
        <v>0</v>
      </c>
      <c r="AM19" s="377"/>
      <c r="AN19" s="377"/>
    </row>
    <row r="20" spans="1:40" ht="18" customHeight="1">
      <c r="A20" s="198">
        <v>10</v>
      </c>
      <c r="B20" s="114"/>
      <c r="C20" s="204"/>
      <c r="D20" s="91"/>
      <c r="E20" s="8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75">
        <f t="shared" si="0"/>
        <v>0</v>
      </c>
      <c r="AL20" s="76">
        <f t="shared" si="1"/>
        <v>0</v>
      </c>
      <c r="AM20" s="377"/>
      <c r="AN20" s="377"/>
    </row>
    <row r="21" spans="1:40" ht="18" customHeight="1">
      <c r="A21" s="198">
        <v>11</v>
      </c>
      <c r="B21" s="114"/>
      <c r="C21" s="204"/>
      <c r="D21" s="91"/>
      <c r="E21" s="8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75">
        <f t="shared" si="0"/>
        <v>0</v>
      </c>
      <c r="AL21" s="76">
        <f t="shared" si="1"/>
        <v>0</v>
      </c>
      <c r="AM21" s="377"/>
      <c r="AN21" s="377"/>
    </row>
    <row r="22" spans="1:40" ht="18" customHeight="1">
      <c r="A22" s="198">
        <v>12</v>
      </c>
      <c r="B22" s="114"/>
      <c r="C22" s="204"/>
      <c r="D22" s="91"/>
      <c r="E22" s="8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75">
        <f t="shared" si="0"/>
        <v>0</v>
      </c>
      <c r="AL22" s="76">
        <f t="shared" si="1"/>
        <v>0</v>
      </c>
      <c r="AM22" s="377"/>
      <c r="AN22" s="377"/>
    </row>
    <row r="23" spans="1:40" ht="18" customHeight="1">
      <c r="A23" s="198">
        <v>13</v>
      </c>
      <c r="B23" s="114"/>
      <c r="C23" s="204"/>
      <c r="D23" s="91"/>
      <c r="E23" s="8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75">
        <f t="shared" si="0"/>
        <v>0</v>
      </c>
      <c r="AL23" s="76">
        <f t="shared" si="1"/>
        <v>0</v>
      </c>
      <c r="AM23" s="377"/>
      <c r="AN23" s="377"/>
    </row>
    <row r="24" spans="1:40" ht="18" customHeight="1">
      <c r="A24" s="198">
        <v>14</v>
      </c>
      <c r="B24" s="114"/>
      <c r="C24" s="204"/>
      <c r="D24" s="91"/>
      <c r="E24" s="8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75">
        <f t="shared" si="0"/>
        <v>0</v>
      </c>
      <c r="AL24" s="76">
        <f t="shared" si="1"/>
        <v>0</v>
      </c>
      <c r="AM24" s="377"/>
      <c r="AN24" s="377"/>
    </row>
    <row r="25" spans="1:40" ht="18" customHeight="1">
      <c r="A25" s="198">
        <v>15</v>
      </c>
      <c r="B25" s="114"/>
      <c r="C25" s="204"/>
      <c r="D25" s="91"/>
      <c r="E25" s="8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75">
        <f t="shared" si="0"/>
        <v>0</v>
      </c>
      <c r="AL25" s="76">
        <f t="shared" si="1"/>
        <v>0</v>
      </c>
      <c r="AM25" s="377"/>
      <c r="AN25" s="377"/>
    </row>
    <row r="26" spans="1:40" ht="18" customHeight="1">
      <c r="A26" s="198">
        <v>16</v>
      </c>
      <c r="B26" s="114"/>
      <c r="C26" s="204"/>
      <c r="D26" s="91"/>
      <c r="E26" s="8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75">
        <f t="shared" si="0"/>
        <v>0</v>
      </c>
      <c r="AL26" s="76">
        <f t="shared" si="1"/>
        <v>0</v>
      </c>
      <c r="AM26" s="377"/>
      <c r="AN26" s="377"/>
    </row>
    <row r="27" spans="1:40" ht="18" customHeight="1">
      <c r="A27" s="198">
        <v>17</v>
      </c>
      <c r="B27" s="114"/>
      <c r="C27" s="204"/>
      <c r="D27" s="91"/>
      <c r="E27" s="8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75">
        <f t="shared" si="0"/>
        <v>0</v>
      </c>
      <c r="AL27" s="76">
        <f t="shared" si="1"/>
        <v>0</v>
      </c>
      <c r="AM27" s="377"/>
      <c r="AN27" s="377"/>
    </row>
    <row r="28" spans="1:40" ht="18" customHeight="1">
      <c r="A28" s="198">
        <v>18</v>
      </c>
      <c r="B28" s="114"/>
      <c r="C28" s="204"/>
      <c r="D28" s="91"/>
      <c r="E28" s="8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75">
        <f t="shared" si="0"/>
        <v>0</v>
      </c>
      <c r="AL28" s="76">
        <f t="shared" si="1"/>
        <v>0</v>
      </c>
      <c r="AM28" s="377"/>
      <c r="AN28" s="377"/>
    </row>
    <row r="29" spans="1:40" ht="18" customHeight="1">
      <c r="A29" s="198">
        <v>19</v>
      </c>
      <c r="B29" s="114"/>
      <c r="C29" s="204"/>
      <c r="D29" s="91"/>
      <c r="E29" s="8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75">
        <f t="shared" si="0"/>
        <v>0</v>
      </c>
      <c r="AL29" s="76">
        <f t="shared" si="1"/>
        <v>0</v>
      </c>
      <c r="AM29" s="377"/>
      <c r="AN29" s="377"/>
    </row>
    <row r="30" spans="1:40" ht="18" customHeight="1">
      <c r="A30" s="198">
        <v>20</v>
      </c>
      <c r="B30" s="114"/>
      <c r="C30" s="204"/>
      <c r="D30" s="91"/>
      <c r="E30" s="8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1" s="72" customFormat="1" ht="15" customHeight="1">
      <c r="A33" s="201"/>
      <c r="B33" s="201"/>
      <c r="C33" s="201"/>
      <c r="D33" s="201"/>
      <c r="E33" s="201"/>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201"/>
      <c r="AL33" s="201"/>
      <c r="AM33" s="71"/>
    </row>
    <row r="34" spans="1:41" s="72" customFormat="1" ht="21" customHeight="1">
      <c r="A34" s="111" t="s">
        <v>200</v>
      </c>
      <c r="B34" s="201"/>
      <c r="C34" s="201"/>
      <c r="D34" s="201"/>
      <c r="E34" s="201"/>
      <c r="F34" s="201"/>
      <c r="G34" s="70"/>
      <c r="H34" s="70"/>
      <c r="I34" s="70"/>
      <c r="J34" s="70"/>
      <c r="K34" s="70"/>
      <c r="L34" s="70"/>
      <c r="M34" s="70"/>
      <c r="N34" s="70"/>
      <c r="O34" s="70"/>
      <c r="AM34" s="201"/>
      <c r="AN34" s="71"/>
    </row>
    <row r="35" spans="1:41" s="72" customFormat="1" ht="24.95" customHeight="1">
      <c r="A35" s="419"/>
      <c r="B35" s="419"/>
      <c r="C35" s="419"/>
      <c r="D35" s="202">
        <v>4</v>
      </c>
      <c r="E35" s="202">
        <v>5</v>
      </c>
      <c r="F35" s="466">
        <v>6</v>
      </c>
      <c r="G35" s="466"/>
      <c r="H35" s="466"/>
      <c r="I35" s="466">
        <v>7</v>
      </c>
      <c r="J35" s="466"/>
      <c r="K35" s="466"/>
      <c r="L35" s="466">
        <v>8</v>
      </c>
      <c r="M35" s="466"/>
      <c r="N35" s="466"/>
      <c r="O35" s="466">
        <v>9</v>
      </c>
      <c r="P35" s="466"/>
      <c r="Q35" s="466"/>
      <c r="R35" s="466">
        <v>10</v>
      </c>
      <c r="S35" s="466"/>
      <c r="T35" s="466"/>
      <c r="U35" s="466">
        <v>11</v>
      </c>
      <c r="V35" s="466"/>
      <c r="W35" s="466"/>
      <c r="X35" s="466">
        <v>12</v>
      </c>
      <c r="Y35" s="466"/>
      <c r="Z35" s="466"/>
      <c r="AA35" s="466">
        <v>1</v>
      </c>
      <c r="AB35" s="466"/>
      <c r="AC35" s="466"/>
      <c r="AD35" s="466">
        <v>2</v>
      </c>
      <c r="AE35" s="466"/>
      <c r="AF35" s="466"/>
      <c r="AG35" s="466">
        <v>3</v>
      </c>
      <c r="AH35" s="466"/>
      <c r="AI35" s="466"/>
      <c r="AJ35" s="419" t="s">
        <v>147</v>
      </c>
      <c r="AK35" s="419"/>
      <c r="AL35" s="199" t="s">
        <v>204</v>
      </c>
      <c r="AM35"/>
      <c r="AN35"/>
      <c r="AO35"/>
    </row>
    <row r="36" spans="1:41" s="72" customFormat="1" ht="18" customHeight="1">
      <c r="A36" s="471" t="s">
        <v>208</v>
      </c>
      <c r="B36" s="471"/>
      <c r="C36" s="471"/>
      <c r="D36" s="203"/>
      <c r="E36" s="203"/>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c r="AE36" s="467"/>
      <c r="AF36" s="467"/>
      <c r="AG36" s="467"/>
      <c r="AH36" s="467"/>
      <c r="AI36" s="467"/>
      <c r="AJ36" s="468">
        <f>SUM(D36:AI36)</f>
        <v>0</v>
      </c>
      <c r="AK36" s="468"/>
      <c r="AL36" s="469" t="e">
        <f>ROUNDUP(AJ36/AJ37,1)</f>
        <v>#DIV/0!</v>
      </c>
      <c r="AM36"/>
      <c r="AN36"/>
      <c r="AO36"/>
    </row>
    <row r="37" spans="1:41" s="72" customFormat="1" ht="18" customHeight="1">
      <c r="A37" s="471" t="s">
        <v>201</v>
      </c>
      <c r="B37" s="471"/>
      <c r="C37" s="471"/>
      <c r="D37" s="203"/>
      <c r="E37" s="203"/>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8">
        <f>+SUM(D37:AI37)</f>
        <v>0</v>
      </c>
      <c r="AK37" s="468"/>
      <c r="AL37" s="470"/>
      <c r="AM37"/>
      <c r="AN37"/>
      <c r="AO37"/>
    </row>
    <row r="38" spans="1:41" s="72" customFormat="1" ht="18" customHeight="1">
      <c r="A38" s="117"/>
      <c r="B38" s="117"/>
      <c r="C38" s="117"/>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70"/>
      <c r="AK38" s="70"/>
      <c r="AL38" s="217"/>
      <c r="AM38"/>
      <c r="AN38"/>
      <c r="AO38"/>
    </row>
    <row r="39" spans="1:41" ht="15" customHeight="1">
      <c r="A39" s="94" t="s">
        <v>159</v>
      </c>
      <c r="B39" s="99"/>
      <c r="C39" s="100"/>
      <c r="D39" s="100"/>
      <c r="E39" s="100"/>
      <c r="F39" s="101"/>
      <c r="G39" s="100"/>
      <c r="H39" s="85"/>
      <c r="I39" s="85"/>
      <c r="J39" s="85"/>
      <c r="K39" s="85"/>
      <c r="L39" s="85"/>
      <c r="M39" s="85"/>
      <c r="N39" s="85"/>
      <c r="O39" s="85"/>
      <c r="P39" s="85"/>
      <c r="Q39" s="85"/>
      <c r="R39" s="85">
        <v>6</v>
      </c>
      <c r="S39" s="85"/>
      <c r="T39" s="85"/>
      <c r="U39" s="85"/>
      <c r="V39" s="85"/>
      <c r="W39" s="85"/>
      <c r="X39" s="85">
        <v>7</v>
      </c>
      <c r="Y39" s="85"/>
      <c r="Z39" s="85"/>
      <c r="AA39" s="85"/>
      <c r="AB39" s="85"/>
      <c r="AC39" s="85"/>
      <c r="AD39" s="85">
        <v>8</v>
      </c>
      <c r="AE39" s="85"/>
      <c r="AF39" s="85"/>
      <c r="AG39" s="86"/>
      <c r="AH39" s="86"/>
      <c r="AI39" s="86"/>
      <c r="AJ39" s="86">
        <v>9</v>
      </c>
      <c r="AK39" s="84"/>
      <c r="AL39" s="84"/>
      <c r="AM39" s="62"/>
    </row>
    <row r="40" spans="1:41" s="60" customFormat="1" ht="15" customHeight="1">
      <c r="A40" s="94" t="s">
        <v>160</v>
      </c>
      <c r="B40" s="93"/>
      <c r="C40" s="93"/>
      <c r="D40" s="93"/>
      <c r="E40" s="93"/>
      <c r="F40" s="93"/>
      <c r="G40" s="93"/>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row>
    <row r="41" spans="1:41" s="60" customFormat="1" ht="15" customHeight="1">
      <c r="A41" s="94" t="s">
        <v>209</v>
      </c>
      <c r="B41" s="93"/>
      <c r="C41" s="93"/>
      <c r="D41" s="93"/>
      <c r="E41" s="93"/>
      <c r="F41" s="93"/>
      <c r="G41" s="93"/>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row>
    <row r="42" spans="1:41" s="60" customFormat="1" ht="15" customHeight="1">
      <c r="A42" s="94" t="s">
        <v>161</v>
      </c>
      <c r="B42" s="93"/>
      <c r="C42" s="93"/>
      <c r="D42" s="93"/>
      <c r="E42" s="93"/>
      <c r="F42" s="93"/>
      <c r="G42" s="93"/>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row>
    <row r="43" spans="1:41" s="60" customFormat="1" ht="15" customHeight="1">
      <c r="A43" s="94" t="s">
        <v>162</v>
      </c>
      <c r="B43" s="93"/>
      <c r="C43" s="93"/>
      <c r="D43" s="93"/>
      <c r="E43" s="93"/>
      <c r="F43" s="93"/>
      <c r="G43" s="93"/>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row>
    <row r="44" spans="1:41" ht="15" customHeight="1">
      <c r="A44" s="60" t="s">
        <v>163</v>
      </c>
      <c r="B44" s="102"/>
      <c r="C44" s="60"/>
      <c r="D44" s="60"/>
      <c r="E44" s="60"/>
      <c r="F44" s="60"/>
      <c r="G44" s="60"/>
    </row>
    <row r="45" spans="1:41" ht="15" customHeight="1">
      <c r="A45" s="60" t="s">
        <v>164</v>
      </c>
      <c r="B45" s="102"/>
      <c r="C45" s="60"/>
      <c r="D45" s="60"/>
      <c r="E45" s="60"/>
      <c r="F45" s="60"/>
      <c r="G45" s="60"/>
    </row>
    <row r="46" spans="1:41" ht="15" customHeight="1">
      <c r="A46" s="60"/>
      <c r="B46" s="197" t="s">
        <v>165</v>
      </c>
      <c r="C46" s="378" t="s">
        <v>166</v>
      </c>
      <c r="D46" s="378"/>
      <c r="E46" s="378"/>
      <c r="F46" s="60"/>
      <c r="G46" s="60"/>
    </row>
    <row r="47" spans="1:41" ht="15" customHeight="1">
      <c r="A47" s="60"/>
      <c r="B47" s="106" t="s">
        <v>183</v>
      </c>
      <c r="C47" s="379" t="s">
        <v>167</v>
      </c>
      <c r="D47" s="379"/>
      <c r="E47" s="379"/>
      <c r="F47" s="60"/>
      <c r="G47" s="60"/>
    </row>
    <row r="48" spans="1:41" ht="15" customHeight="1">
      <c r="A48" s="60"/>
      <c r="B48" s="106" t="s">
        <v>184</v>
      </c>
      <c r="C48" s="379" t="s">
        <v>168</v>
      </c>
      <c r="D48" s="379"/>
      <c r="E48" s="379"/>
      <c r="F48" s="60"/>
      <c r="G48" s="60"/>
    </row>
    <row r="49" spans="1:7" ht="15" customHeight="1">
      <c r="A49" s="60"/>
      <c r="B49" s="106" t="s">
        <v>185</v>
      </c>
      <c r="C49" s="379" t="s">
        <v>169</v>
      </c>
      <c r="D49" s="379"/>
      <c r="E49" s="379"/>
      <c r="F49" s="60"/>
      <c r="G49" s="60"/>
    </row>
    <row r="50" spans="1:7" ht="15" customHeight="1">
      <c r="A50" s="60"/>
      <c r="B50" s="106" t="s">
        <v>186</v>
      </c>
      <c r="C50" s="379" t="s">
        <v>170</v>
      </c>
      <c r="D50" s="379"/>
      <c r="E50" s="379"/>
      <c r="F50" s="60"/>
      <c r="G50" s="60"/>
    </row>
    <row r="51" spans="1:7" ht="15" customHeight="1">
      <c r="A51" s="60"/>
      <c r="B51" s="229" t="s">
        <v>171</v>
      </c>
      <c r="C51" s="60"/>
      <c r="D51" s="60"/>
      <c r="E51" s="60"/>
      <c r="F51" s="60"/>
      <c r="G51" s="60"/>
    </row>
    <row r="52" spans="1:7" ht="15" customHeight="1">
      <c r="A52" s="60"/>
      <c r="B52" s="229" t="s">
        <v>337</v>
      </c>
      <c r="C52" s="60"/>
      <c r="D52" s="60"/>
      <c r="E52" s="60"/>
      <c r="F52" s="60"/>
      <c r="G52" s="60"/>
    </row>
    <row r="53" spans="1:7" ht="15" customHeight="1">
      <c r="A53" s="60"/>
      <c r="B53" s="94" t="s">
        <v>172</v>
      </c>
      <c r="C53" s="60"/>
      <c r="D53" s="60"/>
      <c r="E53" s="60"/>
      <c r="F53" s="60"/>
      <c r="G53" s="60"/>
    </row>
    <row r="54" spans="1:7" ht="15" customHeight="1">
      <c r="A54" s="60" t="s">
        <v>173</v>
      </c>
      <c r="B54" s="102"/>
      <c r="C54" s="60"/>
      <c r="D54" s="60"/>
      <c r="E54" s="60"/>
      <c r="F54" s="60"/>
      <c r="G54" s="60"/>
    </row>
    <row r="55" spans="1:7" ht="15" customHeight="1">
      <c r="A55" s="228" t="s">
        <v>174</v>
      </c>
      <c r="B55" s="102"/>
      <c r="C55" s="60"/>
      <c r="D55" s="60"/>
      <c r="E55" s="60"/>
      <c r="F55" s="60"/>
      <c r="G55" s="60"/>
    </row>
    <row r="56" spans="1:7" ht="15" customHeight="1">
      <c r="A56" s="60" t="s">
        <v>189</v>
      </c>
      <c r="B56" s="102"/>
      <c r="C56" s="60"/>
      <c r="D56" s="60"/>
      <c r="E56" s="60"/>
      <c r="F56" s="60"/>
      <c r="G56" s="60"/>
    </row>
    <row r="57" spans="1:7" ht="15" customHeight="1">
      <c r="A57" s="60" t="s">
        <v>175</v>
      </c>
      <c r="B57" s="102"/>
      <c r="C57" s="60"/>
      <c r="D57" s="60"/>
      <c r="E57" s="60"/>
      <c r="F57" s="60"/>
      <c r="G57" s="60"/>
    </row>
    <row r="58" spans="1:7" ht="15" customHeight="1">
      <c r="A58" s="60" t="s">
        <v>284</v>
      </c>
      <c r="B58" s="102"/>
      <c r="C58" s="60"/>
      <c r="D58" s="60"/>
      <c r="E58" s="60"/>
      <c r="F58" s="60"/>
      <c r="G58" s="60"/>
    </row>
    <row r="59" spans="1:7" ht="15" customHeight="1">
      <c r="A59" s="60" t="s">
        <v>176</v>
      </c>
      <c r="B59" s="102"/>
      <c r="C59" s="60"/>
      <c r="D59" s="60"/>
      <c r="E59" s="60"/>
      <c r="F59" s="60"/>
      <c r="G59" s="60"/>
    </row>
    <row r="60" spans="1:7" ht="15" customHeight="1">
      <c r="A60" s="60" t="s">
        <v>177</v>
      </c>
      <c r="B60" s="102"/>
      <c r="C60" s="60"/>
      <c r="D60" s="60"/>
      <c r="E60" s="60"/>
      <c r="F60" s="60"/>
      <c r="G60" s="60"/>
    </row>
    <row r="61" spans="1:7" ht="15" customHeight="1">
      <c r="A61" s="60" t="s">
        <v>178</v>
      </c>
      <c r="B61" s="102"/>
      <c r="C61" s="60"/>
      <c r="D61" s="60"/>
      <c r="E61" s="60"/>
      <c r="F61" s="60"/>
      <c r="G61" s="60"/>
    </row>
    <row r="62" spans="1:7" ht="15" customHeight="1">
      <c r="A62" s="60" t="s">
        <v>179</v>
      </c>
      <c r="B62" s="102"/>
      <c r="C62" s="60"/>
      <c r="D62" s="60"/>
      <c r="E62" s="60"/>
      <c r="F62" s="60"/>
      <c r="G62" s="60"/>
    </row>
    <row r="63" spans="1:7" ht="15" customHeight="1">
      <c r="A63" s="60" t="s">
        <v>180</v>
      </c>
      <c r="B63" s="102"/>
      <c r="C63" s="60"/>
      <c r="D63" s="60"/>
      <c r="E63" s="60"/>
      <c r="F63" s="60"/>
      <c r="G63" s="60"/>
    </row>
    <row r="64" spans="1:7" ht="15" customHeight="1">
      <c r="A64" s="60" t="s">
        <v>181</v>
      </c>
      <c r="B64" s="102"/>
      <c r="C64" s="60"/>
      <c r="D64" s="60"/>
      <c r="E64" s="60"/>
      <c r="F64" s="60"/>
      <c r="G64" s="60"/>
    </row>
    <row r="65" spans="1:7" ht="15" customHeight="1">
      <c r="A65" s="60" t="s">
        <v>182</v>
      </c>
      <c r="B65" s="102"/>
      <c r="C65" s="60"/>
      <c r="D65" s="60"/>
      <c r="E65" s="60"/>
      <c r="F65" s="60"/>
      <c r="G65" s="60"/>
    </row>
    <row r="66" spans="1:7" ht="15" customHeight="1">
      <c r="A66" s="60" t="s">
        <v>187</v>
      </c>
      <c r="B66" s="102"/>
      <c r="C66" s="60"/>
      <c r="D66" s="60"/>
      <c r="E66" s="60"/>
      <c r="F66" s="60"/>
      <c r="G66" s="60"/>
    </row>
  </sheetData>
  <mergeCells count="88">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16:AN16"/>
    <mergeCell ref="AL7:AL10"/>
    <mergeCell ref="AM7:AN10"/>
    <mergeCell ref="F8:L8"/>
    <mergeCell ref="M8:S8"/>
    <mergeCell ref="T8:Z8"/>
    <mergeCell ref="AA8:AG8"/>
    <mergeCell ref="AH8:AJ8"/>
    <mergeCell ref="AM11:AN11"/>
    <mergeCell ref="AM12:AN12"/>
    <mergeCell ref="AM13:AN13"/>
    <mergeCell ref="AM14:AN14"/>
    <mergeCell ref="AM15:AN15"/>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29:AN29"/>
    <mergeCell ref="AM30:AN30"/>
    <mergeCell ref="A31:E31"/>
    <mergeCell ref="AM31:AN32"/>
    <mergeCell ref="A32:E32"/>
    <mergeCell ref="I36:K36"/>
    <mergeCell ref="L36:N36"/>
    <mergeCell ref="C50:E50"/>
    <mergeCell ref="A35:C35"/>
    <mergeCell ref="F35:H35"/>
    <mergeCell ref="A36:C36"/>
    <mergeCell ref="F36:H36"/>
    <mergeCell ref="C46:E46"/>
    <mergeCell ref="A37:C37"/>
    <mergeCell ref="F37:H37"/>
    <mergeCell ref="C48:E48"/>
    <mergeCell ref="C49:E49"/>
    <mergeCell ref="AG35:AI35"/>
    <mergeCell ref="AJ35:AK35"/>
    <mergeCell ref="C47:E47"/>
    <mergeCell ref="R35:T35"/>
    <mergeCell ref="X36:Z36"/>
    <mergeCell ref="U35:W35"/>
    <mergeCell ref="X35:Z35"/>
    <mergeCell ref="AA35:AC35"/>
    <mergeCell ref="AD35:AF35"/>
    <mergeCell ref="I37:K37"/>
    <mergeCell ref="L37:N37"/>
    <mergeCell ref="O37:Q37"/>
    <mergeCell ref="AJ36:AK36"/>
    <mergeCell ref="I35:K35"/>
    <mergeCell ref="L35:N35"/>
    <mergeCell ref="O35:Q35"/>
    <mergeCell ref="AL36:AL37"/>
    <mergeCell ref="AJ37:AK37"/>
    <mergeCell ref="O36:Q36"/>
    <mergeCell ref="R36:T36"/>
    <mergeCell ref="U36:W36"/>
    <mergeCell ref="R37:T37"/>
    <mergeCell ref="U37:W37"/>
    <mergeCell ref="X37:Z37"/>
    <mergeCell ref="AA37:AC37"/>
    <mergeCell ref="AD37:AF37"/>
    <mergeCell ref="AG37:AI37"/>
    <mergeCell ref="AA36:AC36"/>
    <mergeCell ref="AD36:AF36"/>
    <mergeCell ref="AG36:AI36"/>
  </mergeCells>
  <phoneticPr fontId="31"/>
  <conditionalFormatting sqref="A1:AN38">
    <cfRule type="notContainsBlanks" dxfId="14" priority="1">
      <formula>LEN(TRIM(A1))&gt;0</formula>
    </cfRule>
  </conditionalFormatting>
  <dataValidations count="7">
    <dataValidation type="list" allowBlank="1" showInputMessage="1" showErrorMessage="1" sqref="AK4:AN4" xr:uid="{C8D3F92D-D4E3-42B6-8526-488C33027B3E}">
      <formula1>"予定,実績"</formula1>
    </dataValidation>
    <dataValidation type="list" allowBlank="1" showInputMessage="1" showErrorMessage="1" sqref="AK3:AN3" xr:uid="{3FA7043D-022B-4090-9C99-8B9A9AD45B6B}">
      <formula1>"４週,歴月"</formula1>
    </dataValidation>
    <dataValidation type="list" allowBlank="1" showInputMessage="1" showErrorMessage="1" sqref="C11:C30" xr:uid="{E9BE8E2C-CA9C-4C77-8E16-DAED0AAE7B69}">
      <formula1>"A,B,C,D"</formula1>
    </dataValidation>
    <dataValidation type="whole" operator="greaterThanOrEqual" allowBlank="1" showInputMessage="1" showErrorMessage="1" sqref="I36:I38 D36:F38 AG36:AG38 AD36:AD38 AA36:AA38 X36:X38 U36:U38 R36:R38 O36:O38 L36:L38" xr:uid="{53AD755D-BA17-4524-A23D-F331AD68CA05}">
      <formula1>0</formula1>
    </dataValidation>
    <dataValidation operator="greaterThanOrEqual" allowBlank="1" showInputMessage="1" showErrorMessage="1" sqref="AJ36:AJ38 AL36" xr:uid="{5B514538-01B0-4E52-A189-B1E67B9A0920}"/>
    <dataValidation type="list" allowBlank="1" showInputMessage="1" showErrorMessage="1" sqref="AK1:AN1" xr:uid="{7C2F9D8A-D28C-4848-BE0E-C72E759E3376}">
      <formula1>"短期入所・併設型,短期入所・空床利用型,短期入所・単独型"</formula1>
    </dataValidation>
    <dataValidation type="list" allowBlank="1" showInputMessage="1" showErrorMessage="1" sqref="B11:B30" xr:uid="{6471B76B-75C7-4E92-9E69-82F93353A9FB}">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3" max="41"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79"/>
  <sheetViews>
    <sheetView showGridLines="0" view="pageBreakPreview" zoomScale="85" zoomScaleNormal="100" zoomScaleSheetLayoutView="85" workbookViewId="0">
      <selection activeCell="B7" sqref="B7:B10"/>
    </sheetView>
  </sheetViews>
  <sheetFormatPr defaultColWidth="8.25" defaultRowHeight="21" customHeight="1"/>
  <cols>
    <col min="1" max="1" width="2.625" style="59" customWidth="1"/>
    <col min="2" max="2" width="20.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198</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 t="shared" ref="AL12:AL30" si="1">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 t="shared" si="1"/>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 t="shared" si="1"/>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si="1"/>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08"/>
      <c r="E38" s="10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45" customHeight="1">
      <c r="A42" s="419" t="s">
        <v>195</v>
      </c>
      <c r="B42" s="419"/>
      <c r="C42" s="419" t="s">
        <v>113</v>
      </c>
      <c r="D42" s="419"/>
      <c r="E42" s="420" t="s">
        <v>274</v>
      </c>
      <c r="F42" s="420"/>
      <c r="G42" s="420"/>
      <c r="H42" s="420"/>
      <c r="I42"/>
      <c r="J42"/>
      <c r="K42"/>
      <c r="L42"/>
      <c r="M42"/>
      <c r="N42"/>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ROUNDDOWN(IF(AL38&lt;=60,1,1+ROUNDUP((AL38-60)/40,0)),1)</f>
        <v>#DIV/0!</v>
      </c>
      <c r="D43" s="472"/>
      <c r="E43" s="472" t="e">
        <f>ROUNDDOWN(AL38/6,1)</f>
        <v>#DIV/0!</v>
      </c>
      <c r="F43" s="472"/>
      <c r="G43" s="472"/>
      <c r="H43" s="472"/>
      <c r="I43"/>
      <c r="J43"/>
      <c r="K43"/>
      <c r="L43"/>
      <c r="M43"/>
      <c r="N43"/>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5.0999999999999996" customHeight="1">
      <c r="A44" s="117"/>
      <c r="B44" s="117"/>
      <c r="C44" s="117"/>
      <c r="D44" s="117"/>
      <c r="E44" s="117"/>
      <c r="F44" s="117"/>
      <c r="G44" s="117"/>
      <c r="H44" s="117"/>
      <c r="I44" s="117"/>
      <c r="J44" s="118"/>
      <c r="K44" s="118"/>
      <c r="L44" s="118"/>
      <c r="M44" s="119"/>
      <c r="N44" s="70"/>
      <c r="O44" s="70"/>
      <c r="P44" s="70"/>
      <c r="Q44"/>
      <c r="W44" s="69"/>
      <c r="X44" s="70"/>
      <c r="Y44" s="70"/>
      <c r="Z44" s="70"/>
      <c r="AA44" s="70"/>
      <c r="AB44" s="70"/>
      <c r="AC44" s="70"/>
      <c r="AD44" s="70"/>
      <c r="AE44" s="70"/>
      <c r="AF44" s="70"/>
      <c r="AG44" s="118"/>
      <c r="AH44" s="118"/>
      <c r="AI44" s="118"/>
      <c r="AJ44" s="119"/>
      <c r="AK44" s="70"/>
      <c r="AL44" s="69"/>
      <c r="AM44" s="69"/>
      <c r="AN44" s="71"/>
    </row>
    <row r="45" spans="1:43"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サービス管理責任者</v>
      </c>
      <c r="F46" s="413"/>
      <c r="G46" s="413"/>
      <c r="H46" s="413"/>
      <c r="I46" s="404" t="str">
        <f>IF(VLOOKUP($AK$1,'選択肢（削除厳禁）'!$A$1:$J$31,I51,FALSE)=0,"-",VLOOKUP($AK$1,'選択肢（削除厳禁）'!$A$1:$J$31,I51,FALSE))</f>
        <v>看護職員</v>
      </c>
      <c r="J46" s="405"/>
      <c r="K46" s="405"/>
      <c r="L46" s="405"/>
      <c r="M46" s="405"/>
      <c r="N46" s="406"/>
      <c r="O46" s="404" t="str">
        <f>IF(VLOOKUP($AK$1,'選択肢（削除厳禁）'!$A$1:$J$31,O51,FALSE)=0,"-",VLOOKUP($AK$1,'選択肢（削除厳禁）'!$A$1:$J$31,O51,FALSE))</f>
        <v>理学療法士</v>
      </c>
      <c r="P46" s="405"/>
      <c r="Q46" s="405"/>
      <c r="R46" s="405"/>
      <c r="S46" s="405"/>
      <c r="T46" s="406"/>
      <c r="U46" s="404" t="str">
        <f>IF(VLOOKUP($AK$1,'選択肢（削除厳禁）'!$A$1:$J$31,U51,FALSE)=0,"-",VLOOKUP($AK$1,'選択肢（削除厳禁）'!$A$1:$J$31,U51,FALSE))</f>
        <v>作業療法士</v>
      </c>
      <c r="V46" s="405"/>
      <c r="W46" s="405"/>
      <c r="X46" s="405"/>
      <c r="Y46" s="405"/>
      <c r="Z46" s="406"/>
      <c r="AA46" s="404" t="str">
        <f>IF(VLOOKUP($AK$1,'選択肢（削除厳禁）'!$A$1:$J$31,AA51,FALSE)=0,"-",VLOOKUP($AK$1,'選択肢（削除厳禁）'!$A$1:$J$31,AA51,FALSE))</f>
        <v>言語聴覚士</v>
      </c>
      <c r="AB46" s="405"/>
      <c r="AC46" s="405"/>
      <c r="AD46" s="405"/>
      <c r="AE46" s="405"/>
      <c r="AF46" s="406"/>
      <c r="AG46" s="413" t="str">
        <f>IF(VLOOKUP($AK$1,'選択肢（削除厳禁）'!$A$1:$J$31,AG51,FALSE)=0,"-",VLOOKUP($AK$1,'選択肢（削除厳禁）'!$A$1:$J$31,AG51,FALSE))</f>
        <v>生活支援員</v>
      </c>
      <c r="AH46" s="413"/>
      <c r="AI46" s="413"/>
      <c r="AJ46" s="413"/>
      <c r="AK46" s="413"/>
      <c r="AL46" s="413"/>
      <c r="AM46" s="413"/>
      <c r="AN46" s="62"/>
    </row>
    <row r="47" spans="1:43" ht="18" customHeight="1">
      <c r="A47" s="62"/>
      <c r="B47" s="82"/>
      <c r="C47" s="113" t="s">
        <v>56</v>
      </c>
      <c r="D47" s="113" t="s">
        <v>57</v>
      </c>
      <c r="E47" s="112" t="s">
        <v>56</v>
      </c>
      <c r="F47" s="412" t="s">
        <v>57</v>
      </c>
      <c r="G47" s="412"/>
      <c r="H47" s="412"/>
      <c r="I47" s="409" t="s">
        <v>56</v>
      </c>
      <c r="J47" s="410"/>
      <c r="K47" s="411"/>
      <c r="L47" s="409" t="s">
        <v>57</v>
      </c>
      <c r="M47" s="410"/>
      <c r="N47" s="411"/>
      <c r="O47" s="409" t="s">
        <v>56</v>
      </c>
      <c r="P47" s="410"/>
      <c r="Q47" s="411"/>
      <c r="R47" s="409" t="s">
        <v>57</v>
      </c>
      <c r="S47" s="410"/>
      <c r="T47" s="411"/>
      <c r="U47" s="409" t="s">
        <v>56</v>
      </c>
      <c r="V47" s="410"/>
      <c r="W47" s="411"/>
      <c r="X47" s="409" t="s">
        <v>57</v>
      </c>
      <c r="Y47" s="410"/>
      <c r="Z47" s="411"/>
      <c r="AA47" s="409" t="s">
        <v>56</v>
      </c>
      <c r="AB47" s="410"/>
      <c r="AC47" s="411"/>
      <c r="AD47" s="409" t="s">
        <v>57</v>
      </c>
      <c r="AE47" s="410"/>
      <c r="AF47" s="411"/>
      <c r="AG47" s="409" t="s">
        <v>56</v>
      </c>
      <c r="AH47" s="410"/>
      <c r="AI47" s="411"/>
      <c r="AJ47" s="409" t="s">
        <v>57</v>
      </c>
      <c r="AK47" s="411"/>
      <c r="AL47" s="112" t="s">
        <v>19</v>
      </c>
      <c r="AM47" s="112" t="s">
        <v>18</v>
      </c>
      <c r="AN47" s="62"/>
    </row>
    <row r="48" spans="1:43"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9">
        <f>COUNTIFS($B$11:$B$30,O$46,$C$11:$C$30,"A",$E$11:$E$30,"*")</f>
        <v>0</v>
      </c>
      <c r="P48" s="410"/>
      <c r="Q48" s="411"/>
      <c r="R48" s="409">
        <f>COUNTIFS($B$11:$B$30,O$46,$C$11:$C$30,"B",$E$11:$E$30,"*")</f>
        <v>0</v>
      </c>
      <c r="S48" s="410"/>
      <c r="T48" s="411"/>
      <c r="U48" s="409">
        <f>COUNTIFS($B$11:$B$30,U$46,$C$11:$C$30,"A",$E$11:$E$30,"*")</f>
        <v>0</v>
      </c>
      <c r="V48" s="410"/>
      <c r="W48" s="411"/>
      <c r="X48" s="409">
        <f>COUNTIFS($B$11:$B$30,U$46,$C$11:$C$30,"B",$E$11:$E$30,"*")</f>
        <v>0</v>
      </c>
      <c r="Y48" s="410"/>
      <c r="Z48" s="411"/>
      <c r="AA48" s="409">
        <f>COUNTIFS($B$11:$B$30,AA$46,$C$11:$C$30,"A",$E$11:$E$30,"*")</f>
        <v>0</v>
      </c>
      <c r="AB48" s="410"/>
      <c r="AC48" s="411"/>
      <c r="AD48" s="409">
        <f>COUNTIFS($B$11:$B$30,AA$46,$C$11:$C$30,"B",$E$11:$E$30,"*")</f>
        <v>0</v>
      </c>
      <c r="AE48" s="410"/>
      <c r="AF48" s="411"/>
      <c r="AG48" s="409">
        <f>COUNTIFS($B$11:$B$30,AG$46,$C$11:$C$30,"A",$E$11:$E$30,"*")</f>
        <v>0</v>
      </c>
      <c r="AH48" s="410"/>
      <c r="AI48" s="411"/>
      <c r="AJ48" s="409">
        <f>COUNTIFS($B$11:$B$30,AG$46,$C$11:$C$30,"B",$E$11:$E$30,"*")</f>
        <v>0</v>
      </c>
      <c r="AK48" s="411"/>
      <c r="AL48" s="112">
        <f>COUNTIFS($B$11:$B$30,AL$46,$C$11:$C$30,"A",$E$11:$E$30,"*")</f>
        <v>0</v>
      </c>
      <c r="AM48" s="112">
        <f>COUNTIFS($B$11:$B$30,AL$46,$C$11:$C$30,"B",$E$11:$E$30,"*")</f>
        <v>0</v>
      </c>
      <c r="AN48" s="62"/>
    </row>
    <row r="49" spans="1:40" ht="18" customHeight="1">
      <c r="A49" s="62"/>
      <c r="B49" s="89" t="s">
        <v>108</v>
      </c>
      <c r="C49" s="112">
        <f>COUNTIFS($B$11:$B$30,C$46,$C$11:$C$30,"C",$E$11:$E$30,"*")</f>
        <v>0</v>
      </c>
      <c r="D49" s="112">
        <f>COUNTIFS($B$11:$B$30,C$46,$C$11:$C$30,"D",$E$11:$E$30,"*")</f>
        <v>0</v>
      </c>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9">
        <f>COUNTIFS($B$11:$B$30,O$46,$C$11:$C$30,"C",$E$11:$E$30,"*")</f>
        <v>0</v>
      </c>
      <c r="P49" s="410"/>
      <c r="Q49" s="411"/>
      <c r="R49" s="409">
        <f>COUNTIFS($B$11:$B$30,O$46,$C$11:$C$30,"D",$E$11:$E$30,"*")</f>
        <v>0</v>
      </c>
      <c r="S49" s="410"/>
      <c r="T49" s="411"/>
      <c r="U49" s="409">
        <f>COUNTIFS($B$11:$B$30,U$46,$C$11:$C$30,"C",$E$11:$E$30,"*")</f>
        <v>0</v>
      </c>
      <c r="V49" s="410"/>
      <c r="W49" s="411"/>
      <c r="X49" s="409">
        <f>COUNTIFS($B$11:$B$30,U$46,$C$11:$C$30,"D",$E$11:$E$30,"*")</f>
        <v>0</v>
      </c>
      <c r="Y49" s="410"/>
      <c r="Z49" s="411"/>
      <c r="AA49" s="409">
        <f>COUNTIFS($B$11:$B$30,AA$46,$C$11:$C$30,"C",$E$11:$E$30,"*")</f>
        <v>0</v>
      </c>
      <c r="AB49" s="410"/>
      <c r="AC49" s="411"/>
      <c r="AD49" s="409">
        <f>COUNTIFS($B$11:$B$30,AA$46,$C$11:$C$30,"D",$E$11:$E$30,"*")</f>
        <v>0</v>
      </c>
      <c r="AE49" s="410"/>
      <c r="AF49" s="411"/>
      <c r="AG49" s="409">
        <f>COUNTIFS($B$11:$B$30,AG$46,$C$11:$C$30,"C",$E$11:$E$30,"*")</f>
        <v>0</v>
      </c>
      <c r="AH49" s="410"/>
      <c r="AI49" s="411"/>
      <c r="AJ49" s="409">
        <f>COUNTIFS($B$11:$B$30,AG$46,$C$11:$C$30,"D",$E$11:$E$30,"*")</f>
        <v>0</v>
      </c>
      <c r="AK49" s="411"/>
      <c r="AL49" s="112">
        <f>COUNTIFS($B$11:$B$30,AL$46,$C$11:$C$30,"C",$E$11:$E$30,"*")</f>
        <v>0</v>
      </c>
      <c r="AM49" s="112">
        <f>COUNTIFS($B$11:$B$30,AL$46,$C$11:$C$30,"D",$E$11:$E$30,"*")</f>
        <v>0</v>
      </c>
      <c r="AN49" s="62"/>
    </row>
    <row r="50" spans="1:40" ht="24.95" customHeight="1">
      <c r="A50" s="62"/>
      <c r="B50" s="89"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t="str">
        <f>IF($AK$3="４週",SUMIFS($AK$11:$AK$30,$B$11:$B$30,O46)/4/$AH$5,IF($AK$3="歴月",SUMIFS($AK$11:$AK$30,$B$11:$B$30,O46)/$AL$5,"記載する期間を選択してください"))</f>
        <v>記載する期間を選択してください</v>
      </c>
      <c r="P50" s="405"/>
      <c r="Q50" s="405"/>
      <c r="R50" s="405"/>
      <c r="S50" s="405"/>
      <c r="T50" s="406"/>
      <c r="U50" s="404" t="str">
        <f>IF($AK$3="４週",SUMIFS($AK$11:$AK$30,$B$11:$B$30,U46)/4/$AH$5,IF($AK$3="歴月",SUMIFS($AK$11:$AK$30,$B$11:$B$30,U46)/$AL$5,"記載する期間を選択してください"))</f>
        <v>記載する期間を選択してください</v>
      </c>
      <c r="V50" s="405"/>
      <c r="W50" s="405"/>
      <c r="X50" s="405"/>
      <c r="Y50" s="405"/>
      <c r="Z50" s="406"/>
      <c r="AA50" s="404" t="str">
        <f>IF($AK$3="４週",SUMIFS($AK$11:$AK$30,$B$11:$B$30,AA46)/4/$AH$5,IF($AK$3="歴月",SUMIFS($AK$11:$AK$30,$B$11:$B$30,AA46)/$AL$5,"記載する期間を選択してください"))</f>
        <v>記載する期間を選択してください</v>
      </c>
      <c r="AB50" s="405"/>
      <c r="AC50" s="405"/>
      <c r="AD50" s="405"/>
      <c r="AE50" s="405"/>
      <c r="AF50" s="406"/>
      <c r="AG50" s="404" t="str">
        <f>IF($AK$3="４週",SUMIFS($AK$11:$AK$30,$B$11:$B$30,AG46)/4/$AH$5,IF($AK$3="歴月",SUMIFS($AK$11:$AK$30,$B$11:$B$30,AG46)/$AL$5,"記載する期間を選択してください"))</f>
        <v>記載する期間を選択してください</v>
      </c>
      <c r="AH50" s="405"/>
      <c r="AI50" s="405"/>
      <c r="AJ50" s="405"/>
      <c r="AK50" s="406"/>
      <c r="AL50" s="404" t="str">
        <f>IF($AK$3="４週",SUMIFS($AK$11:$AK$30,$B$11:$B$30,AL46)/4/$AH$5,IF($AK$3="歴月",SUMIFS($AK$11:$AK$30,$B$11:$B$30,AL46)/$AL$5,"記載する期間を選択してください"))</f>
        <v>記載する期間を選択してください</v>
      </c>
      <c r="AM50" s="406"/>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43">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1:AN39">
    <cfRule type="notContainsBlanks" dxfId="13" priority="1">
      <formula>LEN(TRIM(A1))&gt;0</formula>
    </cfRule>
  </conditionalFormatting>
  <dataValidations count="6">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howErrorMessage="1" sqref="B11:B30" xr:uid="{00000000-0002-0000-08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1"/>
  <sheetViews>
    <sheetView showGridLines="0" view="pageBreakPreview" zoomScale="85" zoomScaleNormal="100" zoomScaleSheetLayoutView="85" workbookViewId="0">
      <selection activeCell="B15" sqref="B15"/>
    </sheetView>
  </sheetViews>
  <sheetFormatPr defaultColWidth="8.25" defaultRowHeight="21" customHeight="1"/>
  <cols>
    <col min="1" max="1" width="2.625" style="59" customWidth="1"/>
    <col min="2" max="2" width="22"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397"/>
      <c r="AL1" s="397"/>
      <c r="AM1" s="397"/>
      <c r="AN1" s="397"/>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 t="shared" ref="AL12:AL30" si="1">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 t="shared" si="1"/>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 t="shared" si="1"/>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si="1"/>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24.95" customHeight="1">
      <c r="A38" s="471" t="s">
        <v>208</v>
      </c>
      <c r="B38" s="471"/>
      <c r="C38" s="471"/>
      <c r="D38" s="121">
        <f>SUM(D39:D40)</f>
        <v>0</v>
      </c>
      <c r="E38" s="121">
        <f>SUM(E39:E40)</f>
        <v>0</v>
      </c>
      <c r="F38" s="472">
        <f>SUM(F39:H40)</f>
        <v>0</v>
      </c>
      <c r="G38" s="472"/>
      <c r="H38" s="472"/>
      <c r="I38" s="472">
        <f>SUM(I39:K40)</f>
        <v>0</v>
      </c>
      <c r="J38" s="472"/>
      <c r="K38" s="472"/>
      <c r="L38" s="472">
        <f>SUM(L39:N40)</f>
        <v>0</v>
      </c>
      <c r="M38" s="472"/>
      <c r="N38" s="472"/>
      <c r="O38" s="472">
        <f>SUM(O39:Q40)</f>
        <v>0</v>
      </c>
      <c r="P38" s="472"/>
      <c r="Q38" s="472"/>
      <c r="R38" s="472">
        <f>SUM(R39:T40)</f>
        <v>0</v>
      </c>
      <c r="S38" s="472"/>
      <c r="T38" s="472"/>
      <c r="U38" s="472">
        <f>SUM(U39:W40)</f>
        <v>0</v>
      </c>
      <c r="V38" s="472"/>
      <c r="W38" s="472"/>
      <c r="X38" s="472">
        <f>SUM(X39:Z40)</f>
        <v>0</v>
      </c>
      <c r="Y38" s="472"/>
      <c r="Z38" s="472"/>
      <c r="AA38" s="472">
        <f>SUM(AA39:AC40)</f>
        <v>0</v>
      </c>
      <c r="AB38" s="472"/>
      <c r="AC38" s="472"/>
      <c r="AD38" s="472">
        <f>SUM(AD39:AF40)</f>
        <v>0</v>
      </c>
      <c r="AE38" s="472"/>
      <c r="AF38" s="472"/>
      <c r="AG38" s="472">
        <f>SUM(AG39:AI40)</f>
        <v>0</v>
      </c>
      <c r="AH38" s="472"/>
      <c r="AI38" s="472"/>
      <c r="AJ38" s="468">
        <f>SUM(D38:AI38)</f>
        <v>0</v>
      </c>
      <c r="AK38" s="468"/>
      <c r="AL38" s="123" t="e">
        <f>ROUNDUP(AJ38/AJ41,1)</f>
        <v>#DIV/0!</v>
      </c>
      <c r="AM38"/>
      <c r="AN38"/>
      <c r="AO38"/>
      <c r="AP38"/>
      <c r="AQ38"/>
    </row>
    <row r="39" spans="1:43" s="72" customFormat="1" ht="24.95" customHeight="1">
      <c r="A39" s="479" t="s">
        <v>218</v>
      </c>
      <c r="B39" s="479"/>
      <c r="C39" s="479"/>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123" t="e">
        <f>ROUNDUP(AJ39/AJ41,1)</f>
        <v>#DIV/0!</v>
      </c>
      <c r="AM39"/>
      <c r="AN39"/>
      <c r="AO39"/>
      <c r="AP39"/>
      <c r="AQ39"/>
    </row>
    <row r="40" spans="1:43" s="72" customFormat="1" ht="24.95" customHeight="1">
      <c r="A40" s="479" t="s">
        <v>217</v>
      </c>
      <c r="B40" s="479"/>
      <c r="C40" s="479"/>
      <c r="D40" s="108"/>
      <c r="E40" s="108"/>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8">
        <f>SUM(D40:AI40)</f>
        <v>0</v>
      </c>
      <c r="AK40" s="468"/>
      <c r="AL40" s="123" t="e">
        <f>ROUNDUP(AJ40/AJ41,1)</f>
        <v>#DIV/0!</v>
      </c>
      <c r="AM40"/>
      <c r="AN40"/>
      <c r="AO40"/>
      <c r="AP40"/>
      <c r="AQ40"/>
    </row>
    <row r="41" spans="1:43" s="72" customFormat="1" ht="24.95" customHeight="1">
      <c r="A41" s="471" t="s">
        <v>201</v>
      </c>
      <c r="B41" s="471"/>
      <c r="C41" s="471"/>
      <c r="D41" s="108"/>
      <c r="E41" s="108"/>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7"/>
      <c r="AF41" s="467"/>
      <c r="AG41" s="467"/>
      <c r="AH41" s="467"/>
      <c r="AI41" s="467"/>
      <c r="AJ41" s="468">
        <f>+SUM(D41:AI41)</f>
        <v>0</v>
      </c>
      <c r="AK41" s="468"/>
      <c r="AL41" s="122"/>
      <c r="AM41"/>
      <c r="AN41"/>
      <c r="AO41"/>
      <c r="AP41"/>
      <c r="AQ41"/>
    </row>
    <row r="42" spans="1:43" s="72" customFormat="1" ht="5.0999999999999996" customHeight="1">
      <c r="A42" s="117"/>
      <c r="B42" s="117"/>
      <c r="C42" s="117"/>
      <c r="D42"/>
      <c r="E42"/>
      <c r="F42"/>
      <c r="G42"/>
      <c r="H42"/>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118"/>
      <c r="AH42" s="118"/>
      <c r="AI42" s="118"/>
      <c r="AJ42" s="119"/>
      <c r="AK42" s="70"/>
      <c r="AL42" s="69"/>
      <c r="AM42" s="69"/>
      <c r="AN42" s="71"/>
    </row>
    <row r="43" spans="1:43" s="72" customFormat="1" ht="18" customHeight="1">
      <c r="A43" s="111" t="s">
        <v>202</v>
      </c>
      <c r="B43" s="70"/>
      <c r="D43" s="70"/>
      <c r="E43" s="70"/>
      <c r="F43" s="70"/>
      <c r="G43" s="70"/>
      <c r="H43" s="70"/>
      <c r="I43"/>
      <c r="J43"/>
      <c r="K43"/>
      <c r="L43"/>
      <c r="M43"/>
      <c r="N43"/>
      <c r="O43" s="70"/>
      <c r="P43" s="70"/>
      <c r="Q43" s="70"/>
      <c r="R43" s="70"/>
      <c r="S43" s="70"/>
      <c r="T43" s="70"/>
      <c r="U43" s="70"/>
      <c r="V43" s="70"/>
      <c r="W43" s="69"/>
      <c r="X43" s="70"/>
      <c r="Y43" s="70"/>
      <c r="Z43" s="70"/>
      <c r="AA43" s="70"/>
      <c r="AB43" s="70"/>
      <c r="AC43" s="70"/>
      <c r="AD43" s="70"/>
      <c r="AE43" s="70"/>
      <c r="AF43" s="70"/>
      <c r="AG43" s="118"/>
      <c r="AH43" s="118"/>
      <c r="AI43" s="118"/>
      <c r="AJ43" s="119"/>
      <c r="AK43" s="70"/>
      <c r="AL43" s="69"/>
      <c r="AM43" s="69"/>
      <c r="AN43" s="71"/>
    </row>
    <row r="44" spans="1:43" s="72" customFormat="1" ht="18" customHeight="1">
      <c r="A44" s="419" t="s">
        <v>195</v>
      </c>
      <c r="B44" s="419"/>
      <c r="C44" s="419" t="s">
        <v>113</v>
      </c>
      <c r="D44" s="419"/>
      <c r="E44" s="420" t="s">
        <v>116</v>
      </c>
      <c r="F44" s="420"/>
      <c r="G44" s="420"/>
      <c r="H44" s="420"/>
      <c r="I44"/>
      <c r="J44"/>
      <c r="K44"/>
      <c r="L44"/>
      <c r="M44"/>
      <c r="N44"/>
      <c r="O44"/>
      <c r="P44"/>
      <c r="Q44"/>
      <c r="R44"/>
      <c r="S44"/>
      <c r="T44"/>
      <c r="U44"/>
      <c r="W44" s="69"/>
      <c r="X44" s="70"/>
      <c r="Y44" s="70"/>
      <c r="Z44" s="70"/>
      <c r="AA44" s="70"/>
      <c r="AB44" s="70"/>
      <c r="AC44" s="70"/>
      <c r="AD44" s="70"/>
      <c r="AE44" s="70"/>
      <c r="AF44" s="70"/>
      <c r="AG44" s="118"/>
      <c r="AH44" s="118"/>
      <c r="AI44" s="118"/>
      <c r="AJ44" s="119"/>
      <c r="AK44" s="70"/>
      <c r="AL44" s="69"/>
      <c r="AM44" s="69"/>
      <c r="AN44" s="71"/>
    </row>
    <row r="45" spans="1:43" s="72" customFormat="1" ht="18" customHeight="1">
      <c r="A45" s="420" t="s">
        <v>205</v>
      </c>
      <c r="B45" s="420"/>
      <c r="C45" s="472" t="e">
        <f>ROUNDDOWN(IF(AL38&lt;=60,1,1+ROUNDUP((AL38-60)/40,0)),1)</f>
        <v>#DIV/0!</v>
      </c>
      <c r="D45" s="472"/>
      <c r="E45" s="472" t="e">
        <f>ROUNDDOWN(AL39/6+AL40/10,1)</f>
        <v>#DIV/0!</v>
      </c>
      <c r="F45" s="472"/>
      <c r="G45" s="472"/>
      <c r="H45" s="472"/>
      <c r="I45"/>
      <c r="J45"/>
      <c r="K45"/>
      <c r="L45"/>
      <c r="M45"/>
      <c r="N45"/>
      <c r="O45"/>
      <c r="P45"/>
      <c r="Q45"/>
      <c r="R45"/>
      <c r="S45"/>
      <c r="T45"/>
      <c r="U45"/>
      <c r="W45" s="69"/>
      <c r="X45" s="70"/>
      <c r="Y45" s="70"/>
      <c r="Z45" s="70"/>
      <c r="AA45" s="70"/>
      <c r="AB45" s="70"/>
      <c r="AC45" s="70"/>
      <c r="AD45" s="70"/>
      <c r="AE45" s="70"/>
      <c r="AF45" s="70"/>
      <c r="AG45" s="118"/>
      <c r="AH45" s="118"/>
      <c r="AI45" s="118"/>
      <c r="AJ45" s="119"/>
      <c r="AK45" s="70"/>
      <c r="AL45" s="69"/>
      <c r="AM45" s="69"/>
      <c r="AN45" s="71"/>
    </row>
    <row r="46" spans="1:43" s="72" customFormat="1" ht="5.0999999999999996" customHeight="1">
      <c r="A46" s="117"/>
      <c r="B46" s="117"/>
      <c r="C46" s="117"/>
      <c r="D46" s="117"/>
      <c r="E46" s="117"/>
      <c r="F46" s="117"/>
      <c r="G46" s="117"/>
      <c r="H46" s="117"/>
      <c r="I46" s="117"/>
      <c r="J46" s="118"/>
      <c r="K46" s="118"/>
      <c r="L46" s="118"/>
      <c r="M46" s="119"/>
      <c r="N46" s="70"/>
      <c r="O46" s="70"/>
      <c r="P46" s="70"/>
      <c r="Q46"/>
      <c r="W46" s="69"/>
      <c r="X46" s="70"/>
      <c r="Y46" s="70"/>
      <c r="Z46" s="70"/>
      <c r="AA46" s="70"/>
      <c r="AB46" s="70"/>
      <c r="AC46" s="70"/>
      <c r="AD46" s="70"/>
      <c r="AE46" s="70"/>
      <c r="AF46" s="70"/>
      <c r="AG46" s="118"/>
      <c r="AH46" s="118"/>
      <c r="AI46" s="118"/>
      <c r="AJ46" s="119"/>
      <c r="AK46" s="70"/>
      <c r="AL46" s="69"/>
      <c r="AM46" s="69"/>
      <c r="AN46" s="71"/>
    </row>
    <row r="47" spans="1:43" ht="21" customHeight="1">
      <c r="A47" s="73" t="s">
        <v>206</v>
      </c>
      <c r="B47" s="59"/>
      <c r="C47" s="63"/>
      <c r="D47" s="63"/>
      <c r="E47" s="63"/>
      <c r="F47" s="63"/>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3"/>
      <c r="AM47" s="63"/>
      <c r="AN47" s="62"/>
    </row>
    <row r="48" spans="1:43" ht="24.95" customHeight="1">
      <c r="A48" s="62"/>
      <c r="B48" s="82"/>
      <c r="C48" s="404" t="e">
        <f>IF(VLOOKUP($AK$1,'選択肢（削除厳禁）'!$A$1:$J$31,C53,FALSE)=0,"-",VLOOKUP($AK$1,'選択肢（削除厳禁）'!$A$1:$J$31,C53,FALSE))</f>
        <v>#N/A</v>
      </c>
      <c r="D48" s="405"/>
      <c r="E48" s="413" t="e">
        <f>IF(VLOOKUP($AK$1,'選択肢（削除厳禁）'!$A$1:$J$31,E53,FALSE)=0,"-",VLOOKUP($AK$1,'選択肢（削除厳禁）'!$A$1:$J$31,E53,FALSE))</f>
        <v>#N/A</v>
      </c>
      <c r="F48" s="413"/>
      <c r="G48" s="413"/>
      <c r="H48" s="413"/>
      <c r="I48" s="404" t="e">
        <f>IF(VLOOKUP($AK$1,'選択肢（削除厳禁）'!$A$1:$J$31,I53,FALSE)=0,"-",VLOOKUP($AK$1,'選択肢（削除厳禁）'!$A$1:$J$31,I53,FALSE))</f>
        <v>#N/A</v>
      </c>
      <c r="J48" s="405"/>
      <c r="K48" s="405"/>
      <c r="L48" s="405"/>
      <c r="M48" s="405"/>
      <c r="N48" s="406"/>
      <c r="O48" s="404" t="e">
        <f>IF(VLOOKUP($AK$1,'選択肢（削除厳禁）'!$A$1:$J$31,O53,FALSE)=0,"-",VLOOKUP($AK$1,'選択肢（削除厳禁）'!$A$1:$J$31,O53,FALSE))</f>
        <v>#N/A</v>
      </c>
      <c r="P48" s="405"/>
      <c r="Q48" s="405"/>
      <c r="R48" s="405"/>
      <c r="S48" s="405"/>
      <c r="T48" s="406"/>
      <c r="U48" s="404" t="e">
        <f>IF(VLOOKUP($AK$1,'選択肢（削除厳禁）'!$A$1:$J$31,U53,FALSE)=0,"-",VLOOKUP($AK$1,'選択肢（削除厳禁）'!$A$1:$J$31,U53,FALSE))</f>
        <v>#N/A</v>
      </c>
      <c r="V48" s="405"/>
      <c r="W48" s="405"/>
      <c r="X48" s="405"/>
      <c r="Y48" s="405"/>
      <c r="Z48" s="406"/>
      <c r="AA48" s="404" t="e">
        <f>IF(VLOOKUP($AK$1,'選択肢（削除厳禁）'!$A$1:$J$31,AA53,FALSE)=0,"-",VLOOKUP($AK$1,'選択肢（削除厳禁）'!$A$1:$J$31,AA53,FALSE))</f>
        <v>#N/A</v>
      </c>
      <c r="AB48" s="405"/>
      <c r="AC48" s="405"/>
      <c r="AD48" s="405"/>
      <c r="AE48" s="405"/>
      <c r="AF48" s="406"/>
      <c r="AG48" s="404" t="e">
        <f>IF(VLOOKUP($AK$1,'選択肢（削除厳禁）'!$A$1:$J$31,AG53,FALSE)=0,"-",VLOOKUP($AK$1,'選択肢（削除厳禁）'!$A$1:$J$31,AG53,FALSE))</f>
        <v>#N/A</v>
      </c>
      <c r="AH48" s="405"/>
      <c r="AI48" s="405"/>
      <c r="AJ48" s="405"/>
      <c r="AK48" s="405"/>
      <c r="AL48" s="406"/>
      <c r="AM48" s="60"/>
      <c r="AN48" s="62"/>
    </row>
    <row r="49" spans="1:40" ht="18" customHeight="1">
      <c r="A49" s="62"/>
      <c r="B49" s="82"/>
      <c r="C49" s="113" t="s">
        <v>56</v>
      </c>
      <c r="D49" s="113" t="s">
        <v>57</v>
      </c>
      <c r="E49" s="112" t="s">
        <v>56</v>
      </c>
      <c r="F49" s="412" t="s">
        <v>57</v>
      </c>
      <c r="G49" s="412"/>
      <c r="H49" s="412"/>
      <c r="I49" s="409" t="s">
        <v>56</v>
      </c>
      <c r="J49" s="410"/>
      <c r="K49" s="411"/>
      <c r="L49" s="409" t="s">
        <v>57</v>
      </c>
      <c r="M49" s="410"/>
      <c r="N49" s="411"/>
      <c r="O49" s="409" t="s">
        <v>56</v>
      </c>
      <c r="P49" s="410"/>
      <c r="Q49" s="411"/>
      <c r="R49" s="409" t="s">
        <v>57</v>
      </c>
      <c r="S49" s="410"/>
      <c r="T49" s="411"/>
      <c r="U49" s="409" t="s">
        <v>56</v>
      </c>
      <c r="V49" s="410"/>
      <c r="W49" s="411"/>
      <c r="X49" s="409" t="s">
        <v>57</v>
      </c>
      <c r="Y49" s="410"/>
      <c r="Z49" s="411"/>
      <c r="AA49" s="409" t="s">
        <v>56</v>
      </c>
      <c r="AB49" s="410"/>
      <c r="AC49" s="411"/>
      <c r="AD49" s="409" t="s">
        <v>57</v>
      </c>
      <c r="AE49" s="410"/>
      <c r="AF49" s="411"/>
      <c r="AG49" s="409" t="s">
        <v>56</v>
      </c>
      <c r="AH49" s="410"/>
      <c r="AI49" s="411"/>
      <c r="AJ49" s="409" t="s">
        <v>57</v>
      </c>
      <c r="AK49" s="410"/>
      <c r="AL49" s="411"/>
      <c r="AM49" s="60"/>
      <c r="AN49" s="62"/>
    </row>
    <row r="50" spans="1:40" ht="18" customHeight="1">
      <c r="A50" s="62"/>
      <c r="B50" s="81" t="s">
        <v>107</v>
      </c>
      <c r="C50" s="112">
        <f>COUNTIFS($B$11:$B$30,C$48,$C$11:$C$30,"A",$E$11:$E$30,"*")</f>
        <v>0</v>
      </c>
      <c r="D50" s="112">
        <f>COUNTIFS($B$11:$B$30,C$48,$C$11:$C$30,"B",$E$11:$E$30,"*")</f>
        <v>0</v>
      </c>
      <c r="E50" s="112">
        <f>COUNTIFS($B$11:$B$30,E$48,$C$11:$C$30,"A",$E$11:$E$30,"*")</f>
        <v>0</v>
      </c>
      <c r="F50" s="409">
        <f>COUNTIFS($B$11:$B$30,E$48,$C$11:$C$30,"B",$E$11:$E$30,"*")</f>
        <v>0</v>
      </c>
      <c r="G50" s="410"/>
      <c r="H50" s="411"/>
      <c r="I50" s="409">
        <f>COUNTIFS($B$11:$B$30,I$48,$C$11:$C$30,"A",$E$11:$E$30,"*")</f>
        <v>0</v>
      </c>
      <c r="J50" s="410"/>
      <c r="K50" s="411"/>
      <c r="L50" s="409">
        <f>COUNTIFS($B$11:$B$30,I$48,$C$11:$C$30,"B",$E$11:$E$30,"*")</f>
        <v>0</v>
      </c>
      <c r="M50" s="410"/>
      <c r="N50" s="411"/>
      <c r="O50" s="409">
        <f>COUNTIFS($B$11:$B$30,O$48,$C$11:$C$30,"A",$E$11:$E$30,"*")</f>
        <v>0</v>
      </c>
      <c r="P50" s="410"/>
      <c r="Q50" s="411"/>
      <c r="R50" s="409">
        <f>COUNTIFS($B$11:$B$30,O$48,$C$11:$C$30,"B",$E$11:$E$30,"*")</f>
        <v>0</v>
      </c>
      <c r="S50" s="410"/>
      <c r="T50" s="411"/>
      <c r="U50" s="409">
        <f>COUNTIFS($B$11:$B$30,U$48,$C$11:$C$30,"A",$E$11:$E$30,"*")</f>
        <v>0</v>
      </c>
      <c r="V50" s="410"/>
      <c r="W50" s="411"/>
      <c r="X50" s="409">
        <f>COUNTIFS($B$11:$B$30,U$48,$C$11:$C$30,"B",$E$11:$E$30,"*")</f>
        <v>0</v>
      </c>
      <c r="Y50" s="410"/>
      <c r="Z50" s="411"/>
      <c r="AA50" s="409">
        <f>COUNTIFS($B$11:$B$30,AA$48,$C$11:$C$30,"A",$E$11:$E$30,"*")</f>
        <v>0</v>
      </c>
      <c r="AB50" s="410"/>
      <c r="AC50" s="411"/>
      <c r="AD50" s="409">
        <f>COUNTIFS($B$11:$B$30,AA$48,$C$11:$C$30,"B",$E$11:$E$30,"*")</f>
        <v>0</v>
      </c>
      <c r="AE50" s="410"/>
      <c r="AF50" s="411"/>
      <c r="AG50" s="409">
        <f>COUNTIFS($B$11:$B$30,AG$48,$C$11:$C$30,"A",$E$11:$E$30,"*")</f>
        <v>0</v>
      </c>
      <c r="AH50" s="410"/>
      <c r="AI50" s="411"/>
      <c r="AJ50" s="409">
        <f>COUNTIFS($B$11:$B$30,AG$48,$C$11:$C$30,"B",$E$11:$E$30,"*")</f>
        <v>0</v>
      </c>
      <c r="AK50" s="410"/>
      <c r="AL50" s="411"/>
      <c r="AM50" s="60"/>
      <c r="AN50" s="62"/>
    </row>
    <row r="51" spans="1:40" ht="18" customHeight="1">
      <c r="A51" s="62"/>
      <c r="B51" s="89" t="s">
        <v>108</v>
      </c>
      <c r="C51" s="112">
        <f>COUNTIFS($B$11:$B$30,C$48,$C$11:$C$30,"C",$E$11:$E$30,"*")</f>
        <v>0</v>
      </c>
      <c r="D51" s="112">
        <f>COUNTIFS($B$11:$B$30,C$48,$C$11:$C$30,"D",$E$11:$E$30,"*")</f>
        <v>0</v>
      </c>
      <c r="E51" s="112">
        <f>COUNTIFS($B$11:$B$30,E$48,$C$11:$C$30,"C",$E$11:$E$30,"*")</f>
        <v>0</v>
      </c>
      <c r="F51" s="409">
        <f>COUNTIFS($B$11:$B$30,E$48,$C$11:$C$30,"D",$E$11:$E$30,"*")</f>
        <v>0</v>
      </c>
      <c r="G51" s="410"/>
      <c r="H51" s="411"/>
      <c r="I51" s="409">
        <f>COUNTIFS($B$11:$B$30,I$48,$C$11:$C$30,"C",$E$11:$E$30,"*")</f>
        <v>0</v>
      </c>
      <c r="J51" s="410"/>
      <c r="K51" s="411"/>
      <c r="L51" s="409">
        <f>COUNTIFS($B$11:$B$30,I$48,$C$11:$C$30,"D",$E$11:$E$30,"*")</f>
        <v>0</v>
      </c>
      <c r="M51" s="410"/>
      <c r="N51" s="411"/>
      <c r="O51" s="409">
        <f>COUNTIFS($B$11:$B$30,O$48,$C$11:$C$30,"C",$E$11:$E$30,"*")</f>
        <v>0</v>
      </c>
      <c r="P51" s="410"/>
      <c r="Q51" s="411"/>
      <c r="R51" s="409">
        <f>COUNTIFS($B$11:$B$30,O$48,$C$11:$C$30,"D",$E$11:$E$30,"*")</f>
        <v>0</v>
      </c>
      <c r="S51" s="410"/>
      <c r="T51" s="411"/>
      <c r="U51" s="409">
        <f>COUNTIFS($B$11:$B$30,U$48,$C$11:$C$30,"C",$E$11:$E$30,"*")</f>
        <v>0</v>
      </c>
      <c r="V51" s="410"/>
      <c r="W51" s="411"/>
      <c r="X51" s="409">
        <f>COUNTIFS($B$11:$B$30,U$48,$C$11:$C$30,"D",$E$11:$E$30,"*")</f>
        <v>0</v>
      </c>
      <c r="Y51" s="410"/>
      <c r="Z51" s="411"/>
      <c r="AA51" s="409">
        <f>COUNTIFS($B$11:$B$30,AA$48,$C$11:$C$30,"C",$E$11:$E$30,"*")</f>
        <v>0</v>
      </c>
      <c r="AB51" s="410"/>
      <c r="AC51" s="411"/>
      <c r="AD51" s="409">
        <f>COUNTIFS($B$11:$B$30,AA$48,$C$11:$C$30,"D",$E$11:$E$30,"*")</f>
        <v>0</v>
      </c>
      <c r="AE51" s="410"/>
      <c r="AF51" s="411"/>
      <c r="AG51" s="409">
        <f>COUNTIFS($B$11:$B$30,AG$48,$C$11:$C$30,"C",$E$11:$E$30,"*")</f>
        <v>0</v>
      </c>
      <c r="AH51" s="410"/>
      <c r="AI51" s="411"/>
      <c r="AJ51" s="409">
        <f>COUNTIFS($B$11:$B$30,AG$48,$C$11:$C$30,"D",$E$11:$E$30,"*")</f>
        <v>0</v>
      </c>
      <c r="AK51" s="410"/>
      <c r="AL51" s="411"/>
      <c r="AM51" s="60"/>
      <c r="AN51" s="62"/>
    </row>
    <row r="52" spans="1:40" ht="24.95" customHeight="1">
      <c r="A52" s="62"/>
      <c r="B52" s="89" t="s">
        <v>194</v>
      </c>
      <c r="C52" s="404" t="str">
        <f>IF($AK$3="４週",SUMIFS($AK$11:$AK$30,$B$11:$B$30,C48)/4/$AH$5,IF($AK$3="歴月",SUMIFS($AK$11:$AK$30,$B$11:$B$30,C48)/$AL$5,"記載する期間を選択してください"))</f>
        <v>記載する期間を選択してください</v>
      </c>
      <c r="D52" s="406"/>
      <c r="E52" s="404" t="str">
        <f>IF($AK$3="４週",SUMIFS($AK$11:$AK$30,$B$11:$B$30,E48)/4/$AH$5,IF($AK$3="歴月",SUMIFS($AK$11:$AK$30,$B$11:$B$30,E48)/$AL$5,"記載する期間を選択してください"))</f>
        <v>記載する期間を選択してください</v>
      </c>
      <c r="F52" s="405"/>
      <c r="G52" s="405"/>
      <c r="H52" s="406"/>
      <c r="I52" s="404" t="str">
        <f>IF($AK$3="４週",SUMIFS($AK$11:$AK$30,$B$11:$B$30,I48)/4/$AH$5,IF($AK$3="歴月",SUMIFS($AK$11:$AK$30,$B$11:$B$30,I48)/$AL$5,"記載する期間を選択してください"))</f>
        <v>記載する期間を選択してください</v>
      </c>
      <c r="J52" s="405"/>
      <c r="K52" s="405"/>
      <c r="L52" s="405"/>
      <c r="M52" s="405"/>
      <c r="N52" s="406"/>
      <c r="O52" s="404" t="str">
        <f>IF($AK$3="４週",SUMIFS($AK$11:$AK$30,$B$11:$B$30,O48)/4/$AH$5,IF($AK$3="歴月",SUMIFS($AK$11:$AK$30,$B$11:$B$30,O48)/$AL$5,"記載する期間を選択してください"))</f>
        <v>記載する期間を選択してください</v>
      </c>
      <c r="P52" s="405"/>
      <c r="Q52" s="405"/>
      <c r="R52" s="405"/>
      <c r="S52" s="405"/>
      <c r="T52" s="406"/>
      <c r="U52" s="404" t="str">
        <f>IF($AK$3="４週",SUMIFS($AK$11:$AK$30,$B$11:$B$30,U48)/4/$AH$5,IF($AK$3="歴月",SUMIFS($AK$11:$AK$30,$B$11:$B$30,U48)/$AL$5,"記載する期間を選択してください"))</f>
        <v>記載する期間を選択してください</v>
      </c>
      <c r="V52" s="405"/>
      <c r="W52" s="405"/>
      <c r="X52" s="405"/>
      <c r="Y52" s="405"/>
      <c r="Z52" s="406"/>
      <c r="AA52" s="404" t="str">
        <f>IF($AK$3="４週",SUMIFS($AK$11:$AK$30,$B$11:$B$30,AA48)/4/$AH$5,IF($AK$3="歴月",SUMIFS($AK$11:$AK$30,$B$11:$B$30,AA48)/$AL$5,"記載する期間を選択してください"))</f>
        <v>記載する期間を選択してください</v>
      </c>
      <c r="AB52" s="405"/>
      <c r="AC52" s="405"/>
      <c r="AD52" s="405"/>
      <c r="AE52" s="405"/>
      <c r="AF52" s="406"/>
      <c r="AG52" s="404" t="str">
        <f>IF($AK$3="４週",SUMIFS($AK$11:$AK$30,$B$11:$B$30,AG48)/4/$AH$5,IF($AK$3="歴月",SUMIFS($AK$11:$AK$30,$B$11:$B$30,AG48)/$AL$5,"記載する期間を選択してください"))</f>
        <v>記載する期間を選択してください</v>
      </c>
      <c r="AH52" s="405"/>
      <c r="AI52" s="405"/>
      <c r="AJ52" s="405"/>
      <c r="AK52" s="405"/>
      <c r="AL52" s="406"/>
      <c r="AM52" s="60"/>
      <c r="AN52" s="62"/>
    </row>
    <row r="53" spans="1:40" ht="5.0999999999999996" customHeight="1">
      <c r="A53" s="62"/>
      <c r="B53" s="59"/>
      <c r="C53" s="85">
        <v>2</v>
      </c>
      <c r="D53" s="85"/>
      <c r="E53" s="85">
        <v>3</v>
      </c>
      <c r="F53" s="85"/>
      <c r="G53" s="85"/>
      <c r="H53" s="85"/>
      <c r="I53" s="85">
        <v>4</v>
      </c>
      <c r="J53" s="85"/>
      <c r="K53" s="85"/>
      <c r="L53" s="85"/>
      <c r="M53" s="85"/>
      <c r="N53" s="85"/>
      <c r="O53" s="85">
        <v>5</v>
      </c>
      <c r="P53" s="85"/>
      <c r="Q53" s="85"/>
      <c r="R53" s="85"/>
      <c r="S53" s="85"/>
      <c r="T53" s="85"/>
      <c r="U53" s="85">
        <v>6</v>
      </c>
      <c r="V53" s="85"/>
      <c r="W53" s="85"/>
      <c r="X53" s="85"/>
      <c r="Y53" s="85"/>
      <c r="Z53" s="85"/>
      <c r="AA53" s="85">
        <v>7</v>
      </c>
      <c r="AB53" s="85"/>
      <c r="AC53" s="85"/>
      <c r="AD53" s="85"/>
      <c r="AE53" s="85"/>
      <c r="AF53" s="85"/>
      <c r="AG53" s="85">
        <v>8</v>
      </c>
      <c r="AH53" s="85"/>
      <c r="AI53" s="85"/>
      <c r="AJ53" s="85"/>
      <c r="AK53" s="85"/>
      <c r="AL53" s="85">
        <v>9</v>
      </c>
      <c r="AM53" s="110"/>
      <c r="AN53" s="62"/>
    </row>
    <row r="54" spans="1:40" ht="15" customHeight="1">
      <c r="A54" s="94" t="s">
        <v>159</v>
      </c>
      <c r="B54" s="99"/>
      <c r="C54" s="100"/>
      <c r="D54" s="100"/>
      <c r="E54" s="100"/>
      <c r="F54" s="101"/>
      <c r="G54" s="100"/>
      <c r="H54" s="85"/>
      <c r="I54" s="85"/>
      <c r="J54" s="85"/>
      <c r="K54" s="85"/>
      <c r="L54" s="85"/>
      <c r="M54" s="85"/>
      <c r="N54" s="85"/>
      <c r="O54" s="85"/>
      <c r="P54" s="85"/>
      <c r="Q54" s="85"/>
      <c r="R54" s="85">
        <v>6</v>
      </c>
      <c r="S54" s="85"/>
      <c r="T54" s="85"/>
      <c r="U54" s="85"/>
      <c r="V54" s="85"/>
      <c r="W54" s="85"/>
      <c r="X54" s="85">
        <v>7</v>
      </c>
      <c r="Y54" s="85"/>
      <c r="Z54" s="85"/>
      <c r="AA54" s="85"/>
      <c r="AB54" s="85"/>
      <c r="AC54" s="85"/>
      <c r="AD54" s="85">
        <v>8</v>
      </c>
      <c r="AE54" s="85"/>
      <c r="AF54" s="85"/>
      <c r="AG54" s="86"/>
      <c r="AH54" s="86"/>
      <c r="AI54" s="86"/>
      <c r="AJ54" s="86">
        <v>9</v>
      </c>
      <c r="AK54" s="84"/>
      <c r="AL54" s="84"/>
      <c r="AM54" s="62"/>
    </row>
    <row r="55" spans="1:40" s="60" customFormat="1" ht="15" customHeight="1">
      <c r="A55" s="94" t="s">
        <v>160</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209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161</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s="60" customFormat="1" ht="15" customHeight="1">
      <c r="A58" s="94" t="s">
        <v>162</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ht="15" customHeight="1">
      <c r="A59" s="60" t="s">
        <v>163</v>
      </c>
      <c r="B59" s="102"/>
      <c r="C59" s="60"/>
      <c r="D59" s="60"/>
      <c r="E59" s="60"/>
      <c r="F59" s="60"/>
      <c r="G59" s="60"/>
    </row>
    <row r="60" spans="1:40" ht="15" customHeight="1">
      <c r="A60" s="60" t="s">
        <v>164</v>
      </c>
      <c r="B60" s="102"/>
      <c r="C60" s="60"/>
      <c r="D60" s="60"/>
      <c r="E60" s="60"/>
      <c r="F60" s="60"/>
      <c r="G60" s="60"/>
    </row>
    <row r="61" spans="1:40" ht="15" customHeight="1">
      <c r="A61" s="60"/>
      <c r="B61" s="81" t="s">
        <v>165</v>
      </c>
      <c r="C61" s="378" t="s">
        <v>166</v>
      </c>
      <c r="D61" s="378"/>
      <c r="E61" s="378"/>
      <c r="F61" s="60"/>
      <c r="G61" s="60"/>
    </row>
    <row r="62" spans="1:40" ht="15" customHeight="1">
      <c r="A62" s="60"/>
      <c r="B62" s="106" t="s">
        <v>183</v>
      </c>
      <c r="C62" s="379" t="s">
        <v>167</v>
      </c>
      <c r="D62" s="379"/>
      <c r="E62" s="379"/>
      <c r="F62" s="60"/>
      <c r="G62" s="60"/>
    </row>
    <row r="63" spans="1:40" ht="15" customHeight="1">
      <c r="A63" s="60"/>
      <c r="B63" s="106" t="s">
        <v>184</v>
      </c>
      <c r="C63" s="379" t="s">
        <v>168</v>
      </c>
      <c r="D63" s="379"/>
      <c r="E63" s="379"/>
      <c r="F63" s="60"/>
      <c r="G63" s="60"/>
    </row>
    <row r="64" spans="1:40" ht="15" customHeight="1">
      <c r="A64" s="60"/>
      <c r="B64" s="106" t="s">
        <v>185</v>
      </c>
      <c r="C64" s="379" t="s">
        <v>169</v>
      </c>
      <c r="D64" s="379"/>
      <c r="E64" s="379"/>
      <c r="F64" s="60"/>
      <c r="G64" s="60"/>
    </row>
    <row r="65" spans="1:7" ht="15" customHeight="1">
      <c r="A65" s="60"/>
      <c r="B65" s="106" t="s">
        <v>186</v>
      </c>
      <c r="C65" s="379" t="s">
        <v>170</v>
      </c>
      <c r="D65" s="379"/>
      <c r="E65" s="379"/>
      <c r="F65" s="60"/>
      <c r="G65" s="60"/>
    </row>
    <row r="66" spans="1:7" ht="15" customHeight="1">
      <c r="A66" s="60"/>
      <c r="B66" s="229" t="s">
        <v>171</v>
      </c>
      <c r="C66" s="60"/>
      <c r="D66" s="60"/>
      <c r="E66" s="60"/>
      <c r="F66" s="60"/>
      <c r="G66" s="60"/>
    </row>
    <row r="67" spans="1:7" ht="15" customHeight="1">
      <c r="A67" s="60"/>
      <c r="B67" s="229" t="s">
        <v>337</v>
      </c>
      <c r="C67" s="60"/>
      <c r="D67" s="60"/>
      <c r="E67" s="60"/>
      <c r="F67" s="60"/>
      <c r="G67" s="60"/>
    </row>
    <row r="68" spans="1:7" ht="15" customHeight="1">
      <c r="A68" s="60"/>
      <c r="B68" s="94" t="s">
        <v>172</v>
      </c>
      <c r="C68" s="60"/>
      <c r="D68" s="60"/>
      <c r="E68" s="60"/>
      <c r="F68" s="60"/>
      <c r="G68" s="60"/>
    </row>
    <row r="69" spans="1:7" ht="15" customHeight="1">
      <c r="A69" s="60" t="s">
        <v>173</v>
      </c>
      <c r="B69" s="102"/>
      <c r="C69" s="60"/>
      <c r="D69" s="60"/>
      <c r="E69" s="60"/>
      <c r="F69" s="60"/>
      <c r="G69" s="60"/>
    </row>
    <row r="70" spans="1:7" ht="15" customHeight="1">
      <c r="A70" s="228" t="s">
        <v>296</v>
      </c>
      <c r="B70" s="102"/>
      <c r="C70" s="60"/>
      <c r="D70" s="60"/>
      <c r="E70" s="60"/>
      <c r="F70" s="60"/>
      <c r="G70" s="60"/>
    </row>
    <row r="71" spans="1:7" ht="15" customHeight="1">
      <c r="A71" s="60" t="s">
        <v>189</v>
      </c>
      <c r="B71" s="102"/>
      <c r="C71" s="60"/>
      <c r="D71" s="60"/>
      <c r="E71" s="60"/>
      <c r="F71" s="60"/>
      <c r="G71" s="60"/>
    </row>
    <row r="72" spans="1:7" ht="15" customHeight="1">
      <c r="A72" s="60" t="s">
        <v>175</v>
      </c>
      <c r="B72" s="102"/>
      <c r="C72" s="60"/>
      <c r="D72" s="60"/>
      <c r="E72" s="60"/>
      <c r="F72" s="60"/>
      <c r="G72" s="60"/>
    </row>
    <row r="73" spans="1:7" ht="15" customHeight="1">
      <c r="A73" s="60" t="s">
        <v>284</v>
      </c>
      <c r="B73" s="102"/>
      <c r="C73" s="60"/>
      <c r="D73" s="60"/>
      <c r="E73" s="60"/>
      <c r="F73" s="60"/>
      <c r="G73" s="60"/>
    </row>
    <row r="74" spans="1:7" ht="15" customHeight="1">
      <c r="A74" s="60" t="s">
        <v>176</v>
      </c>
      <c r="B74" s="102"/>
      <c r="C74" s="60"/>
      <c r="D74" s="60"/>
      <c r="E74" s="60"/>
      <c r="F74" s="60"/>
      <c r="G74" s="60"/>
    </row>
    <row r="75" spans="1:7" ht="15" customHeight="1">
      <c r="A75" s="60" t="s">
        <v>177</v>
      </c>
      <c r="B75" s="102"/>
      <c r="C75" s="60"/>
      <c r="D75" s="60"/>
      <c r="E75" s="60"/>
      <c r="F75" s="60"/>
      <c r="G75" s="60"/>
    </row>
    <row r="76" spans="1:7" ht="15" customHeight="1">
      <c r="A76" s="60" t="s">
        <v>178</v>
      </c>
      <c r="B76" s="102"/>
      <c r="C76" s="60"/>
      <c r="D76" s="60"/>
      <c r="E76" s="60"/>
      <c r="F76" s="60"/>
      <c r="G76" s="60"/>
    </row>
    <row r="77" spans="1:7" ht="15" customHeight="1">
      <c r="A77" s="60" t="s">
        <v>179</v>
      </c>
      <c r="B77" s="102"/>
      <c r="C77" s="60"/>
      <c r="D77" s="60"/>
      <c r="E77" s="60"/>
      <c r="F77" s="60"/>
      <c r="G77" s="60"/>
    </row>
    <row r="78" spans="1:7" ht="15" customHeight="1">
      <c r="A78" s="60" t="s">
        <v>180</v>
      </c>
      <c r="B78" s="102"/>
      <c r="C78" s="60"/>
      <c r="D78" s="60"/>
      <c r="E78" s="60"/>
      <c r="F78" s="60"/>
      <c r="G78" s="60"/>
    </row>
    <row r="79" spans="1:7" ht="15" customHeight="1">
      <c r="A79" s="60" t="s">
        <v>181</v>
      </c>
      <c r="B79" s="102"/>
      <c r="C79" s="60"/>
      <c r="D79" s="60"/>
      <c r="E79" s="60"/>
      <c r="F79" s="60"/>
      <c r="G79" s="60"/>
    </row>
    <row r="80" spans="1:7" ht="15" customHeight="1">
      <c r="A80" s="60" t="s">
        <v>182</v>
      </c>
      <c r="B80" s="102"/>
      <c r="C80" s="60"/>
      <c r="D80" s="60"/>
      <c r="E80" s="60"/>
      <c r="F80" s="60"/>
      <c r="G80" s="60"/>
    </row>
    <row r="81" spans="1:7" ht="15" customHeight="1">
      <c r="A81" s="60" t="s">
        <v>187</v>
      </c>
      <c r="B81" s="102"/>
      <c r="C81" s="60"/>
      <c r="D81" s="60"/>
      <c r="E81" s="60"/>
      <c r="F81" s="60"/>
      <c r="G81" s="60"/>
    </row>
  </sheetData>
  <mergeCells count="164">
    <mergeCell ref="AG40:AI40"/>
    <mergeCell ref="AD51:AF51"/>
    <mergeCell ref="AD50:AF50"/>
    <mergeCell ref="AA50:AC50"/>
    <mergeCell ref="X51:Z51"/>
    <mergeCell ref="AA51:AC51"/>
    <mergeCell ref="AD49:AF49"/>
    <mergeCell ref="X41:Z41"/>
    <mergeCell ref="AJ40:AK40"/>
    <mergeCell ref="X50:Z50"/>
    <mergeCell ref="X49:Z49"/>
    <mergeCell ref="AA49:AC49"/>
    <mergeCell ref="AA48:AF48"/>
    <mergeCell ref="AG41:AI41"/>
    <mergeCell ref="AJ41:AK41"/>
    <mergeCell ref="AG48:AL48"/>
    <mergeCell ref="AG49:AI49"/>
    <mergeCell ref="AJ49:AL49"/>
    <mergeCell ref="AG50:AI50"/>
    <mergeCell ref="AJ50:AL50"/>
    <mergeCell ref="AG51:AI51"/>
    <mergeCell ref="AJ51:AL51"/>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O48:T48"/>
    <mergeCell ref="U48:Z48"/>
    <mergeCell ref="C64:E64"/>
    <mergeCell ref="C62:E62"/>
    <mergeCell ref="C63:E63"/>
    <mergeCell ref="F51:H51"/>
    <mergeCell ref="I51:K51"/>
    <mergeCell ref="L51:N51"/>
    <mergeCell ref="O51:Q51"/>
    <mergeCell ref="R51:T51"/>
    <mergeCell ref="U51:W51"/>
    <mergeCell ref="U52:Z52"/>
    <mergeCell ref="A41:C41"/>
    <mergeCell ref="F41:H41"/>
    <mergeCell ref="I41:K41"/>
    <mergeCell ref="L41:N41"/>
    <mergeCell ref="O41:Q41"/>
    <mergeCell ref="F40:H40"/>
    <mergeCell ref="I40:K40"/>
    <mergeCell ref="AA52:AF52"/>
    <mergeCell ref="U49:W49"/>
    <mergeCell ref="U50:W50"/>
    <mergeCell ref="L40:N40"/>
    <mergeCell ref="O40:Q40"/>
    <mergeCell ref="R40:T40"/>
    <mergeCell ref="U40:W40"/>
    <mergeCell ref="R41:T41"/>
    <mergeCell ref="U41:W41"/>
    <mergeCell ref="AA41:AC41"/>
    <mergeCell ref="AD41:AF41"/>
    <mergeCell ref="X40:Z40"/>
    <mergeCell ref="AA40:AC40"/>
    <mergeCell ref="AD40:AF40"/>
    <mergeCell ref="C48:D48"/>
    <mergeCell ref="E48:H48"/>
    <mergeCell ref="I48:N48"/>
    <mergeCell ref="A38:C38"/>
    <mergeCell ref="AM29:AN29"/>
    <mergeCell ref="AM30:AN30"/>
    <mergeCell ref="A31:E31"/>
    <mergeCell ref="AM31:AN32"/>
    <mergeCell ref="A32:E32"/>
    <mergeCell ref="A37:C37"/>
    <mergeCell ref="F37:H37"/>
    <mergeCell ref="I37:K37"/>
    <mergeCell ref="L37:N37"/>
    <mergeCell ref="O37:Q37"/>
    <mergeCell ref="R37:T37"/>
    <mergeCell ref="AD38:AF38"/>
    <mergeCell ref="U37:W37"/>
    <mergeCell ref="X37:Z37"/>
    <mergeCell ref="AA37:AC37"/>
    <mergeCell ref="AD37:AF37"/>
    <mergeCell ref="AG37:AI37"/>
    <mergeCell ref="AG38:AI38"/>
    <mergeCell ref="AG39:AI39"/>
    <mergeCell ref="AJ37:AK37"/>
    <mergeCell ref="U38:W38"/>
    <mergeCell ref="X39:Z39"/>
    <mergeCell ref="F38:H38"/>
    <mergeCell ref="I38:K38"/>
    <mergeCell ref="L38:N38"/>
    <mergeCell ref="O38:Q38"/>
    <mergeCell ref="R38:T38"/>
    <mergeCell ref="F39:H39"/>
    <mergeCell ref="I39:K39"/>
    <mergeCell ref="L39:N39"/>
    <mergeCell ref="O39:Q39"/>
    <mergeCell ref="R39:T39"/>
    <mergeCell ref="U39:W39"/>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G52:AL52"/>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J38:AK38"/>
    <mergeCell ref="X38:Z38"/>
    <mergeCell ref="AA38:AC38"/>
    <mergeCell ref="AJ39:AK39"/>
    <mergeCell ref="AA39:AC39"/>
    <mergeCell ref="AD39:AF39"/>
  </mergeCells>
  <phoneticPr fontId="3"/>
  <conditionalFormatting sqref="A1:AN42">
    <cfRule type="notContainsBlanks" dxfId="12" priority="1">
      <formula>LEN(TRIM(A1))&gt;0</formula>
    </cfRule>
  </conditionalFormatting>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howErrorMessage="1" sqref="B11:B30" xr:uid="{00000000-0002-0000-0900-000005000000}">
      <formula1>INDIRECT($AK$1)</formula1>
    </dataValidation>
    <dataValidation type="list" allowBlank="1" showInputMessage="1" showErrorMessage="1" sqref="AK1:AN1" xr:uid="{4401FE41-6BA1-45F0-A04B-067F09028311}">
      <formula1>"生活訓練,生活訓練・宿泊型含む"</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5" max="39"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C283-9CDB-444F-9319-040D01F9AB28}">
  <dimension ref="A1:AQ82"/>
  <sheetViews>
    <sheetView showGridLines="0" zoomScaleNormal="100" zoomScaleSheetLayoutView="100" workbookViewId="0">
      <selection activeCell="AL5" sqref="AL5"/>
    </sheetView>
  </sheetViews>
  <sheetFormatPr defaultColWidth="8.25" defaultRowHeight="21" customHeight="1"/>
  <cols>
    <col min="1" max="1" width="3.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c r="A1" s="103"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550" t="s">
        <v>351</v>
      </c>
      <c r="AL1" s="550"/>
      <c r="AM1" s="550"/>
      <c r="AN1" s="550"/>
    </row>
    <row r="2" spans="1:40" ht="18" customHeight="1">
      <c r="A2" s="95"/>
      <c r="B2" s="65"/>
      <c r="C2" s="65"/>
      <c r="D2" s="65"/>
      <c r="E2" s="65"/>
      <c r="F2" s="65"/>
      <c r="G2" s="65"/>
      <c r="H2" s="65"/>
      <c r="I2" s="65"/>
      <c r="J2" s="65"/>
      <c r="K2" s="65"/>
      <c r="L2" s="65"/>
      <c r="M2" s="486">
        <v>2026</v>
      </c>
      <c r="N2" s="486"/>
      <c r="O2" s="486"/>
      <c r="P2" s="486"/>
      <c r="Q2" s="388" t="s">
        <v>143</v>
      </c>
      <c r="R2" s="388"/>
      <c r="S2" s="486">
        <v>2</v>
      </c>
      <c r="T2" s="486"/>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489">
        <v>40</v>
      </c>
      <c r="AI5" s="489"/>
      <c r="AJ5" s="489"/>
      <c r="AK5" s="97" t="s">
        <v>150</v>
      </c>
      <c r="AL5" s="256">
        <v>160</v>
      </c>
      <c r="AM5" s="97" t="s">
        <v>151</v>
      </c>
      <c r="AN5" s="95"/>
    </row>
    <row r="6" spans="1:40" ht="9.9499999999999993" customHeight="1">
      <c r="A6" s="95"/>
      <c r="B6" s="524"/>
      <c r="C6" s="524"/>
      <c r="D6" s="524"/>
      <c r="E6" s="524"/>
      <c r="F6" s="524"/>
      <c r="G6" s="524"/>
      <c r="H6" s="524"/>
      <c r="I6" s="524"/>
      <c r="J6" s="524"/>
      <c r="K6" s="524"/>
      <c r="L6" s="524"/>
      <c r="M6" s="524"/>
      <c r="N6" s="524"/>
      <c r="O6" s="524"/>
      <c r="P6" s="524"/>
      <c r="Q6" s="524"/>
      <c r="R6" s="524"/>
      <c r="S6" s="524"/>
      <c r="T6" s="524"/>
      <c r="U6" s="524"/>
      <c r="V6" s="524"/>
      <c r="W6" s="524"/>
      <c r="X6" s="65"/>
      <c r="Y6" s="65"/>
      <c r="Z6" s="65"/>
      <c r="AA6" s="65"/>
      <c r="AB6" s="65"/>
      <c r="AC6" s="65"/>
      <c r="AD6" s="65"/>
      <c r="AE6" s="65"/>
      <c r="AF6" s="65"/>
      <c r="AG6" s="65"/>
      <c r="AH6" s="65"/>
      <c r="AI6" s="65"/>
      <c r="AJ6" s="65"/>
      <c r="AK6" s="65"/>
      <c r="AL6" s="65"/>
      <c r="AM6" s="95"/>
      <c r="AN6" s="95"/>
    </row>
    <row r="7" spans="1:40" ht="15" customHeight="1">
      <c r="A7" s="525" t="s">
        <v>146</v>
      </c>
      <c r="B7" s="551"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525"/>
      <c r="B8" s="552"/>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525"/>
      <c r="B9" s="553"/>
      <c r="C9" s="382"/>
      <c r="D9" s="378"/>
      <c r="E9" s="385"/>
      <c r="F9" s="526">
        <f>DATE($M$2,$S$2,1)</f>
        <v>46054</v>
      </c>
      <c r="G9" s="526">
        <f>DATE($M$2,$S$2,2)</f>
        <v>46055</v>
      </c>
      <c r="H9" s="526">
        <f>DATE($M$2,$S$2,3)</f>
        <v>46056</v>
      </c>
      <c r="I9" s="526">
        <f>DATE($M$2,$S$2,4)</f>
        <v>46057</v>
      </c>
      <c r="J9" s="526">
        <f>DATE($M$2,$S$2,5)</f>
        <v>46058</v>
      </c>
      <c r="K9" s="526">
        <f>DATE($M$2,$S$2,6)</f>
        <v>46059</v>
      </c>
      <c r="L9" s="526">
        <f>DATE($M$2,$S$2,7)</f>
        <v>46060</v>
      </c>
      <c r="M9" s="526">
        <f>DATE($M$2,$S$2,8)</f>
        <v>46061</v>
      </c>
      <c r="N9" s="526">
        <f>DATE($M$2,$S$2,9)</f>
        <v>46062</v>
      </c>
      <c r="O9" s="526">
        <f>DATE($M$2,$S$2,10)</f>
        <v>46063</v>
      </c>
      <c r="P9" s="526">
        <f>DATE($M$2,$S$2,11)</f>
        <v>46064</v>
      </c>
      <c r="Q9" s="526">
        <f>DATE($M$2,$S$2,12)</f>
        <v>46065</v>
      </c>
      <c r="R9" s="526">
        <f>DATE($M$2,$S$2,13)</f>
        <v>46066</v>
      </c>
      <c r="S9" s="526">
        <f>DATE($M$2,$S$2,14)</f>
        <v>46067</v>
      </c>
      <c r="T9" s="526">
        <f>DATE($M$2,$S$2,15)</f>
        <v>46068</v>
      </c>
      <c r="U9" s="526">
        <f>DATE($M$2,$S$2,16)</f>
        <v>46069</v>
      </c>
      <c r="V9" s="526">
        <f>DATE($M$2,$S$2,17)</f>
        <v>46070</v>
      </c>
      <c r="W9" s="526">
        <f>DATE($M$2,$S$2,18)</f>
        <v>46071</v>
      </c>
      <c r="X9" s="526">
        <f>DATE($M$2,$S$2,19)</f>
        <v>46072</v>
      </c>
      <c r="Y9" s="526">
        <f>DATE($M$2,$S$2,20)</f>
        <v>46073</v>
      </c>
      <c r="Z9" s="526">
        <f>DATE($M$2,$S$2,21)</f>
        <v>46074</v>
      </c>
      <c r="AA9" s="526">
        <f>DATE($M$2,$S$2,22)</f>
        <v>46075</v>
      </c>
      <c r="AB9" s="526">
        <f>DATE($M$2,$S$2,23)</f>
        <v>46076</v>
      </c>
      <c r="AC9" s="526">
        <f>DATE($M$2,$S$2,24)</f>
        <v>46077</v>
      </c>
      <c r="AD9" s="526">
        <f>DATE($M$2,$S$2,25)</f>
        <v>46078</v>
      </c>
      <c r="AE9" s="526">
        <f>DATE($M$2,$S$2,26)</f>
        <v>46079</v>
      </c>
      <c r="AF9" s="526">
        <f>DATE($M$2,$S$2,27)</f>
        <v>46080</v>
      </c>
      <c r="AG9" s="526">
        <f>DATE($M$2,$S$2,28)</f>
        <v>46081</v>
      </c>
      <c r="AH9" s="526" t="str">
        <f>IF(DAY(EOMONTH(F9,0))&lt;29,"",DATE($M$2,$S$2,29))</f>
        <v/>
      </c>
      <c r="AI9" s="526" t="str">
        <f>IF(DAY(EOMONTH(F9,0))&lt;30,"",DATE($M$2,$S$2,30))</f>
        <v/>
      </c>
      <c r="AJ9" s="526" t="str">
        <f>IF(DAY(EOMONTH(F9,0))&lt;31,"",DATE($M$2,$S$2,31))</f>
        <v/>
      </c>
      <c r="AK9" s="400"/>
      <c r="AL9" s="392"/>
      <c r="AM9" s="396"/>
      <c r="AN9" s="396"/>
    </row>
    <row r="10" spans="1:40" ht="15" customHeight="1">
      <c r="A10" s="525"/>
      <c r="B10" s="554"/>
      <c r="C10" s="383"/>
      <c r="D10" s="378"/>
      <c r="E10" s="385"/>
      <c r="F10" s="527">
        <f>DATE($M$2,$S$2,1)</f>
        <v>46054</v>
      </c>
      <c r="G10" s="527">
        <f>DATE($M$2,$S$2,2)</f>
        <v>46055</v>
      </c>
      <c r="H10" s="527">
        <f>DATE($M$2,$S$2,3)</f>
        <v>46056</v>
      </c>
      <c r="I10" s="527">
        <f>DATE($M$2,$S$2,4)</f>
        <v>46057</v>
      </c>
      <c r="J10" s="527">
        <f>DATE($M$2,$S$2,5)</f>
        <v>46058</v>
      </c>
      <c r="K10" s="527">
        <f>DATE($M$2,$S$2,6)</f>
        <v>46059</v>
      </c>
      <c r="L10" s="527">
        <f>DATE($M$2,$S$2,7)</f>
        <v>46060</v>
      </c>
      <c r="M10" s="527">
        <f>DATE($M$2,$S$2,8)</f>
        <v>46061</v>
      </c>
      <c r="N10" s="527">
        <f>DATE($M$2,$S$2,9)</f>
        <v>46062</v>
      </c>
      <c r="O10" s="527">
        <f>DATE($M$2,$S$2,10)</f>
        <v>46063</v>
      </c>
      <c r="P10" s="527">
        <f>DATE($M$2,$S$2,11)</f>
        <v>46064</v>
      </c>
      <c r="Q10" s="527">
        <f>DATE($M$2,$S$2,12)</f>
        <v>46065</v>
      </c>
      <c r="R10" s="527">
        <f>DATE($M$2,$S$2,13)</f>
        <v>46066</v>
      </c>
      <c r="S10" s="527">
        <f>DATE($M$2,$S$2,14)</f>
        <v>46067</v>
      </c>
      <c r="T10" s="527">
        <f>DATE($M$2,$S$2,15)</f>
        <v>46068</v>
      </c>
      <c r="U10" s="527">
        <f>DATE($M$2,$S$2,16)</f>
        <v>46069</v>
      </c>
      <c r="V10" s="527">
        <f>DATE($M$2,$S$2,17)</f>
        <v>46070</v>
      </c>
      <c r="W10" s="527">
        <f>DATE($M$2,$S$2,18)</f>
        <v>46071</v>
      </c>
      <c r="X10" s="527">
        <f>DATE($M$2,$S$2,19)</f>
        <v>46072</v>
      </c>
      <c r="Y10" s="527">
        <f>DATE($M$2,$S$2,20)</f>
        <v>46073</v>
      </c>
      <c r="Z10" s="527">
        <f>DATE($M$2,$S$2,21)</f>
        <v>46074</v>
      </c>
      <c r="AA10" s="527">
        <f>DATE($M$2,$S$2,22)</f>
        <v>46075</v>
      </c>
      <c r="AB10" s="527">
        <f>DATE($M$2,$S$2,23)</f>
        <v>46076</v>
      </c>
      <c r="AC10" s="527">
        <f>DATE($M$2,$S$2,24)</f>
        <v>46077</v>
      </c>
      <c r="AD10" s="527">
        <f>DATE($M$2,$S$2,25)</f>
        <v>46078</v>
      </c>
      <c r="AE10" s="527">
        <f>DATE($M$2,$S$2,26)</f>
        <v>46079</v>
      </c>
      <c r="AF10" s="527">
        <f>DATE($M$2,$S$2,27)</f>
        <v>46080</v>
      </c>
      <c r="AG10" s="527">
        <f>DATE($M$2,$S$2,28)</f>
        <v>46081</v>
      </c>
      <c r="AH10" s="527" t="str">
        <f>IF(DAY(EOMONTH(F10,0))&lt;29,"",DATE($M$2,$S$2,29))</f>
        <v/>
      </c>
      <c r="AI10" s="527" t="str">
        <f>IF(DAY(EOMONTH(F10,0))&lt;30,"",DATE($M$2,$S$2,30))</f>
        <v/>
      </c>
      <c r="AJ10" s="527" t="str">
        <f>IF(DAY(EOMONTH(F10,0))&lt;31,"",DATE($M$2,$S$2,31))</f>
        <v/>
      </c>
      <c r="AK10" s="400"/>
      <c r="AL10" s="392"/>
      <c r="AM10" s="396"/>
      <c r="AN10" s="396"/>
    </row>
    <row r="11" spans="1:40" ht="18" customHeight="1">
      <c r="A11" s="528">
        <v>1</v>
      </c>
      <c r="B11" s="254" t="s">
        <v>110</v>
      </c>
      <c r="C11" s="257"/>
      <c r="D11" s="529"/>
      <c r="E11" s="530"/>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75">
        <f>+SUM(F11:AJ11)</f>
        <v>0</v>
      </c>
      <c r="AL11" s="76">
        <f>IF($AK$3="４週",AK11/4,AK11/(DAY(EOMONTH($F$9,0))/7))</f>
        <v>0</v>
      </c>
      <c r="AM11" s="531"/>
      <c r="AN11" s="531"/>
    </row>
    <row r="12" spans="1:40" ht="18" customHeight="1">
      <c r="A12" s="528">
        <v>2</v>
      </c>
      <c r="B12" s="254" t="s">
        <v>352</v>
      </c>
      <c r="C12" s="257"/>
      <c r="D12" s="529"/>
      <c r="E12" s="530"/>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75">
        <f t="shared" ref="AK12:AK31" si="0">+SUM(F12:AJ12)</f>
        <v>0</v>
      </c>
      <c r="AL12" s="76">
        <f t="shared" ref="AL12:AL30" si="1">IF($AK$3="４週",AK12/4,AK12/(DAY(EOMONTH($F$9,0))/7))</f>
        <v>0</v>
      </c>
      <c r="AM12" s="531"/>
      <c r="AN12" s="531"/>
    </row>
    <row r="13" spans="1:40" ht="18" customHeight="1">
      <c r="A13" s="528">
        <v>3</v>
      </c>
      <c r="B13" s="114"/>
      <c r="C13" s="257"/>
      <c r="D13" s="529"/>
      <c r="E13" s="530"/>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75">
        <f t="shared" si="0"/>
        <v>0</v>
      </c>
      <c r="AL13" s="76">
        <f t="shared" si="1"/>
        <v>0</v>
      </c>
      <c r="AM13" s="531"/>
      <c r="AN13" s="531"/>
    </row>
    <row r="14" spans="1:40" ht="18" customHeight="1">
      <c r="A14" s="528">
        <v>4</v>
      </c>
      <c r="B14" s="114"/>
      <c r="C14" s="257"/>
      <c r="D14" s="529"/>
      <c r="E14" s="530"/>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75">
        <f t="shared" si="0"/>
        <v>0</v>
      </c>
      <c r="AL14" s="76">
        <f t="shared" si="1"/>
        <v>0</v>
      </c>
      <c r="AM14" s="531"/>
      <c r="AN14" s="531"/>
    </row>
    <row r="15" spans="1:40" ht="18" customHeight="1">
      <c r="A15" s="528">
        <v>5</v>
      </c>
      <c r="B15" s="114"/>
      <c r="C15" s="257"/>
      <c r="D15" s="529"/>
      <c r="E15" s="530"/>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75">
        <f t="shared" si="0"/>
        <v>0</v>
      </c>
      <c r="AL15" s="76">
        <f t="shared" si="1"/>
        <v>0</v>
      </c>
      <c r="AM15" s="531"/>
      <c r="AN15" s="531"/>
    </row>
    <row r="16" spans="1:40" ht="18" customHeight="1">
      <c r="A16" s="528">
        <v>6</v>
      </c>
      <c r="B16" s="114"/>
      <c r="C16" s="257"/>
      <c r="D16" s="529"/>
      <c r="E16" s="530"/>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75">
        <f t="shared" si="0"/>
        <v>0</v>
      </c>
      <c r="AL16" s="76">
        <f t="shared" si="1"/>
        <v>0</v>
      </c>
      <c r="AM16" s="531"/>
      <c r="AN16" s="531"/>
    </row>
    <row r="17" spans="1:40" ht="18" customHeight="1">
      <c r="A17" s="528">
        <v>7</v>
      </c>
      <c r="B17" s="114"/>
      <c r="C17" s="257"/>
      <c r="D17" s="529"/>
      <c r="E17" s="530"/>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75">
        <f t="shared" si="0"/>
        <v>0</v>
      </c>
      <c r="AL17" s="76">
        <f t="shared" si="1"/>
        <v>0</v>
      </c>
      <c r="AM17" s="531"/>
      <c r="AN17" s="531"/>
    </row>
    <row r="18" spans="1:40" ht="18" customHeight="1">
      <c r="A18" s="528">
        <v>8</v>
      </c>
      <c r="B18" s="114"/>
      <c r="C18" s="257"/>
      <c r="D18" s="529"/>
      <c r="E18" s="530"/>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75">
        <f t="shared" si="0"/>
        <v>0</v>
      </c>
      <c r="AL18" s="76">
        <f t="shared" si="1"/>
        <v>0</v>
      </c>
      <c r="AM18" s="531"/>
      <c r="AN18" s="531"/>
    </row>
    <row r="19" spans="1:40" ht="18" customHeight="1">
      <c r="A19" s="528">
        <v>9</v>
      </c>
      <c r="B19" s="114"/>
      <c r="C19" s="257"/>
      <c r="D19" s="529"/>
      <c r="E19" s="530"/>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75">
        <f t="shared" si="0"/>
        <v>0</v>
      </c>
      <c r="AL19" s="76">
        <f t="shared" si="1"/>
        <v>0</v>
      </c>
      <c r="AM19" s="531"/>
      <c r="AN19" s="531"/>
    </row>
    <row r="20" spans="1:40" ht="18" customHeight="1">
      <c r="A20" s="528">
        <v>10</v>
      </c>
      <c r="B20" s="114"/>
      <c r="C20" s="257"/>
      <c r="D20" s="529"/>
      <c r="E20" s="530"/>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75">
        <f t="shared" si="0"/>
        <v>0</v>
      </c>
      <c r="AL20" s="76">
        <f t="shared" si="1"/>
        <v>0</v>
      </c>
      <c r="AM20" s="531"/>
      <c r="AN20" s="531"/>
    </row>
    <row r="21" spans="1:40" ht="18" customHeight="1">
      <c r="A21" s="528">
        <v>11</v>
      </c>
      <c r="B21" s="114"/>
      <c r="C21" s="257"/>
      <c r="D21" s="529"/>
      <c r="E21" s="530"/>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75">
        <f t="shared" si="0"/>
        <v>0</v>
      </c>
      <c r="AL21" s="76">
        <f t="shared" si="1"/>
        <v>0</v>
      </c>
      <c r="AM21" s="531"/>
      <c r="AN21" s="531"/>
    </row>
    <row r="22" spans="1:40" ht="18" customHeight="1">
      <c r="A22" s="528">
        <v>12</v>
      </c>
      <c r="B22" s="114"/>
      <c r="C22" s="257"/>
      <c r="D22" s="529"/>
      <c r="E22" s="530"/>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75">
        <f t="shared" si="0"/>
        <v>0</v>
      </c>
      <c r="AL22" s="76">
        <f t="shared" si="1"/>
        <v>0</v>
      </c>
      <c r="AM22" s="531"/>
      <c r="AN22" s="531"/>
    </row>
    <row r="23" spans="1:40" ht="18" customHeight="1">
      <c r="A23" s="528">
        <v>13</v>
      </c>
      <c r="B23" s="114"/>
      <c r="C23" s="257"/>
      <c r="D23" s="529"/>
      <c r="E23" s="530"/>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75">
        <f t="shared" si="0"/>
        <v>0</v>
      </c>
      <c r="AL23" s="76">
        <f t="shared" si="1"/>
        <v>0</v>
      </c>
      <c r="AM23" s="531"/>
      <c r="AN23" s="531"/>
    </row>
    <row r="24" spans="1:40" ht="18" customHeight="1">
      <c r="A24" s="528">
        <v>14</v>
      </c>
      <c r="B24" s="114"/>
      <c r="C24" s="257"/>
      <c r="D24" s="529"/>
      <c r="E24" s="530"/>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75">
        <f t="shared" si="0"/>
        <v>0</v>
      </c>
      <c r="AL24" s="76">
        <f t="shared" si="1"/>
        <v>0</v>
      </c>
      <c r="AM24" s="531"/>
      <c r="AN24" s="531"/>
    </row>
    <row r="25" spans="1:40" ht="18" customHeight="1">
      <c r="A25" s="528">
        <v>15</v>
      </c>
      <c r="B25" s="114"/>
      <c r="C25" s="257"/>
      <c r="D25" s="529"/>
      <c r="E25" s="530"/>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75">
        <f t="shared" si="0"/>
        <v>0</v>
      </c>
      <c r="AL25" s="76">
        <f t="shared" si="1"/>
        <v>0</v>
      </c>
      <c r="AM25" s="531"/>
      <c r="AN25" s="531"/>
    </row>
    <row r="26" spans="1:40" ht="18" customHeight="1">
      <c r="A26" s="528">
        <v>16</v>
      </c>
      <c r="B26" s="114"/>
      <c r="C26" s="257"/>
      <c r="D26" s="529"/>
      <c r="E26" s="530"/>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75">
        <f t="shared" si="0"/>
        <v>0</v>
      </c>
      <c r="AL26" s="76">
        <f t="shared" si="1"/>
        <v>0</v>
      </c>
      <c r="AM26" s="531"/>
      <c r="AN26" s="531"/>
    </row>
    <row r="27" spans="1:40" ht="18" customHeight="1">
      <c r="A27" s="528">
        <v>17</v>
      </c>
      <c r="B27" s="114"/>
      <c r="C27" s="257"/>
      <c r="D27" s="529"/>
      <c r="E27" s="530"/>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75">
        <f t="shared" si="0"/>
        <v>0</v>
      </c>
      <c r="AL27" s="76">
        <f t="shared" si="1"/>
        <v>0</v>
      </c>
      <c r="AM27" s="531"/>
      <c r="AN27" s="531"/>
    </row>
    <row r="28" spans="1:40" ht="18" customHeight="1">
      <c r="A28" s="528">
        <v>18</v>
      </c>
      <c r="B28" s="114"/>
      <c r="C28" s="257"/>
      <c r="D28" s="529"/>
      <c r="E28" s="530"/>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75">
        <f t="shared" si="0"/>
        <v>0</v>
      </c>
      <c r="AL28" s="76">
        <f t="shared" si="1"/>
        <v>0</v>
      </c>
      <c r="AM28" s="531"/>
      <c r="AN28" s="531"/>
    </row>
    <row r="29" spans="1:40" ht="18" customHeight="1">
      <c r="A29" s="528">
        <v>19</v>
      </c>
      <c r="B29" s="114"/>
      <c r="C29" s="257"/>
      <c r="D29" s="529"/>
      <c r="E29" s="530"/>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75">
        <f t="shared" si="0"/>
        <v>0</v>
      </c>
      <c r="AL29" s="76">
        <f t="shared" si="1"/>
        <v>0</v>
      </c>
      <c r="AM29" s="531"/>
      <c r="AN29" s="531"/>
    </row>
    <row r="30" spans="1:40" ht="18" customHeight="1">
      <c r="A30" s="528">
        <v>20</v>
      </c>
      <c r="B30" s="114"/>
      <c r="C30" s="257"/>
      <c r="D30" s="529"/>
      <c r="E30" s="530"/>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75">
        <f t="shared" si="0"/>
        <v>0</v>
      </c>
      <c r="AL30" s="76">
        <f t="shared" si="1"/>
        <v>0</v>
      </c>
      <c r="AM30" s="531"/>
      <c r="AN30" s="531"/>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525"/>
      <c r="AN31" s="525"/>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525"/>
      <c r="AN32" s="525"/>
    </row>
    <row r="33" spans="1:43" ht="15" customHeight="1">
      <c r="A33" s="524"/>
      <c r="B33" s="524"/>
      <c r="C33" s="524"/>
      <c r="D33" s="524"/>
      <c r="E33" s="524"/>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524"/>
      <c r="AL33" s="524"/>
      <c r="AM33" s="95"/>
    </row>
    <row r="34" spans="1:43" ht="15" customHeight="1">
      <c r="A34" s="524"/>
      <c r="B34" s="524"/>
      <c r="C34" s="524"/>
      <c r="D34" s="524"/>
      <c r="E34" s="524"/>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524"/>
      <c r="AL34" s="524"/>
      <c r="AM34" s="95"/>
    </row>
    <row r="35" spans="1:43" ht="15" customHeight="1">
      <c r="A35" s="524"/>
      <c r="B35" s="524"/>
      <c r="C35" s="524"/>
      <c r="D35" s="524"/>
      <c r="E35" s="524"/>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524"/>
      <c r="AL35" s="524"/>
      <c r="AM35" s="95"/>
    </row>
    <row r="36" spans="1:43" ht="21" customHeight="1">
      <c r="A36" s="80" t="s">
        <v>200</v>
      </c>
      <c r="B36" s="524"/>
      <c r="C36" s="524"/>
      <c r="D36" s="524"/>
      <c r="E36" s="524"/>
      <c r="F36" s="524"/>
      <c r="G36" s="60"/>
      <c r="H36" s="60"/>
      <c r="I36" s="60"/>
      <c r="J36" s="60"/>
      <c r="K36" s="60"/>
      <c r="L36" s="60"/>
      <c r="M36" s="60"/>
      <c r="N36" s="60"/>
      <c r="O36" s="60"/>
      <c r="AM36" s="524"/>
      <c r="AN36" s="95"/>
    </row>
    <row r="37" spans="1:43" ht="24.95" customHeight="1">
      <c r="A37" s="378"/>
      <c r="B37" s="378"/>
      <c r="C37" s="378"/>
      <c r="D37" s="125">
        <v>4</v>
      </c>
      <c r="E37" s="125">
        <v>5</v>
      </c>
      <c r="F37" s="532">
        <v>6</v>
      </c>
      <c r="G37" s="532"/>
      <c r="H37" s="532"/>
      <c r="I37" s="532">
        <v>7</v>
      </c>
      <c r="J37" s="532"/>
      <c r="K37" s="532"/>
      <c r="L37" s="532">
        <v>8</v>
      </c>
      <c r="M37" s="532"/>
      <c r="N37" s="532"/>
      <c r="O37" s="532">
        <v>9</v>
      </c>
      <c r="P37" s="532"/>
      <c r="Q37" s="532"/>
      <c r="R37" s="532">
        <v>10</v>
      </c>
      <c r="S37" s="532"/>
      <c r="T37" s="532"/>
      <c r="U37" s="532">
        <v>11</v>
      </c>
      <c r="V37" s="532"/>
      <c r="W37" s="532"/>
      <c r="X37" s="532">
        <v>12</v>
      </c>
      <c r="Y37" s="532"/>
      <c r="Z37" s="532"/>
      <c r="AA37" s="532">
        <v>1</v>
      </c>
      <c r="AB37" s="532"/>
      <c r="AC37" s="532"/>
      <c r="AD37" s="532">
        <v>2</v>
      </c>
      <c r="AE37" s="532"/>
      <c r="AF37" s="532"/>
      <c r="AG37" s="532">
        <v>3</v>
      </c>
      <c r="AH37" s="532"/>
      <c r="AI37" s="532"/>
      <c r="AJ37" s="378" t="s">
        <v>147</v>
      </c>
      <c r="AK37" s="378"/>
      <c r="AL37" s="250" t="s">
        <v>204</v>
      </c>
      <c r="AM37"/>
      <c r="AN37"/>
      <c r="AO37"/>
      <c r="AP37"/>
      <c r="AQ37"/>
    </row>
    <row r="38" spans="1:43" ht="18" customHeight="1">
      <c r="A38" s="533" t="s">
        <v>208</v>
      </c>
      <c r="B38" s="533"/>
      <c r="C38" s="533"/>
      <c r="D38" s="255"/>
      <c r="E38" s="255"/>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379">
        <f>SUM(D38:AI38)</f>
        <v>0</v>
      </c>
      <c r="AK38" s="379"/>
      <c r="AL38" s="534" t="e">
        <f>ROUNDUP(AJ38/AJ39,1)</f>
        <v>#DIV/0!</v>
      </c>
      <c r="AM38"/>
      <c r="AN38"/>
      <c r="AO38"/>
      <c r="AP38"/>
      <c r="AQ38"/>
    </row>
    <row r="39" spans="1:43" ht="18" customHeight="1">
      <c r="A39" s="533" t="s">
        <v>201</v>
      </c>
      <c r="B39" s="533"/>
      <c r="C39" s="533"/>
      <c r="D39" s="255"/>
      <c r="E39" s="255"/>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379">
        <f>+SUM(D39:AI39)</f>
        <v>0</v>
      </c>
      <c r="AK39" s="379"/>
      <c r="AL39" s="535"/>
      <c r="AM39"/>
      <c r="AN39"/>
      <c r="AO39"/>
      <c r="AP39"/>
      <c r="AQ39"/>
    </row>
    <row r="40" spans="1:43" ht="5.0999999999999996" customHeight="1">
      <c r="A40" s="93"/>
      <c r="B40" s="93"/>
      <c r="C40" s="9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536"/>
      <c r="AK40" s="60"/>
      <c r="AL40" s="524"/>
      <c r="AM40" s="524"/>
      <c r="AN40" s="95"/>
    </row>
    <row r="41" spans="1:43" ht="18" customHeight="1">
      <c r="A41" s="80" t="s">
        <v>202</v>
      </c>
      <c r="B41" s="60"/>
      <c r="D41" s="60"/>
      <c r="E41" s="60"/>
      <c r="F41" s="60"/>
      <c r="G41" s="60"/>
      <c r="H41" s="60"/>
      <c r="I41"/>
      <c r="J41"/>
      <c r="K41"/>
      <c r="L41"/>
      <c r="M41"/>
      <c r="N41"/>
      <c r="O41" s="60"/>
      <c r="P41" s="60"/>
      <c r="Q41" s="60"/>
      <c r="R41" s="60"/>
      <c r="S41" s="60"/>
      <c r="T41" s="60"/>
      <c r="U41" s="60"/>
      <c r="V41" s="60"/>
      <c r="W41" s="524"/>
      <c r="X41" s="60"/>
      <c r="Y41" s="60"/>
      <c r="Z41" s="60"/>
      <c r="AA41" s="60"/>
      <c r="AB41" s="60"/>
      <c r="AC41" s="60"/>
      <c r="AD41" s="60"/>
      <c r="AE41" s="60"/>
      <c r="AF41" s="60"/>
      <c r="AG41" s="60"/>
      <c r="AH41" s="60"/>
      <c r="AI41" s="60"/>
      <c r="AJ41" s="536"/>
      <c r="AK41" s="60"/>
      <c r="AL41" s="524"/>
      <c r="AM41" s="524"/>
      <c r="AN41" s="95"/>
    </row>
    <row r="42" spans="1:43" ht="24.95" customHeight="1">
      <c r="A42" s="378" t="s">
        <v>195</v>
      </c>
      <c r="B42" s="378"/>
      <c r="C42" s="385" t="s">
        <v>352</v>
      </c>
      <c r="D42" s="387"/>
      <c r="E42" s="394"/>
      <c r="F42" s="394"/>
      <c r="G42" s="394"/>
      <c r="H42" s="382"/>
      <c r="I42" s="537"/>
      <c r="J42" s="537"/>
      <c r="K42" s="537"/>
      <c r="L42" s="537"/>
      <c r="M42" s="537"/>
      <c r="N42" s="537"/>
      <c r="O42"/>
      <c r="P42"/>
      <c r="Q42"/>
      <c r="R42"/>
      <c r="S42"/>
      <c r="T42"/>
      <c r="U42"/>
      <c r="W42" s="524"/>
      <c r="X42" s="60"/>
      <c r="Y42" s="60"/>
      <c r="Z42" s="60"/>
      <c r="AA42" s="60"/>
      <c r="AB42" s="60"/>
      <c r="AC42" s="60"/>
      <c r="AD42" s="60"/>
      <c r="AE42" s="60"/>
      <c r="AF42" s="60"/>
      <c r="AG42" s="60"/>
      <c r="AH42" s="60"/>
      <c r="AI42" s="60"/>
      <c r="AJ42" s="536"/>
      <c r="AK42" s="60"/>
      <c r="AL42" s="524"/>
      <c r="AM42" s="524"/>
      <c r="AN42" s="95"/>
    </row>
    <row r="43" spans="1:43" ht="18" customHeight="1">
      <c r="A43" s="392" t="s">
        <v>205</v>
      </c>
      <c r="B43" s="392"/>
      <c r="C43" s="538" t="e">
        <f>ROUNDDOWN(AL38/15,1)</f>
        <v>#DIV/0!</v>
      </c>
      <c r="D43" s="539"/>
      <c r="E43" s="540"/>
      <c r="F43" s="540"/>
      <c r="G43" s="540"/>
      <c r="H43" s="541"/>
      <c r="I43" s="542"/>
      <c r="J43" s="540"/>
      <c r="K43" s="540"/>
      <c r="L43" s="540"/>
      <c r="M43" s="540"/>
      <c r="N43" s="541"/>
      <c r="O43"/>
      <c r="P43"/>
      <c r="Q43"/>
      <c r="R43"/>
      <c r="S43"/>
      <c r="T43"/>
      <c r="U43"/>
      <c r="W43" s="524"/>
      <c r="X43" s="60"/>
      <c r="Y43" s="60"/>
      <c r="Z43" s="60"/>
      <c r="AA43" s="60"/>
      <c r="AB43" s="60"/>
      <c r="AC43" s="60"/>
      <c r="AD43" s="60"/>
      <c r="AE43" s="60"/>
      <c r="AF43" s="60"/>
      <c r="AG43" s="60"/>
      <c r="AH43" s="60"/>
      <c r="AI43" s="60"/>
      <c r="AJ43" s="536"/>
      <c r="AK43" s="60"/>
      <c r="AL43" s="524"/>
      <c r="AM43" s="524"/>
      <c r="AN43" s="95"/>
    </row>
    <row r="44" spans="1:43" ht="5.0999999999999996" customHeight="1">
      <c r="A44" s="93"/>
      <c r="B44" s="93"/>
      <c r="C44" s="93"/>
      <c r="D44" s="93"/>
      <c r="E44" s="93"/>
      <c r="F44" s="93"/>
      <c r="G44" s="93"/>
      <c r="H44" s="93"/>
      <c r="I44" s="93"/>
      <c r="J44" s="60"/>
      <c r="K44" s="60"/>
      <c r="L44" s="60"/>
      <c r="M44" s="536"/>
      <c r="N44" s="60"/>
      <c r="O44" s="60"/>
      <c r="P44" s="60"/>
      <c r="Q44"/>
      <c r="W44" s="524"/>
      <c r="X44" s="60"/>
      <c r="Y44" s="60"/>
      <c r="Z44" s="60"/>
      <c r="AA44" s="60"/>
      <c r="AB44" s="60"/>
      <c r="AC44" s="60"/>
      <c r="AD44" s="60"/>
      <c r="AE44" s="60"/>
      <c r="AF44" s="60"/>
      <c r="AG44" s="60"/>
      <c r="AH44" s="60"/>
      <c r="AI44" s="60"/>
      <c r="AJ44" s="536"/>
      <c r="AK44" s="60"/>
      <c r="AL44" s="524"/>
      <c r="AM44" s="524"/>
      <c r="AN44" s="95"/>
    </row>
    <row r="45" spans="1:43" ht="21" customHeight="1">
      <c r="A45" s="80" t="s">
        <v>353</v>
      </c>
      <c r="B45" s="59"/>
      <c r="C45" s="65"/>
      <c r="D45" s="65"/>
      <c r="E45" s="65"/>
      <c r="F45" s="6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65"/>
      <c r="AM45" s="65"/>
      <c r="AN45" s="95"/>
    </row>
    <row r="46" spans="1:43" ht="24.95" customHeight="1">
      <c r="A46" s="95"/>
      <c r="B46" s="524"/>
      <c r="C46" s="404" t="str">
        <f>IF(VLOOKUP($AK$1,[1]選択肢!$A$1:$J$32,C51,FALSE)=0,"-",VLOOKUP($AK$1,[1]選択肢!$A$1:$J$32,C51,FALSE))</f>
        <v>管理者</v>
      </c>
      <c r="D46" s="405"/>
      <c r="E46" s="413" t="str">
        <f>IF(VLOOKUP($AK$1,[1]選択肢!$A$1:$J$32,E51,FALSE)=0,"-",VLOOKUP($AK$1,[1]選択肢!$A$1:$J$32,E51,FALSE))</f>
        <v>就労選択支援員</v>
      </c>
      <c r="F46" s="413"/>
      <c r="G46" s="413"/>
      <c r="H46" s="413"/>
      <c r="I46" s="404" t="str">
        <f>IF(VLOOKUP($AK$1,[1]選択肢!$A$1:$J$32,I51,FALSE)=0,"-",VLOOKUP($AK$1,[1]選択肢!$A$1:$J$32,I51,FALSE))</f>
        <v>-</v>
      </c>
      <c r="J46" s="405"/>
      <c r="K46" s="405"/>
      <c r="L46" s="405"/>
      <c r="M46" s="405"/>
      <c r="N46" s="406"/>
      <c r="O46" s="404" t="str">
        <f>IF(VLOOKUP($AK$1,[1]選択肢!$A$1:$J$32,O51,FALSE)=0,"-",VLOOKUP($AK$1,[1]選択肢!$A$1:$J$32,O51,FALSE))</f>
        <v>-</v>
      </c>
      <c r="P46" s="405"/>
      <c r="Q46" s="405"/>
      <c r="R46" s="405"/>
      <c r="S46" s="405"/>
      <c r="T46" s="406"/>
      <c r="U46" s="404" t="str">
        <f>IF(VLOOKUP($AK$1,[1]選択肢!$A$1:$J$32,U51,FALSE)=0,"-",VLOOKUP($AK$1,[1]選択肢!$A$1:$J$32,U51,FALSE))</f>
        <v>-</v>
      </c>
      <c r="V46" s="405"/>
      <c r="W46" s="405"/>
      <c r="X46" s="405"/>
      <c r="Y46" s="405"/>
      <c r="Z46" s="406"/>
      <c r="AA46" s="404" t="str">
        <f>IF(VLOOKUP($AK$1,[1]選択肢!$A$1:$J$32,AA51,FALSE)=0,"-",VLOOKUP($AK$1,[1]選択肢!$A$1:$J$32,AA51,FALSE))</f>
        <v>-</v>
      </c>
      <c r="AB46" s="405"/>
      <c r="AC46" s="405"/>
      <c r="AD46" s="405"/>
      <c r="AE46" s="405"/>
      <c r="AF46" s="406"/>
      <c r="AG46" s="413" t="str">
        <f>IF(VLOOKUP($AK$1,[1]選択肢!$A$1:$J$32,AG51,FALSE)=0,"-",VLOOKUP($AK$1,[1]選択肢!$A$1:$J$32,AG51,FALSE))</f>
        <v>-</v>
      </c>
      <c r="AH46" s="413"/>
      <c r="AI46" s="413"/>
      <c r="AJ46" s="413"/>
      <c r="AK46" s="413"/>
      <c r="AL46" s="413" t="str">
        <f>IF(VLOOKUP($AK$1,[1]選択肢!$A$1:$J$32,AL51,FALSE)=0,"-",VLOOKUP($AK$1,[1]選択肢!$A$1:$J$32,AL51,FALSE))</f>
        <v>-</v>
      </c>
      <c r="AM46" s="413"/>
      <c r="AN46" s="95"/>
    </row>
    <row r="47" spans="1:43" ht="18" customHeight="1">
      <c r="A47" s="95"/>
      <c r="B47" s="524"/>
      <c r="C47" s="252" t="s">
        <v>56</v>
      </c>
      <c r="D47" s="252" t="s">
        <v>57</v>
      </c>
      <c r="E47" s="253" t="s">
        <v>56</v>
      </c>
      <c r="F47" s="412" t="s">
        <v>57</v>
      </c>
      <c r="G47" s="412"/>
      <c r="H47" s="412"/>
      <c r="I47" s="409" t="s">
        <v>56</v>
      </c>
      <c r="J47" s="410"/>
      <c r="K47" s="411"/>
      <c r="L47" s="409" t="s">
        <v>57</v>
      </c>
      <c r="M47" s="410"/>
      <c r="N47" s="411"/>
      <c r="O47" s="409" t="s">
        <v>56</v>
      </c>
      <c r="P47" s="410"/>
      <c r="Q47" s="411"/>
      <c r="R47" s="409" t="s">
        <v>57</v>
      </c>
      <c r="S47" s="410"/>
      <c r="T47" s="411"/>
      <c r="U47" s="409" t="s">
        <v>56</v>
      </c>
      <c r="V47" s="410"/>
      <c r="W47" s="411"/>
      <c r="X47" s="409" t="s">
        <v>57</v>
      </c>
      <c r="Y47" s="410"/>
      <c r="Z47" s="411"/>
      <c r="AA47" s="409" t="s">
        <v>56</v>
      </c>
      <c r="AB47" s="410"/>
      <c r="AC47" s="411"/>
      <c r="AD47" s="409" t="s">
        <v>57</v>
      </c>
      <c r="AE47" s="410"/>
      <c r="AF47" s="411"/>
      <c r="AG47" s="409" t="s">
        <v>56</v>
      </c>
      <c r="AH47" s="410"/>
      <c r="AI47" s="411"/>
      <c r="AJ47" s="409" t="s">
        <v>57</v>
      </c>
      <c r="AK47" s="411"/>
      <c r="AL47" s="253" t="s">
        <v>19</v>
      </c>
      <c r="AM47" s="253" t="s">
        <v>18</v>
      </c>
      <c r="AN47" s="95"/>
    </row>
    <row r="48" spans="1:43" ht="18" customHeight="1">
      <c r="A48" s="95"/>
      <c r="B48" s="251" t="s">
        <v>107</v>
      </c>
      <c r="C48" s="253">
        <f>COUNTIFS($B$11:$B$30,C$46,$C$11:$C$30,"A",$E$11:$E$30,"*")</f>
        <v>0</v>
      </c>
      <c r="D48" s="253">
        <f>COUNTIFS($B$11:$B$30,C$46,$C$11:$C$30,"B",$E$11:$E$30,"*")</f>
        <v>0</v>
      </c>
      <c r="E48" s="253">
        <f>COUNTIFS($B$11:$B$30,E$46,$C$11:$C$30,"A",$E$11:$E$30,"*")</f>
        <v>0</v>
      </c>
      <c r="F48" s="409">
        <f>COUNTIFS($B$11:$B$30,E$46,$C$11:$C$30,"B",$E$11:$E$30,"*")</f>
        <v>0</v>
      </c>
      <c r="G48" s="410"/>
      <c r="H48" s="411"/>
      <c r="I48" s="409">
        <f>COUNTIFS($B$11:$B$30,I$46,$C$11:$C$30,"A",$E$11:$E$30,"*")</f>
        <v>0</v>
      </c>
      <c r="J48" s="410"/>
      <c r="K48" s="411"/>
      <c r="L48" s="409">
        <f>COUNTIFS($B$11:$B$30,I$46,$C$11:$C$30,"B",$E$11:$E$30,"*")</f>
        <v>0</v>
      </c>
      <c r="M48" s="410"/>
      <c r="N48" s="411"/>
      <c r="O48" s="409">
        <f>COUNTIFS($B$11:$B$30,O$46,$C$11:$C$30,"A",$E$11:$E$30,"*")</f>
        <v>0</v>
      </c>
      <c r="P48" s="410"/>
      <c r="Q48" s="411"/>
      <c r="R48" s="409">
        <f>COUNTIFS($B$11:$B$30,O$46,$C$11:$C$30,"B",$E$11:$E$30,"*")</f>
        <v>0</v>
      </c>
      <c r="S48" s="410"/>
      <c r="T48" s="411"/>
      <c r="U48" s="409">
        <f>COUNTIFS($B$11:$B$30,U$46,$C$11:$C$30,"A",$E$11:$E$30,"*")</f>
        <v>0</v>
      </c>
      <c r="V48" s="410"/>
      <c r="W48" s="411"/>
      <c r="X48" s="409">
        <f>COUNTIFS($B$11:$B$30,U$46,$C$11:$C$30,"B",$E$11:$E$30,"*")</f>
        <v>0</v>
      </c>
      <c r="Y48" s="410"/>
      <c r="Z48" s="411"/>
      <c r="AA48" s="409">
        <f>COUNTIFS($B$11:$B$30,AA$46,$C$11:$C$30,"A",$E$11:$E$30,"*")</f>
        <v>0</v>
      </c>
      <c r="AB48" s="410"/>
      <c r="AC48" s="411"/>
      <c r="AD48" s="409">
        <f>COUNTIFS($B$11:$B$30,AA$46,$C$11:$C$30,"B",$E$11:$E$30,"*")</f>
        <v>0</v>
      </c>
      <c r="AE48" s="410"/>
      <c r="AF48" s="411"/>
      <c r="AG48" s="409">
        <f>COUNTIFS($B$11:$B$30,AG$46,$C$11:$C$30,"A",$E$11:$E$30,"*")</f>
        <v>0</v>
      </c>
      <c r="AH48" s="410"/>
      <c r="AI48" s="411"/>
      <c r="AJ48" s="409">
        <f>COUNTIFS($B$11:$B$30,AG$46,$C$11:$C$30,"B",$E$11:$E$30,"*")</f>
        <v>0</v>
      </c>
      <c r="AK48" s="411"/>
      <c r="AL48" s="253">
        <f>COUNTIFS($B$11:$B$30,AL$46,$C$11:$C$30,"A",$E$11:$E$30,"*")</f>
        <v>0</v>
      </c>
      <c r="AM48" s="253">
        <f>COUNTIFS($B$11:$B$30,AL$46,$C$11:$C$30,"B",$E$11:$E$30,"*")</f>
        <v>0</v>
      </c>
      <c r="AN48" s="95"/>
    </row>
    <row r="49" spans="1:40" ht="18" customHeight="1">
      <c r="A49" s="95"/>
      <c r="B49" s="250" t="s">
        <v>108</v>
      </c>
      <c r="C49" s="253">
        <f>COUNTIFS($B$11:$B$30,C$46,$C$11:$C$30,"C",$E$11:$E$30,"*")</f>
        <v>0</v>
      </c>
      <c r="D49" s="253">
        <f>COUNTIFS($B$11:$B$30,C$46,$C$11:$C$30,"D",$E$11:$E$30,"*")</f>
        <v>0</v>
      </c>
      <c r="E49" s="253">
        <f>COUNTIFS($B$11:$B$30,E$46,$C$11:$C$30,"C",$E$11:$E$30,"*")</f>
        <v>0</v>
      </c>
      <c r="F49" s="409">
        <f>COUNTIFS($B$11:$B$30,E$46,$C$11:$C$30,"D",$E$11:$E$30,"*")</f>
        <v>0</v>
      </c>
      <c r="G49" s="410"/>
      <c r="H49" s="411"/>
      <c r="I49" s="409">
        <f>COUNTIFS($B$11:$B$30,I$46,$C$11:$C$30,"C",$E$11:$E$30,"*")</f>
        <v>0</v>
      </c>
      <c r="J49" s="410"/>
      <c r="K49" s="411"/>
      <c r="L49" s="409">
        <f>COUNTIFS($B$11:$B$30,I$46,$C$11:$C$30,"D",$E$11:$E$30,"*")</f>
        <v>0</v>
      </c>
      <c r="M49" s="410"/>
      <c r="N49" s="411"/>
      <c r="O49" s="409">
        <f>COUNTIFS($B$11:$B$30,O$46,$C$11:$C$30,"C",$E$11:$E$30,"*")</f>
        <v>0</v>
      </c>
      <c r="P49" s="410"/>
      <c r="Q49" s="411"/>
      <c r="R49" s="409">
        <f>COUNTIFS($B$11:$B$30,O$46,$C$11:$C$30,"D",$E$11:$E$30,"*")</f>
        <v>0</v>
      </c>
      <c r="S49" s="410"/>
      <c r="T49" s="411"/>
      <c r="U49" s="409">
        <f>COUNTIFS($B$11:$B$30,U$46,$C$11:$C$30,"C",$E$11:$E$30,"*")</f>
        <v>0</v>
      </c>
      <c r="V49" s="410"/>
      <c r="W49" s="411"/>
      <c r="X49" s="409">
        <f>COUNTIFS($B$11:$B$30,U$46,$C$11:$C$30,"D",$E$11:$E$30,"*")</f>
        <v>0</v>
      </c>
      <c r="Y49" s="410"/>
      <c r="Z49" s="411"/>
      <c r="AA49" s="409">
        <f>COUNTIFS($B$11:$B$30,AA$46,$C$11:$C$30,"C",$E$11:$E$30,"*")</f>
        <v>0</v>
      </c>
      <c r="AB49" s="410"/>
      <c r="AC49" s="411"/>
      <c r="AD49" s="409">
        <f>COUNTIFS($B$11:$B$30,AA$46,$C$11:$C$30,"D",$E$11:$E$30,"*")</f>
        <v>0</v>
      </c>
      <c r="AE49" s="410"/>
      <c r="AF49" s="411"/>
      <c r="AG49" s="409">
        <f>COUNTIFS($B$11:$B$30,AG$46,$C$11:$C$30,"C",$E$11:$E$30,"*")</f>
        <v>0</v>
      </c>
      <c r="AH49" s="410"/>
      <c r="AI49" s="411"/>
      <c r="AJ49" s="409">
        <f>COUNTIFS($B$11:$B$30,AG$46,$C$11:$C$30,"D",$E$11:$E$30,"*")</f>
        <v>0</v>
      </c>
      <c r="AK49" s="411"/>
      <c r="AL49" s="253">
        <f>COUNTIFS($B$11:$B$30,AL$46,$C$11:$C$30,"C",$E$11:$E$30,"*")</f>
        <v>0</v>
      </c>
      <c r="AM49" s="253">
        <f>COUNTIFS($B$11:$B$30,AL$46,$C$11:$C$30,"D",$E$11:$E$30,"*")</f>
        <v>0</v>
      </c>
      <c r="AN49" s="95"/>
    </row>
    <row r="50" spans="1:40" ht="24.95" customHeight="1">
      <c r="A50" s="95"/>
      <c r="B50" s="250"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t="str">
        <f>IF($AK$3="４週",SUMIFS($AK$11:$AK$30,$B$11:$B$30,O46)/4/$AH$5,IF($AK$3="歴月",SUMIFS($AK$11:$AK$30,$B$11:$B$30,O46)/$AL$5,"記載する期間を選択してください"))</f>
        <v>記載する期間を選択してください</v>
      </c>
      <c r="P50" s="405"/>
      <c r="Q50" s="405"/>
      <c r="R50" s="405"/>
      <c r="S50" s="405"/>
      <c r="T50" s="406"/>
      <c r="U50" s="404" t="str">
        <f>IF($AK$3="４週",SUMIFS($AK$11:$AK$30,$B$11:$B$30,U46)/4/$AH$5,IF($AK$3="歴月",SUMIFS($AK$11:$AK$30,$B$11:$B$30,U46)/$AL$5,"記載する期間を選択してください"))</f>
        <v>記載する期間を選択してください</v>
      </c>
      <c r="V50" s="405"/>
      <c r="W50" s="405"/>
      <c r="X50" s="405"/>
      <c r="Y50" s="405"/>
      <c r="Z50" s="406"/>
      <c r="AA50" s="404" t="str">
        <f>IF($AK$3="４週",SUMIFS($AK$11:$AK$30,$B$11:$B$30,AA46)/4/$AH$5,IF($AK$3="歴月",SUMIFS($AK$11:$AK$30,$B$11:$B$30,AA46)/$AL$5,"記載する期間を選択してください"))</f>
        <v>記載する期間を選択してください</v>
      </c>
      <c r="AB50" s="405"/>
      <c r="AC50" s="405"/>
      <c r="AD50" s="405"/>
      <c r="AE50" s="405"/>
      <c r="AF50" s="406"/>
      <c r="AG50" s="404" t="str">
        <f>IF($AK$3="４週",SUMIFS($AK$11:$AK$30,$B$11:$B$30,AG46)/4/$AH$5,IF($AK$3="歴月",SUMIFS($AK$11:$AK$30,$B$11:$B$30,AG46)/$AL$5,"記載する期間を選択してください"))</f>
        <v>記載する期間を選択してください</v>
      </c>
      <c r="AH50" s="405"/>
      <c r="AI50" s="405"/>
      <c r="AJ50" s="405"/>
      <c r="AK50" s="406"/>
      <c r="AL50" s="404" t="str">
        <f>IF($AK$3="４週",SUMIFS($AK$11:$AK$30,$B$11:$B$30,AL46)/4/$AH$5,IF($AK$3="歴月",SUMIFS($AK$11:$AK$30,$B$11:$B$30,AL46)/$AL$5,"記載する期間を選択してください"))</f>
        <v>記載する期間を選択してください</v>
      </c>
      <c r="AM50" s="406"/>
      <c r="AN50" s="95"/>
    </row>
    <row r="51" spans="1:40" ht="5.0999999999999996" customHeight="1">
      <c r="A51" s="95"/>
      <c r="B51" s="59"/>
      <c r="C51" s="543">
        <v>2</v>
      </c>
      <c r="D51" s="543"/>
      <c r="E51" s="543">
        <v>3</v>
      </c>
      <c r="F51" s="543"/>
      <c r="G51" s="543"/>
      <c r="H51" s="543"/>
      <c r="I51" s="543">
        <v>4</v>
      </c>
      <c r="J51" s="543"/>
      <c r="K51" s="543"/>
      <c r="L51" s="543"/>
      <c r="M51" s="543"/>
      <c r="N51" s="543"/>
      <c r="O51" s="543">
        <v>5</v>
      </c>
      <c r="P51" s="543"/>
      <c r="Q51" s="543"/>
      <c r="R51" s="543"/>
      <c r="S51" s="543"/>
      <c r="T51" s="543"/>
      <c r="U51" s="543">
        <v>6</v>
      </c>
      <c r="V51" s="543"/>
      <c r="W51" s="543"/>
      <c r="X51" s="543"/>
      <c r="Y51" s="543"/>
      <c r="Z51" s="543"/>
      <c r="AA51" s="543">
        <v>7</v>
      </c>
      <c r="AB51" s="543"/>
      <c r="AC51" s="543"/>
      <c r="AD51" s="543"/>
      <c r="AE51" s="543"/>
      <c r="AF51" s="543"/>
      <c r="AG51" s="543">
        <v>8</v>
      </c>
      <c r="AH51" s="543"/>
      <c r="AI51" s="543"/>
      <c r="AJ51" s="543"/>
      <c r="AK51" s="543"/>
      <c r="AL51" s="543">
        <v>9</v>
      </c>
      <c r="AM51" s="544"/>
      <c r="AN51" s="95"/>
    </row>
    <row r="52" spans="1:40" ht="15" customHeight="1">
      <c r="A52" s="60" t="s">
        <v>159</v>
      </c>
      <c r="B52" s="545"/>
      <c r="C52" s="546"/>
      <c r="D52" s="546"/>
      <c r="E52" s="546"/>
      <c r="F52" s="547"/>
      <c r="G52" s="546"/>
      <c r="H52" s="543"/>
      <c r="I52" s="543"/>
      <c r="J52" s="543"/>
      <c r="K52" s="543"/>
      <c r="L52" s="543"/>
      <c r="M52" s="543"/>
      <c r="N52" s="543"/>
      <c r="O52" s="543"/>
      <c r="P52" s="543"/>
      <c r="Q52" s="543"/>
      <c r="R52" s="543">
        <v>6</v>
      </c>
      <c r="S52" s="543"/>
      <c r="T52" s="543"/>
      <c r="U52" s="543"/>
      <c r="V52" s="543"/>
      <c r="W52" s="543"/>
      <c r="X52" s="543">
        <v>7</v>
      </c>
      <c r="Y52" s="543"/>
      <c r="Z52" s="543"/>
      <c r="AA52" s="543"/>
      <c r="AB52" s="543"/>
      <c r="AC52" s="543"/>
      <c r="AD52" s="543">
        <v>8</v>
      </c>
      <c r="AE52" s="543"/>
      <c r="AF52" s="543"/>
      <c r="AG52" s="548"/>
      <c r="AH52" s="548"/>
      <c r="AI52" s="548"/>
      <c r="AJ52" s="548">
        <v>9</v>
      </c>
      <c r="AK52" s="549"/>
      <c r="AL52" s="549"/>
      <c r="AM52" s="95"/>
    </row>
    <row r="53" spans="1:40" s="60" customFormat="1" ht="15" customHeight="1">
      <c r="A53" s="60"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60"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60"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60"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25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60" t="s">
        <v>171</v>
      </c>
      <c r="C64" s="60"/>
      <c r="D64" s="60"/>
      <c r="E64" s="60"/>
      <c r="F64" s="60"/>
      <c r="G64" s="60"/>
    </row>
    <row r="65" spans="1:7" ht="15" customHeight="1">
      <c r="A65" s="60"/>
      <c r="B65" s="60" t="s">
        <v>188</v>
      </c>
      <c r="C65" s="60"/>
      <c r="D65" s="60"/>
      <c r="E65" s="60"/>
      <c r="F65" s="60"/>
      <c r="G65" s="60"/>
    </row>
    <row r="66" spans="1:7" ht="15" customHeight="1">
      <c r="A66" s="60"/>
      <c r="B66" s="60" t="s">
        <v>172</v>
      </c>
      <c r="C66" s="60"/>
      <c r="D66" s="60"/>
      <c r="E66" s="60"/>
      <c r="F66" s="60"/>
      <c r="G66" s="60"/>
    </row>
    <row r="67" spans="1:7" ht="15" customHeight="1">
      <c r="A67" s="60" t="s">
        <v>173</v>
      </c>
      <c r="B67" s="102"/>
      <c r="C67" s="60"/>
      <c r="D67" s="60"/>
      <c r="E67" s="60"/>
      <c r="F67" s="60"/>
      <c r="G67" s="60"/>
    </row>
    <row r="68" spans="1:7" ht="15" customHeight="1">
      <c r="A68" s="60"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354</v>
      </c>
      <c r="B71" s="102"/>
      <c r="C71" s="60"/>
      <c r="D71" s="60"/>
      <c r="E71" s="60"/>
      <c r="F71" s="60"/>
      <c r="G71" s="60"/>
    </row>
    <row r="72" spans="1:7" ht="15" customHeight="1">
      <c r="A72" s="60" t="s">
        <v>355</v>
      </c>
      <c r="B72" s="102"/>
      <c r="C72" s="60"/>
      <c r="D72" s="60"/>
      <c r="E72" s="60"/>
      <c r="F72" s="60"/>
      <c r="G72" s="60"/>
    </row>
    <row r="73" spans="1:7" ht="15" customHeight="1">
      <c r="A73" s="60"/>
      <c r="B73" s="60" t="s">
        <v>356</v>
      </c>
      <c r="C73" s="60"/>
      <c r="D73" s="60"/>
      <c r="E73" s="60"/>
      <c r="F73" s="60"/>
      <c r="G73" s="60"/>
    </row>
    <row r="74" spans="1:7" ht="15" customHeight="1">
      <c r="A74" s="60"/>
      <c r="B74" s="60" t="s">
        <v>357</v>
      </c>
      <c r="C74" s="60"/>
      <c r="D74" s="60"/>
      <c r="E74" s="60"/>
      <c r="F74" s="60"/>
      <c r="G74" s="60"/>
    </row>
    <row r="75" spans="1:7" ht="15" customHeight="1">
      <c r="A75" s="60" t="s">
        <v>358</v>
      </c>
      <c r="B75" s="102"/>
      <c r="C75" s="60"/>
      <c r="D75" s="60"/>
      <c r="E75" s="60"/>
      <c r="F75" s="60"/>
      <c r="G75" s="60"/>
    </row>
    <row r="76" spans="1:7" ht="15" customHeight="1">
      <c r="A76" s="60" t="s">
        <v>178</v>
      </c>
      <c r="B76" s="102"/>
      <c r="C76" s="60"/>
      <c r="D76" s="60"/>
      <c r="E76" s="60"/>
      <c r="F76" s="60"/>
      <c r="G76" s="60"/>
    </row>
    <row r="77" spans="1:7" ht="15" customHeight="1">
      <c r="A77" s="60" t="s">
        <v>359</v>
      </c>
      <c r="B77" s="102"/>
      <c r="C77" s="60"/>
      <c r="D77" s="60"/>
      <c r="E77" s="60"/>
      <c r="F77" s="60"/>
      <c r="G77" s="60"/>
    </row>
    <row r="78" spans="1:7" ht="15" customHeight="1">
      <c r="A78" s="60" t="s">
        <v>360</v>
      </c>
      <c r="B78" s="102"/>
      <c r="C78" s="60"/>
      <c r="D78" s="60"/>
      <c r="E78" s="60"/>
      <c r="F78" s="60"/>
      <c r="G78" s="60"/>
    </row>
    <row r="79" spans="1:7" ht="15" customHeight="1">
      <c r="A79" s="60" t="s">
        <v>181</v>
      </c>
      <c r="B79" s="102"/>
      <c r="C79" s="60"/>
      <c r="D79" s="60"/>
      <c r="E79" s="60"/>
      <c r="F79" s="60"/>
      <c r="G79" s="60"/>
    </row>
    <row r="80" spans="1:7" ht="15" customHeight="1">
      <c r="A80" s="60" t="s">
        <v>182</v>
      </c>
      <c r="B80" s="102"/>
      <c r="C80" s="60"/>
      <c r="D80" s="60"/>
      <c r="E80" s="60"/>
      <c r="F80" s="60"/>
      <c r="G80" s="60"/>
    </row>
    <row r="81" spans="1:7" ht="15" customHeight="1">
      <c r="A81" s="60" t="s">
        <v>361</v>
      </c>
      <c r="B81" s="102"/>
      <c r="C81" s="60"/>
      <c r="D81" s="60"/>
      <c r="E81" s="60"/>
      <c r="F81" s="60"/>
      <c r="G81" s="60"/>
    </row>
    <row r="82" spans="1:7" ht="15" customHeight="1">
      <c r="A82" s="60" t="s">
        <v>362</v>
      </c>
      <c r="B82" s="102"/>
      <c r="C82" s="60"/>
      <c r="D82" s="60"/>
      <c r="E82" s="60"/>
      <c r="F82" s="60"/>
      <c r="G82" s="60"/>
    </row>
  </sheetData>
  <mergeCells count="145">
    <mergeCell ref="C63:E63"/>
    <mergeCell ref="B7:B10"/>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F49:H49"/>
    <mergeCell ref="I49:K49"/>
    <mergeCell ref="L49:N49"/>
    <mergeCell ref="O49:Q49"/>
    <mergeCell ref="R49:T49"/>
    <mergeCell ref="F48:H48"/>
    <mergeCell ref="I48:K48"/>
    <mergeCell ref="L48:N48"/>
    <mergeCell ref="O48:Q48"/>
    <mergeCell ref="R48:T48"/>
    <mergeCell ref="U48:W48"/>
    <mergeCell ref="U47:W47"/>
    <mergeCell ref="X47:Z47"/>
    <mergeCell ref="AA47:AC47"/>
    <mergeCell ref="AD47:AF47"/>
    <mergeCell ref="AG47:AI47"/>
    <mergeCell ref="AJ47:AK47"/>
    <mergeCell ref="O46:T46"/>
    <mergeCell ref="U46:Z46"/>
    <mergeCell ref="AA46:AF46"/>
    <mergeCell ref="AG46:AK46"/>
    <mergeCell ref="AL46:AM46"/>
    <mergeCell ref="F47:H47"/>
    <mergeCell ref="I47:K47"/>
    <mergeCell ref="L47:N47"/>
    <mergeCell ref="O47:Q47"/>
    <mergeCell ref="R47:T47"/>
    <mergeCell ref="A43:B43"/>
    <mergeCell ref="C43:D43"/>
    <mergeCell ref="E43:H43"/>
    <mergeCell ref="I43:N43"/>
    <mergeCell ref="C46:D46"/>
    <mergeCell ref="E46:H46"/>
    <mergeCell ref="I46:N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1:AN11"/>
    <mergeCell ref="AM12:AN12"/>
    <mergeCell ref="AM13:AN13"/>
    <mergeCell ref="AM14:AN14"/>
    <mergeCell ref="AM15:AN15"/>
    <mergeCell ref="AL7:AL10"/>
    <mergeCell ref="AM7:AN10"/>
    <mergeCell ref="F8:L8"/>
    <mergeCell ref="M8:S8"/>
    <mergeCell ref="T8:Z8"/>
    <mergeCell ref="AA8:AG8"/>
    <mergeCell ref="AH8:AJ8"/>
    <mergeCell ref="AK3:AN3"/>
    <mergeCell ref="AK4:AN4"/>
    <mergeCell ref="AH5:AJ5"/>
    <mergeCell ref="A7:A10"/>
    <mergeCell ref="C7:C10"/>
    <mergeCell ref="D7:D10"/>
    <mergeCell ref="E7:E10"/>
    <mergeCell ref="F7:AJ7"/>
    <mergeCell ref="AK7:AK10"/>
    <mergeCell ref="AK1:AN1"/>
    <mergeCell ref="M2:P2"/>
    <mergeCell ref="Q2:R2"/>
    <mergeCell ref="S2:T2"/>
    <mergeCell ref="U2:V2"/>
    <mergeCell ref="AK2:AN2"/>
  </mergeCells>
  <phoneticPr fontId="31"/>
  <dataValidations count="7">
    <dataValidation type="list" allowBlank="1" showInputMessage="1" sqref="B11" xr:uid="{CC13E4F3-E5B4-4DA0-B4B2-58167FED9333}">
      <formula1>INDIRECT($AK$1)</formula1>
    </dataValidation>
    <dataValidation type="list" allowBlank="1" showInputMessage="1" sqref="B13:B30 B12" xr:uid="{232C9E7F-C171-4C32-A302-7078687F2623}">
      <formula1>INDIRECT($AK$1)</formula1>
    </dataValidation>
    <dataValidation type="list" allowBlank="1" showInputMessage="1" showErrorMessage="1" sqref="AK3:AN3" xr:uid="{A6153B03-2CD1-4C8E-8F5C-2D6E04C26C5C}">
      <formula1>"４週,歴月"</formula1>
    </dataValidation>
    <dataValidation type="list" allowBlank="1" showInputMessage="1" showErrorMessage="1" sqref="AK4:AN4" xr:uid="{41C422DF-57C0-4293-AE51-74F58C0566A0}">
      <formula1>"予定,実績"</formula1>
    </dataValidation>
    <dataValidation type="list" allowBlank="1" showInputMessage="1" showErrorMessage="1" sqref="C11:C30" xr:uid="{B758B396-CE26-4C37-A74E-529DE5D55CA4}">
      <formula1>"A,B,C,D"</formula1>
    </dataValidation>
    <dataValidation operator="greaterThanOrEqual" allowBlank="1" showInputMessage="1" showErrorMessage="1" sqref="I44 AJ38:AJ39 AL38 L40 L44 I40" xr:uid="{54F90C07-1429-4CA3-A6FD-5A101E0E2FB3}"/>
    <dataValidation type="whole" operator="greaterThanOrEqual" allowBlank="1" showInputMessage="1" showErrorMessage="1" sqref="I38:I39 D38:F39 AG38:AG39 AD38:AD39 AA38:AA39 X38:X39 U38:U39 R38:R39 O38:O39 L38:L39" xr:uid="{87FDF01E-046D-4AFA-BAD3-801D582DBC2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4A973-EB69-4D48-99EB-052979E61885}">
  <dimension ref="A1:AQ82"/>
  <sheetViews>
    <sheetView showGridLines="0" zoomScaleNormal="100" zoomScaleSheetLayoutView="100" workbookViewId="0">
      <selection activeCell="AL5" sqref="AL5"/>
    </sheetView>
  </sheetViews>
  <sheetFormatPr defaultColWidth="8.25" defaultRowHeight="21" customHeight="1"/>
  <cols>
    <col min="1" max="1" width="3.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c r="A1" s="103"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550" t="s">
        <v>351</v>
      </c>
      <c r="AL1" s="550"/>
      <c r="AM1" s="550"/>
      <c r="AN1" s="550"/>
    </row>
    <row r="2" spans="1:40" ht="18" customHeight="1">
      <c r="A2" s="95"/>
      <c r="B2" s="65"/>
      <c r="C2" s="65"/>
      <c r="D2" s="65"/>
      <c r="E2" s="65"/>
      <c r="F2" s="65"/>
      <c r="G2" s="65"/>
      <c r="H2" s="65"/>
      <c r="I2" s="65"/>
      <c r="J2" s="65"/>
      <c r="K2" s="65"/>
      <c r="L2" s="65"/>
      <c r="M2" s="486">
        <v>2026</v>
      </c>
      <c r="N2" s="486"/>
      <c r="O2" s="486"/>
      <c r="P2" s="486"/>
      <c r="Q2" s="388" t="s">
        <v>143</v>
      </c>
      <c r="R2" s="388"/>
      <c r="S2" s="486">
        <v>2</v>
      </c>
      <c r="T2" s="486"/>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489">
        <v>40</v>
      </c>
      <c r="AI5" s="489"/>
      <c r="AJ5" s="489"/>
      <c r="AK5" s="97" t="s">
        <v>150</v>
      </c>
      <c r="AL5" s="256">
        <v>160</v>
      </c>
      <c r="AM5" s="97" t="s">
        <v>151</v>
      </c>
      <c r="AN5" s="95"/>
    </row>
    <row r="6" spans="1:40" ht="9.9499999999999993" customHeight="1">
      <c r="A6" s="95"/>
      <c r="B6" s="524"/>
      <c r="C6" s="524"/>
      <c r="D6" s="524"/>
      <c r="E6" s="524"/>
      <c r="F6" s="524"/>
      <c r="G6" s="524"/>
      <c r="H6" s="524"/>
      <c r="I6" s="524"/>
      <c r="J6" s="524"/>
      <c r="K6" s="524"/>
      <c r="L6" s="524"/>
      <c r="M6" s="524"/>
      <c r="N6" s="524"/>
      <c r="O6" s="524"/>
      <c r="P6" s="524"/>
      <c r="Q6" s="524"/>
      <c r="R6" s="524"/>
      <c r="S6" s="524"/>
      <c r="T6" s="524"/>
      <c r="U6" s="524"/>
      <c r="V6" s="524"/>
      <c r="W6" s="524"/>
      <c r="X6" s="65"/>
      <c r="Y6" s="65"/>
      <c r="Z6" s="65"/>
      <c r="AA6" s="65"/>
      <c r="AB6" s="65"/>
      <c r="AC6" s="65"/>
      <c r="AD6" s="65"/>
      <c r="AE6" s="65"/>
      <c r="AF6" s="65"/>
      <c r="AG6" s="65"/>
      <c r="AH6" s="65"/>
      <c r="AI6" s="65"/>
      <c r="AJ6" s="65"/>
      <c r="AK6" s="65"/>
      <c r="AL6" s="65"/>
      <c r="AM6" s="95"/>
      <c r="AN6" s="95"/>
    </row>
    <row r="7" spans="1:40" ht="15" customHeight="1">
      <c r="A7" s="525" t="s">
        <v>146</v>
      </c>
      <c r="B7" s="551"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525"/>
      <c r="B8" s="552"/>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525"/>
      <c r="B9" s="553"/>
      <c r="C9" s="382"/>
      <c r="D9" s="378"/>
      <c r="E9" s="385"/>
      <c r="F9" s="526">
        <f>DATE($M$2,$S$2,1)</f>
        <v>46054</v>
      </c>
      <c r="G9" s="526">
        <f>DATE($M$2,$S$2,2)</f>
        <v>46055</v>
      </c>
      <c r="H9" s="526">
        <f>DATE($M$2,$S$2,3)</f>
        <v>46056</v>
      </c>
      <c r="I9" s="526">
        <f>DATE($M$2,$S$2,4)</f>
        <v>46057</v>
      </c>
      <c r="J9" s="526">
        <f>DATE($M$2,$S$2,5)</f>
        <v>46058</v>
      </c>
      <c r="K9" s="526">
        <f>DATE($M$2,$S$2,6)</f>
        <v>46059</v>
      </c>
      <c r="L9" s="526">
        <f>DATE($M$2,$S$2,7)</f>
        <v>46060</v>
      </c>
      <c r="M9" s="526">
        <f>DATE($M$2,$S$2,8)</f>
        <v>46061</v>
      </c>
      <c r="N9" s="526">
        <f>DATE($M$2,$S$2,9)</f>
        <v>46062</v>
      </c>
      <c r="O9" s="526">
        <f>DATE($M$2,$S$2,10)</f>
        <v>46063</v>
      </c>
      <c r="P9" s="526">
        <f>DATE($M$2,$S$2,11)</f>
        <v>46064</v>
      </c>
      <c r="Q9" s="526">
        <f>DATE($M$2,$S$2,12)</f>
        <v>46065</v>
      </c>
      <c r="R9" s="526">
        <f>DATE($M$2,$S$2,13)</f>
        <v>46066</v>
      </c>
      <c r="S9" s="526">
        <f>DATE($M$2,$S$2,14)</f>
        <v>46067</v>
      </c>
      <c r="T9" s="526">
        <f>DATE($M$2,$S$2,15)</f>
        <v>46068</v>
      </c>
      <c r="U9" s="526">
        <f>DATE($M$2,$S$2,16)</f>
        <v>46069</v>
      </c>
      <c r="V9" s="526">
        <f>DATE($M$2,$S$2,17)</f>
        <v>46070</v>
      </c>
      <c r="W9" s="526">
        <f>DATE($M$2,$S$2,18)</f>
        <v>46071</v>
      </c>
      <c r="X9" s="526">
        <f>DATE($M$2,$S$2,19)</f>
        <v>46072</v>
      </c>
      <c r="Y9" s="526">
        <f>DATE($M$2,$S$2,20)</f>
        <v>46073</v>
      </c>
      <c r="Z9" s="526">
        <f>DATE($M$2,$S$2,21)</f>
        <v>46074</v>
      </c>
      <c r="AA9" s="526">
        <f>DATE($M$2,$S$2,22)</f>
        <v>46075</v>
      </c>
      <c r="AB9" s="526">
        <f>DATE($M$2,$S$2,23)</f>
        <v>46076</v>
      </c>
      <c r="AC9" s="526">
        <f>DATE($M$2,$S$2,24)</f>
        <v>46077</v>
      </c>
      <c r="AD9" s="526">
        <f>DATE($M$2,$S$2,25)</f>
        <v>46078</v>
      </c>
      <c r="AE9" s="526">
        <f>DATE($M$2,$S$2,26)</f>
        <v>46079</v>
      </c>
      <c r="AF9" s="526">
        <f>DATE($M$2,$S$2,27)</f>
        <v>46080</v>
      </c>
      <c r="AG9" s="526">
        <f>DATE($M$2,$S$2,28)</f>
        <v>46081</v>
      </c>
      <c r="AH9" s="526" t="str">
        <f>IF(DAY(EOMONTH(F9,0))&lt;29,"",DATE($M$2,$S$2,29))</f>
        <v/>
      </c>
      <c r="AI9" s="526" t="str">
        <f>IF(DAY(EOMONTH(F9,0))&lt;30,"",DATE($M$2,$S$2,30))</f>
        <v/>
      </c>
      <c r="AJ9" s="526" t="str">
        <f>IF(DAY(EOMONTH(F9,0))&lt;31,"",DATE($M$2,$S$2,31))</f>
        <v/>
      </c>
      <c r="AK9" s="400"/>
      <c r="AL9" s="392"/>
      <c r="AM9" s="396"/>
      <c r="AN9" s="396"/>
    </row>
    <row r="10" spans="1:40" ht="15" customHeight="1">
      <c r="A10" s="525"/>
      <c r="B10" s="554"/>
      <c r="C10" s="383"/>
      <c r="D10" s="378"/>
      <c r="E10" s="385"/>
      <c r="F10" s="527">
        <f>DATE($M$2,$S$2,1)</f>
        <v>46054</v>
      </c>
      <c r="G10" s="527">
        <f>DATE($M$2,$S$2,2)</f>
        <v>46055</v>
      </c>
      <c r="H10" s="527">
        <f>DATE($M$2,$S$2,3)</f>
        <v>46056</v>
      </c>
      <c r="I10" s="527">
        <f>DATE($M$2,$S$2,4)</f>
        <v>46057</v>
      </c>
      <c r="J10" s="527">
        <f>DATE($M$2,$S$2,5)</f>
        <v>46058</v>
      </c>
      <c r="K10" s="527">
        <f>DATE($M$2,$S$2,6)</f>
        <v>46059</v>
      </c>
      <c r="L10" s="527">
        <f>DATE($M$2,$S$2,7)</f>
        <v>46060</v>
      </c>
      <c r="M10" s="527">
        <f>DATE($M$2,$S$2,8)</f>
        <v>46061</v>
      </c>
      <c r="N10" s="527">
        <f>DATE($M$2,$S$2,9)</f>
        <v>46062</v>
      </c>
      <c r="O10" s="527">
        <f>DATE($M$2,$S$2,10)</f>
        <v>46063</v>
      </c>
      <c r="P10" s="527">
        <f>DATE($M$2,$S$2,11)</f>
        <v>46064</v>
      </c>
      <c r="Q10" s="527">
        <f>DATE($M$2,$S$2,12)</f>
        <v>46065</v>
      </c>
      <c r="R10" s="527">
        <f>DATE($M$2,$S$2,13)</f>
        <v>46066</v>
      </c>
      <c r="S10" s="527">
        <f>DATE($M$2,$S$2,14)</f>
        <v>46067</v>
      </c>
      <c r="T10" s="527">
        <f>DATE($M$2,$S$2,15)</f>
        <v>46068</v>
      </c>
      <c r="U10" s="527">
        <f>DATE($M$2,$S$2,16)</f>
        <v>46069</v>
      </c>
      <c r="V10" s="527">
        <f>DATE($M$2,$S$2,17)</f>
        <v>46070</v>
      </c>
      <c r="W10" s="527">
        <f>DATE($M$2,$S$2,18)</f>
        <v>46071</v>
      </c>
      <c r="X10" s="527">
        <f>DATE($M$2,$S$2,19)</f>
        <v>46072</v>
      </c>
      <c r="Y10" s="527">
        <f>DATE($M$2,$S$2,20)</f>
        <v>46073</v>
      </c>
      <c r="Z10" s="527">
        <f>DATE($M$2,$S$2,21)</f>
        <v>46074</v>
      </c>
      <c r="AA10" s="527">
        <f>DATE($M$2,$S$2,22)</f>
        <v>46075</v>
      </c>
      <c r="AB10" s="527">
        <f>DATE($M$2,$S$2,23)</f>
        <v>46076</v>
      </c>
      <c r="AC10" s="527">
        <f>DATE($M$2,$S$2,24)</f>
        <v>46077</v>
      </c>
      <c r="AD10" s="527">
        <f>DATE($M$2,$S$2,25)</f>
        <v>46078</v>
      </c>
      <c r="AE10" s="527">
        <f>DATE($M$2,$S$2,26)</f>
        <v>46079</v>
      </c>
      <c r="AF10" s="527">
        <f>DATE($M$2,$S$2,27)</f>
        <v>46080</v>
      </c>
      <c r="AG10" s="527">
        <f>DATE($M$2,$S$2,28)</f>
        <v>46081</v>
      </c>
      <c r="AH10" s="527" t="str">
        <f>IF(DAY(EOMONTH(F10,0))&lt;29,"",DATE($M$2,$S$2,29))</f>
        <v/>
      </c>
      <c r="AI10" s="527" t="str">
        <f>IF(DAY(EOMONTH(F10,0))&lt;30,"",DATE($M$2,$S$2,30))</f>
        <v/>
      </c>
      <c r="AJ10" s="527" t="str">
        <f>IF(DAY(EOMONTH(F10,0))&lt;31,"",DATE($M$2,$S$2,31))</f>
        <v/>
      </c>
      <c r="AK10" s="400"/>
      <c r="AL10" s="392"/>
      <c r="AM10" s="396"/>
      <c r="AN10" s="396"/>
    </row>
    <row r="11" spans="1:40" ht="18" customHeight="1">
      <c r="A11" s="528">
        <v>1</v>
      </c>
      <c r="B11" s="254" t="s">
        <v>110</v>
      </c>
      <c r="C11" s="257"/>
      <c r="D11" s="529"/>
      <c r="E11" s="530"/>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75">
        <f>+SUM(F11:AJ11)</f>
        <v>0</v>
      </c>
      <c r="AL11" s="76">
        <f>IF($AK$3="４週",AK11/4,AK11/(DAY(EOMONTH($F$9,0))/7))</f>
        <v>0</v>
      </c>
      <c r="AM11" s="531"/>
      <c r="AN11" s="531"/>
    </row>
    <row r="12" spans="1:40" ht="18" customHeight="1">
      <c r="A12" s="528">
        <v>2</v>
      </c>
      <c r="B12" s="254" t="s">
        <v>352</v>
      </c>
      <c r="C12" s="257"/>
      <c r="D12" s="529"/>
      <c r="E12" s="530"/>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75">
        <f t="shared" ref="AK12:AK31" si="0">+SUM(F12:AJ12)</f>
        <v>0</v>
      </c>
      <c r="AL12" s="76">
        <f t="shared" ref="AL12:AL30" si="1">IF($AK$3="４週",AK12/4,AK12/(DAY(EOMONTH($F$9,0))/7))</f>
        <v>0</v>
      </c>
      <c r="AM12" s="531"/>
      <c r="AN12" s="531"/>
    </row>
    <row r="13" spans="1:40" ht="18" customHeight="1">
      <c r="A13" s="528">
        <v>3</v>
      </c>
      <c r="B13" s="114"/>
      <c r="C13" s="257"/>
      <c r="D13" s="529"/>
      <c r="E13" s="530"/>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75">
        <f t="shared" si="0"/>
        <v>0</v>
      </c>
      <c r="AL13" s="76">
        <f t="shared" si="1"/>
        <v>0</v>
      </c>
      <c r="AM13" s="531"/>
      <c r="AN13" s="531"/>
    </row>
    <row r="14" spans="1:40" ht="18" customHeight="1">
      <c r="A14" s="528">
        <v>4</v>
      </c>
      <c r="B14" s="114"/>
      <c r="C14" s="257"/>
      <c r="D14" s="529"/>
      <c r="E14" s="530"/>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75">
        <f t="shared" si="0"/>
        <v>0</v>
      </c>
      <c r="AL14" s="76">
        <f t="shared" si="1"/>
        <v>0</v>
      </c>
      <c r="AM14" s="531"/>
      <c r="AN14" s="531"/>
    </row>
    <row r="15" spans="1:40" ht="18" customHeight="1">
      <c r="A15" s="528">
        <v>5</v>
      </c>
      <c r="B15" s="114"/>
      <c r="C15" s="257"/>
      <c r="D15" s="529"/>
      <c r="E15" s="530"/>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75">
        <f t="shared" si="0"/>
        <v>0</v>
      </c>
      <c r="AL15" s="76">
        <f t="shared" si="1"/>
        <v>0</v>
      </c>
      <c r="AM15" s="531"/>
      <c r="AN15" s="531"/>
    </row>
    <row r="16" spans="1:40" ht="18" customHeight="1">
      <c r="A16" s="528">
        <v>6</v>
      </c>
      <c r="B16" s="114"/>
      <c r="C16" s="257"/>
      <c r="D16" s="529"/>
      <c r="E16" s="530"/>
      <c r="F16" s="255"/>
      <c r="G16" s="255"/>
      <c r="H16" s="255"/>
      <c r="I16" s="255"/>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75">
        <f t="shared" si="0"/>
        <v>0</v>
      </c>
      <c r="AL16" s="76">
        <f t="shared" si="1"/>
        <v>0</v>
      </c>
      <c r="AM16" s="531"/>
      <c r="AN16" s="531"/>
    </row>
    <row r="17" spans="1:40" ht="18" customHeight="1">
      <c r="A17" s="528">
        <v>7</v>
      </c>
      <c r="B17" s="114"/>
      <c r="C17" s="257"/>
      <c r="D17" s="529"/>
      <c r="E17" s="530"/>
      <c r="F17" s="255"/>
      <c r="G17" s="255"/>
      <c r="H17" s="255"/>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75">
        <f t="shared" si="0"/>
        <v>0</v>
      </c>
      <c r="AL17" s="76">
        <f t="shared" si="1"/>
        <v>0</v>
      </c>
      <c r="AM17" s="531"/>
      <c r="AN17" s="531"/>
    </row>
    <row r="18" spans="1:40" ht="18" customHeight="1">
      <c r="A18" s="528">
        <v>8</v>
      </c>
      <c r="B18" s="114"/>
      <c r="C18" s="257"/>
      <c r="D18" s="529"/>
      <c r="E18" s="530"/>
      <c r="F18" s="255"/>
      <c r="G18" s="255"/>
      <c r="H18" s="25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75">
        <f t="shared" si="0"/>
        <v>0</v>
      </c>
      <c r="AL18" s="76">
        <f t="shared" si="1"/>
        <v>0</v>
      </c>
      <c r="AM18" s="531"/>
      <c r="AN18" s="531"/>
    </row>
    <row r="19" spans="1:40" ht="18" customHeight="1">
      <c r="A19" s="528">
        <v>9</v>
      </c>
      <c r="B19" s="114"/>
      <c r="C19" s="257"/>
      <c r="D19" s="529"/>
      <c r="E19" s="530"/>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75">
        <f t="shared" si="0"/>
        <v>0</v>
      </c>
      <c r="AL19" s="76">
        <f t="shared" si="1"/>
        <v>0</v>
      </c>
      <c r="AM19" s="531"/>
      <c r="AN19" s="531"/>
    </row>
    <row r="20" spans="1:40" ht="18" customHeight="1">
      <c r="A20" s="528">
        <v>10</v>
      </c>
      <c r="B20" s="114"/>
      <c r="C20" s="257"/>
      <c r="D20" s="529"/>
      <c r="E20" s="530"/>
      <c r="F20" s="255"/>
      <c r="G20" s="255"/>
      <c r="H20" s="255"/>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75">
        <f t="shared" si="0"/>
        <v>0</v>
      </c>
      <c r="AL20" s="76">
        <f t="shared" si="1"/>
        <v>0</v>
      </c>
      <c r="AM20" s="531"/>
      <c r="AN20" s="531"/>
    </row>
    <row r="21" spans="1:40" ht="18" customHeight="1">
      <c r="A21" s="528">
        <v>11</v>
      </c>
      <c r="B21" s="114"/>
      <c r="C21" s="257"/>
      <c r="D21" s="529"/>
      <c r="E21" s="530"/>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75">
        <f t="shared" si="0"/>
        <v>0</v>
      </c>
      <c r="AL21" s="76">
        <f t="shared" si="1"/>
        <v>0</v>
      </c>
      <c r="AM21" s="531"/>
      <c r="AN21" s="531"/>
    </row>
    <row r="22" spans="1:40" ht="18" customHeight="1">
      <c r="A22" s="528">
        <v>12</v>
      </c>
      <c r="B22" s="114"/>
      <c r="C22" s="257"/>
      <c r="D22" s="529"/>
      <c r="E22" s="530"/>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75">
        <f t="shared" si="0"/>
        <v>0</v>
      </c>
      <c r="AL22" s="76">
        <f t="shared" si="1"/>
        <v>0</v>
      </c>
      <c r="AM22" s="531"/>
      <c r="AN22" s="531"/>
    </row>
    <row r="23" spans="1:40" ht="18" customHeight="1">
      <c r="A23" s="528">
        <v>13</v>
      </c>
      <c r="B23" s="114"/>
      <c r="C23" s="257"/>
      <c r="D23" s="529"/>
      <c r="E23" s="530"/>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75">
        <f t="shared" si="0"/>
        <v>0</v>
      </c>
      <c r="AL23" s="76">
        <f t="shared" si="1"/>
        <v>0</v>
      </c>
      <c r="AM23" s="531"/>
      <c r="AN23" s="531"/>
    </row>
    <row r="24" spans="1:40" ht="18" customHeight="1">
      <c r="A24" s="528">
        <v>14</v>
      </c>
      <c r="B24" s="114"/>
      <c r="C24" s="257"/>
      <c r="D24" s="529"/>
      <c r="E24" s="530"/>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75">
        <f t="shared" si="0"/>
        <v>0</v>
      </c>
      <c r="AL24" s="76">
        <f t="shared" si="1"/>
        <v>0</v>
      </c>
      <c r="AM24" s="531"/>
      <c r="AN24" s="531"/>
    </row>
    <row r="25" spans="1:40" ht="18" customHeight="1">
      <c r="A25" s="528">
        <v>15</v>
      </c>
      <c r="B25" s="114"/>
      <c r="C25" s="257"/>
      <c r="D25" s="529"/>
      <c r="E25" s="530"/>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75">
        <f t="shared" si="0"/>
        <v>0</v>
      </c>
      <c r="AL25" s="76">
        <f t="shared" si="1"/>
        <v>0</v>
      </c>
      <c r="AM25" s="531"/>
      <c r="AN25" s="531"/>
    </row>
    <row r="26" spans="1:40" ht="18" customHeight="1">
      <c r="A26" s="528">
        <v>16</v>
      </c>
      <c r="B26" s="114"/>
      <c r="C26" s="257"/>
      <c r="D26" s="529"/>
      <c r="E26" s="530"/>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75">
        <f t="shared" si="0"/>
        <v>0</v>
      </c>
      <c r="AL26" s="76">
        <f t="shared" si="1"/>
        <v>0</v>
      </c>
      <c r="AM26" s="531"/>
      <c r="AN26" s="531"/>
    </row>
    <row r="27" spans="1:40" ht="18" customHeight="1">
      <c r="A27" s="528">
        <v>17</v>
      </c>
      <c r="B27" s="114"/>
      <c r="C27" s="257"/>
      <c r="D27" s="529"/>
      <c r="E27" s="530"/>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75">
        <f t="shared" si="0"/>
        <v>0</v>
      </c>
      <c r="AL27" s="76">
        <f t="shared" si="1"/>
        <v>0</v>
      </c>
      <c r="AM27" s="531"/>
      <c r="AN27" s="531"/>
    </row>
    <row r="28" spans="1:40" ht="18" customHeight="1">
      <c r="A28" s="528">
        <v>18</v>
      </c>
      <c r="B28" s="114"/>
      <c r="C28" s="257"/>
      <c r="D28" s="529"/>
      <c r="E28" s="530"/>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75">
        <f t="shared" si="0"/>
        <v>0</v>
      </c>
      <c r="AL28" s="76">
        <f t="shared" si="1"/>
        <v>0</v>
      </c>
      <c r="AM28" s="531"/>
      <c r="AN28" s="531"/>
    </row>
    <row r="29" spans="1:40" ht="18" customHeight="1">
      <c r="A29" s="528">
        <v>19</v>
      </c>
      <c r="B29" s="114"/>
      <c r="C29" s="257"/>
      <c r="D29" s="529"/>
      <c r="E29" s="530"/>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75">
        <f t="shared" si="0"/>
        <v>0</v>
      </c>
      <c r="AL29" s="76">
        <f t="shared" si="1"/>
        <v>0</v>
      </c>
      <c r="AM29" s="531"/>
      <c r="AN29" s="531"/>
    </row>
    <row r="30" spans="1:40" ht="18" customHeight="1">
      <c r="A30" s="528">
        <v>20</v>
      </c>
      <c r="B30" s="114"/>
      <c r="C30" s="257"/>
      <c r="D30" s="529"/>
      <c r="E30" s="530"/>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75">
        <f t="shared" si="0"/>
        <v>0</v>
      </c>
      <c r="AL30" s="76">
        <f t="shared" si="1"/>
        <v>0</v>
      </c>
      <c r="AM30" s="531"/>
      <c r="AN30" s="531"/>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525"/>
      <c r="AN31" s="525"/>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525"/>
      <c r="AN32" s="525"/>
    </row>
    <row r="33" spans="1:43" ht="15" customHeight="1">
      <c r="A33" s="524"/>
      <c r="B33" s="524"/>
      <c r="C33" s="524"/>
      <c r="D33" s="524"/>
      <c r="E33" s="524"/>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524"/>
      <c r="AL33" s="524"/>
      <c r="AM33" s="95"/>
    </row>
    <row r="34" spans="1:43" ht="15" customHeight="1">
      <c r="A34" s="524"/>
      <c r="B34" s="524"/>
      <c r="C34" s="524"/>
      <c r="D34" s="524"/>
      <c r="E34" s="524"/>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524"/>
      <c r="AL34" s="524"/>
      <c r="AM34" s="95"/>
    </row>
    <row r="35" spans="1:43" ht="15" customHeight="1">
      <c r="A35" s="524"/>
      <c r="B35" s="524"/>
      <c r="C35" s="524"/>
      <c r="D35" s="524"/>
      <c r="E35" s="524"/>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524"/>
      <c r="AL35" s="524"/>
      <c r="AM35" s="95"/>
    </row>
    <row r="36" spans="1:43" ht="21" customHeight="1">
      <c r="A36" s="80" t="s">
        <v>200</v>
      </c>
      <c r="B36" s="524"/>
      <c r="C36" s="524"/>
      <c r="D36" s="524"/>
      <c r="E36" s="524"/>
      <c r="F36" s="524"/>
      <c r="G36" s="60"/>
      <c r="H36" s="60"/>
      <c r="I36" s="60"/>
      <c r="J36" s="60"/>
      <c r="K36" s="60"/>
      <c r="L36" s="60"/>
      <c r="M36" s="60"/>
      <c r="N36" s="60"/>
      <c r="O36" s="60"/>
      <c r="AM36" s="524"/>
      <c r="AN36" s="95"/>
    </row>
    <row r="37" spans="1:43" ht="24.95" customHeight="1">
      <c r="A37" s="378"/>
      <c r="B37" s="378"/>
      <c r="C37" s="378"/>
      <c r="D37" s="125">
        <v>4</v>
      </c>
      <c r="E37" s="125">
        <v>5</v>
      </c>
      <c r="F37" s="532">
        <v>6</v>
      </c>
      <c r="G37" s="532"/>
      <c r="H37" s="532"/>
      <c r="I37" s="532">
        <v>7</v>
      </c>
      <c r="J37" s="532"/>
      <c r="K37" s="532"/>
      <c r="L37" s="532">
        <v>8</v>
      </c>
      <c r="M37" s="532"/>
      <c r="N37" s="532"/>
      <c r="O37" s="532">
        <v>9</v>
      </c>
      <c r="P37" s="532"/>
      <c r="Q37" s="532"/>
      <c r="R37" s="532">
        <v>10</v>
      </c>
      <c r="S37" s="532"/>
      <c r="T37" s="532"/>
      <c r="U37" s="532">
        <v>11</v>
      </c>
      <c r="V37" s="532"/>
      <c r="W37" s="532"/>
      <c r="X37" s="532">
        <v>12</v>
      </c>
      <c r="Y37" s="532"/>
      <c r="Z37" s="532"/>
      <c r="AA37" s="532">
        <v>1</v>
      </c>
      <c r="AB37" s="532"/>
      <c r="AC37" s="532"/>
      <c r="AD37" s="532">
        <v>2</v>
      </c>
      <c r="AE37" s="532"/>
      <c r="AF37" s="532"/>
      <c r="AG37" s="532">
        <v>3</v>
      </c>
      <c r="AH37" s="532"/>
      <c r="AI37" s="532"/>
      <c r="AJ37" s="378" t="s">
        <v>147</v>
      </c>
      <c r="AK37" s="378"/>
      <c r="AL37" s="250" t="s">
        <v>204</v>
      </c>
      <c r="AM37"/>
      <c r="AN37"/>
      <c r="AO37"/>
      <c r="AP37"/>
      <c r="AQ37"/>
    </row>
    <row r="38" spans="1:43" ht="18" customHeight="1">
      <c r="A38" s="533" t="s">
        <v>208</v>
      </c>
      <c r="B38" s="533"/>
      <c r="C38" s="533"/>
      <c r="D38" s="255"/>
      <c r="E38" s="255"/>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379">
        <f>SUM(D38:AI38)</f>
        <v>0</v>
      </c>
      <c r="AK38" s="379"/>
      <c r="AL38" s="534" t="e">
        <f>ROUNDUP(AJ38/AJ39,1)</f>
        <v>#DIV/0!</v>
      </c>
      <c r="AM38"/>
      <c r="AN38"/>
      <c r="AO38"/>
      <c r="AP38"/>
      <c r="AQ38"/>
    </row>
    <row r="39" spans="1:43" ht="18" customHeight="1">
      <c r="A39" s="533" t="s">
        <v>201</v>
      </c>
      <c r="B39" s="533"/>
      <c r="C39" s="533"/>
      <c r="D39" s="255"/>
      <c r="E39" s="255"/>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379">
        <f>+SUM(D39:AI39)</f>
        <v>0</v>
      </c>
      <c r="AK39" s="379"/>
      <c r="AL39" s="535"/>
      <c r="AM39"/>
      <c r="AN39"/>
      <c r="AO39"/>
      <c r="AP39"/>
      <c r="AQ39"/>
    </row>
    <row r="40" spans="1:43" ht="5.0999999999999996" customHeight="1">
      <c r="A40" s="93"/>
      <c r="B40" s="93"/>
      <c r="C40" s="9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536"/>
      <c r="AK40" s="60"/>
      <c r="AL40" s="524"/>
      <c r="AM40" s="524"/>
      <c r="AN40" s="95"/>
    </row>
    <row r="41" spans="1:43" ht="18" customHeight="1">
      <c r="A41" s="80" t="s">
        <v>202</v>
      </c>
      <c r="B41" s="60"/>
      <c r="D41" s="60"/>
      <c r="E41" s="60"/>
      <c r="F41" s="60"/>
      <c r="G41" s="60"/>
      <c r="H41" s="60"/>
      <c r="I41"/>
      <c r="J41"/>
      <c r="K41"/>
      <c r="L41"/>
      <c r="M41"/>
      <c r="N41"/>
      <c r="O41" s="60"/>
      <c r="P41" s="60"/>
      <c r="Q41" s="60"/>
      <c r="R41" s="60"/>
      <c r="S41" s="60"/>
      <c r="T41" s="60"/>
      <c r="U41" s="60"/>
      <c r="V41" s="60"/>
      <c r="W41" s="524"/>
      <c r="X41" s="60"/>
      <c r="Y41" s="60"/>
      <c r="Z41" s="60"/>
      <c r="AA41" s="60"/>
      <c r="AB41" s="60"/>
      <c r="AC41" s="60"/>
      <c r="AD41" s="60"/>
      <c r="AE41" s="60"/>
      <c r="AF41" s="60"/>
      <c r="AG41" s="60"/>
      <c r="AH41" s="60"/>
      <c r="AI41" s="60"/>
      <c r="AJ41" s="536"/>
      <c r="AK41" s="60"/>
      <c r="AL41" s="524"/>
      <c r="AM41" s="524"/>
      <c r="AN41" s="95"/>
    </row>
    <row r="42" spans="1:43" ht="24.95" customHeight="1">
      <c r="A42" s="378" t="s">
        <v>195</v>
      </c>
      <c r="B42" s="378"/>
      <c r="C42" s="385" t="s">
        <v>352</v>
      </c>
      <c r="D42" s="387"/>
      <c r="E42" s="394"/>
      <c r="F42" s="394"/>
      <c r="G42" s="394"/>
      <c r="H42" s="382"/>
      <c r="I42" s="537"/>
      <c r="J42" s="537"/>
      <c r="K42" s="537"/>
      <c r="L42" s="537"/>
      <c r="M42" s="537"/>
      <c r="N42" s="537"/>
      <c r="O42"/>
      <c r="P42"/>
      <c r="Q42"/>
      <c r="R42"/>
      <c r="S42"/>
      <c r="T42"/>
      <c r="U42"/>
      <c r="W42" s="524"/>
      <c r="X42" s="60"/>
      <c r="Y42" s="60"/>
      <c r="Z42" s="60"/>
      <c r="AA42" s="60"/>
      <c r="AB42" s="60"/>
      <c r="AC42" s="60"/>
      <c r="AD42" s="60"/>
      <c r="AE42" s="60"/>
      <c r="AF42" s="60"/>
      <c r="AG42" s="60"/>
      <c r="AH42" s="60"/>
      <c r="AI42" s="60"/>
      <c r="AJ42" s="536"/>
      <c r="AK42" s="60"/>
      <c r="AL42" s="524"/>
      <c r="AM42" s="524"/>
      <c r="AN42" s="95"/>
    </row>
    <row r="43" spans="1:43" ht="18" customHeight="1">
      <c r="A43" s="392" t="s">
        <v>205</v>
      </c>
      <c r="B43" s="392"/>
      <c r="C43" s="538" t="e">
        <f>ROUNDDOWN(AL38/15,1)</f>
        <v>#DIV/0!</v>
      </c>
      <c r="D43" s="539"/>
      <c r="E43" s="540"/>
      <c r="F43" s="540"/>
      <c r="G43" s="540"/>
      <c r="H43" s="541"/>
      <c r="I43" s="542"/>
      <c r="J43" s="540"/>
      <c r="K43" s="540"/>
      <c r="L43" s="540"/>
      <c r="M43" s="540"/>
      <c r="N43" s="541"/>
      <c r="O43"/>
      <c r="P43"/>
      <c r="Q43"/>
      <c r="R43"/>
      <c r="S43"/>
      <c r="T43"/>
      <c r="U43"/>
      <c r="W43" s="524"/>
      <c r="X43" s="60"/>
      <c r="Y43" s="60"/>
      <c r="Z43" s="60"/>
      <c r="AA43" s="60"/>
      <c r="AB43" s="60"/>
      <c r="AC43" s="60"/>
      <c r="AD43" s="60"/>
      <c r="AE43" s="60"/>
      <c r="AF43" s="60"/>
      <c r="AG43" s="60"/>
      <c r="AH43" s="60"/>
      <c r="AI43" s="60"/>
      <c r="AJ43" s="536"/>
      <c r="AK43" s="60"/>
      <c r="AL43" s="524"/>
      <c r="AM43" s="524"/>
      <c r="AN43" s="95"/>
    </row>
    <row r="44" spans="1:43" ht="5.0999999999999996" customHeight="1">
      <c r="A44" s="93"/>
      <c r="B44" s="93"/>
      <c r="C44" s="93"/>
      <c r="D44" s="93"/>
      <c r="E44" s="93"/>
      <c r="F44" s="93"/>
      <c r="G44" s="93"/>
      <c r="H44" s="93"/>
      <c r="I44" s="93"/>
      <c r="J44" s="60"/>
      <c r="K44" s="60"/>
      <c r="L44" s="60"/>
      <c r="M44" s="536"/>
      <c r="N44" s="60"/>
      <c r="O44" s="60"/>
      <c r="P44" s="60"/>
      <c r="Q44"/>
      <c r="W44" s="524"/>
      <c r="X44" s="60"/>
      <c r="Y44" s="60"/>
      <c r="Z44" s="60"/>
      <c r="AA44" s="60"/>
      <c r="AB44" s="60"/>
      <c r="AC44" s="60"/>
      <c r="AD44" s="60"/>
      <c r="AE44" s="60"/>
      <c r="AF44" s="60"/>
      <c r="AG44" s="60"/>
      <c r="AH44" s="60"/>
      <c r="AI44" s="60"/>
      <c r="AJ44" s="536"/>
      <c r="AK44" s="60"/>
      <c r="AL44" s="524"/>
      <c r="AM44" s="524"/>
      <c r="AN44" s="95"/>
    </row>
    <row r="45" spans="1:43" ht="21" customHeight="1">
      <c r="A45" s="80" t="s">
        <v>353</v>
      </c>
      <c r="B45" s="59"/>
      <c r="C45" s="65"/>
      <c r="D45" s="65"/>
      <c r="E45" s="65"/>
      <c r="F45" s="6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65"/>
      <c r="AM45" s="65"/>
      <c r="AN45" s="95"/>
    </row>
    <row r="46" spans="1:43" ht="24.95" customHeight="1">
      <c r="A46" s="95"/>
      <c r="B46" s="524"/>
      <c r="C46" s="404" t="str">
        <f>IF(VLOOKUP($AK$1,[1]選択肢!$A$1:$J$32,C51,FALSE)=0,"-",VLOOKUP($AK$1,[1]選択肢!$A$1:$J$32,C51,FALSE))</f>
        <v>管理者</v>
      </c>
      <c r="D46" s="405"/>
      <c r="E46" s="413" t="str">
        <f>IF(VLOOKUP($AK$1,[1]選択肢!$A$1:$J$32,E51,FALSE)=0,"-",VLOOKUP($AK$1,[1]選択肢!$A$1:$J$32,E51,FALSE))</f>
        <v>就労選択支援員</v>
      </c>
      <c r="F46" s="413"/>
      <c r="G46" s="413"/>
      <c r="H46" s="413"/>
      <c r="I46" s="404" t="str">
        <f>IF(VLOOKUP($AK$1,[1]選択肢!$A$1:$J$32,I51,FALSE)=0,"-",VLOOKUP($AK$1,[1]選択肢!$A$1:$J$32,I51,FALSE))</f>
        <v>-</v>
      </c>
      <c r="J46" s="405"/>
      <c r="K46" s="405"/>
      <c r="L46" s="405"/>
      <c r="M46" s="405"/>
      <c r="N46" s="406"/>
      <c r="O46" s="404" t="str">
        <f>IF(VLOOKUP($AK$1,[1]選択肢!$A$1:$J$32,O51,FALSE)=0,"-",VLOOKUP($AK$1,[1]選択肢!$A$1:$J$32,O51,FALSE))</f>
        <v>-</v>
      </c>
      <c r="P46" s="405"/>
      <c r="Q46" s="405"/>
      <c r="R46" s="405"/>
      <c r="S46" s="405"/>
      <c r="T46" s="406"/>
      <c r="U46" s="404" t="str">
        <f>IF(VLOOKUP($AK$1,[1]選択肢!$A$1:$J$32,U51,FALSE)=0,"-",VLOOKUP($AK$1,[1]選択肢!$A$1:$J$32,U51,FALSE))</f>
        <v>-</v>
      </c>
      <c r="V46" s="405"/>
      <c r="W46" s="405"/>
      <c r="X46" s="405"/>
      <c r="Y46" s="405"/>
      <c r="Z46" s="406"/>
      <c r="AA46" s="404" t="str">
        <f>IF(VLOOKUP($AK$1,[1]選択肢!$A$1:$J$32,AA51,FALSE)=0,"-",VLOOKUP($AK$1,[1]選択肢!$A$1:$J$32,AA51,FALSE))</f>
        <v>-</v>
      </c>
      <c r="AB46" s="405"/>
      <c r="AC46" s="405"/>
      <c r="AD46" s="405"/>
      <c r="AE46" s="405"/>
      <c r="AF46" s="406"/>
      <c r="AG46" s="413" t="str">
        <f>IF(VLOOKUP($AK$1,[1]選択肢!$A$1:$J$32,AG51,FALSE)=0,"-",VLOOKUP($AK$1,[1]選択肢!$A$1:$J$32,AG51,FALSE))</f>
        <v>-</v>
      </c>
      <c r="AH46" s="413"/>
      <c r="AI46" s="413"/>
      <c r="AJ46" s="413"/>
      <c r="AK46" s="413"/>
      <c r="AL46" s="413" t="str">
        <f>IF(VLOOKUP($AK$1,[1]選択肢!$A$1:$J$32,AL51,FALSE)=0,"-",VLOOKUP($AK$1,[1]選択肢!$A$1:$J$32,AL51,FALSE))</f>
        <v>-</v>
      </c>
      <c r="AM46" s="413"/>
      <c r="AN46" s="95"/>
    </row>
    <row r="47" spans="1:43" ht="18" customHeight="1">
      <c r="A47" s="95"/>
      <c r="B47" s="524"/>
      <c r="C47" s="252" t="s">
        <v>56</v>
      </c>
      <c r="D47" s="252" t="s">
        <v>57</v>
      </c>
      <c r="E47" s="253" t="s">
        <v>56</v>
      </c>
      <c r="F47" s="412" t="s">
        <v>57</v>
      </c>
      <c r="G47" s="412"/>
      <c r="H47" s="412"/>
      <c r="I47" s="409" t="s">
        <v>56</v>
      </c>
      <c r="J47" s="410"/>
      <c r="K47" s="411"/>
      <c r="L47" s="409" t="s">
        <v>57</v>
      </c>
      <c r="M47" s="410"/>
      <c r="N47" s="411"/>
      <c r="O47" s="409" t="s">
        <v>56</v>
      </c>
      <c r="P47" s="410"/>
      <c r="Q47" s="411"/>
      <c r="R47" s="409" t="s">
        <v>57</v>
      </c>
      <c r="S47" s="410"/>
      <c r="T47" s="411"/>
      <c r="U47" s="409" t="s">
        <v>56</v>
      </c>
      <c r="V47" s="410"/>
      <c r="W47" s="411"/>
      <c r="X47" s="409" t="s">
        <v>57</v>
      </c>
      <c r="Y47" s="410"/>
      <c r="Z47" s="411"/>
      <c r="AA47" s="409" t="s">
        <v>56</v>
      </c>
      <c r="AB47" s="410"/>
      <c r="AC47" s="411"/>
      <c r="AD47" s="409" t="s">
        <v>57</v>
      </c>
      <c r="AE47" s="410"/>
      <c r="AF47" s="411"/>
      <c r="AG47" s="409" t="s">
        <v>56</v>
      </c>
      <c r="AH47" s="410"/>
      <c r="AI47" s="411"/>
      <c r="AJ47" s="409" t="s">
        <v>57</v>
      </c>
      <c r="AK47" s="411"/>
      <c r="AL47" s="253" t="s">
        <v>19</v>
      </c>
      <c r="AM47" s="253" t="s">
        <v>18</v>
      </c>
      <c r="AN47" s="95"/>
    </row>
    <row r="48" spans="1:43" ht="18" customHeight="1">
      <c r="A48" s="95"/>
      <c r="B48" s="251" t="s">
        <v>107</v>
      </c>
      <c r="C48" s="253">
        <f>COUNTIFS($B$11:$B$30,C$46,$C$11:$C$30,"A",$E$11:$E$30,"*")</f>
        <v>0</v>
      </c>
      <c r="D48" s="253">
        <f>COUNTIFS($B$11:$B$30,C$46,$C$11:$C$30,"B",$E$11:$E$30,"*")</f>
        <v>0</v>
      </c>
      <c r="E48" s="253">
        <f>COUNTIFS($B$11:$B$30,E$46,$C$11:$C$30,"A",$E$11:$E$30,"*")</f>
        <v>0</v>
      </c>
      <c r="F48" s="409">
        <f>COUNTIFS($B$11:$B$30,E$46,$C$11:$C$30,"B",$E$11:$E$30,"*")</f>
        <v>0</v>
      </c>
      <c r="G48" s="410"/>
      <c r="H48" s="411"/>
      <c r="I48" s="409">
        <f>COUNTIFS($B$11:$B$30,I$46,$C$11:$C$30,"A",$E$11:$E$30,"*")</f>
        <v>0</v>
      </c>
      <c r="J48" s="410"/>
      <c r="K48" s="411"/>
      <c r="L48" s="409">
        <f>COUNTIFS($B$11:$B$30,I$46,$C$11:$C$30,"B",$E$11:$E$30,"*")</f>
        <v>0</v>
      </c>
      <c r="M48" s="410"/>
      <c r="N48" s="411"/>
      <c r="O48" s="409">
        <f>COUNTIFS($B$11:$B$30,O$46,$C$11:$C$30,"A",$E$11:$E$30,"*")</f>
        <v>0</v>
      </c>
      <c r="P48" s="410"/>
      <c r="Q48" s="411"/>
      <c r="R48" s="409">
        <f>COUNTIFS($B$11:$B$30,O$46,$C$11:$C$30,"B",$E$11:$E$30,"*")</f>
        <v>0</v>
      </c>
      <c r="S48" s="410"/>
      <c r="T48" s="411"/>
      <c r="U48" s="409">
        <f>COUNTIFS($B$11:$B$30,U$46,$C$11:$C$30,"A",$E$11:$E$30,"*")</f>
        <v>0</v>
      </c>
      <c r="V48" s="410"/>
      <c r="W48" s="411"/>
      <c r="X48" s="409">
        <f>COUNTIFS($B$11:$B$30,U$46,$C$11:$C$30,"B",$E$11:$E$30,"*")</f>
        <v>0</v>
      </c>
      <c r="Y48" s="410"/>
      <c r="Z48" s="411"/>
      <c r="AA48" s="409">
        <f>COUNTIFS($B$11:$B$30,AA$46,$C$11:$C$30,"A",$E$11:$E$30,"*")</f>
        <v>0</v>
      </c>
      <c r="AB48" s="410"/>
      <c r="AC48" s="411"/>
      <c r="AD48" s="409">
        <f>COUNTIFS($B$11:$B$30,AA$46,$C$11:$C$30,"B",$E$11:$E$30,"*")</f>
        <v>0</v>
      </c>
      <c r="AE48" s="410"/>
      <c r="AF48" s="411"/>
      <c r="AG48" s="409">
        <f>COUNTIFS($B$11:$B$30,AG$46,$C$11:$C$30,"A",$E$11:$E$30,"*")</f>
        <v>0</v>
      </c>
      <c r="AH48" s="410"/>
      <c r="AI48" s="411"/>
      <c r="AJ48" s="409">
        <f>COUNTIFS($B$11:$B$30,AG$46,$C$11:$C$30,"B",$E$11:$E$30,"*")</f>
        <v>0</v>
      </c>
      <c r="AK48" s="411"/>
      <c r="AL48" s="253">
        <f>COUNTIFS($B$11:$B$30,AL$46,$C$11:$C$30,"A",$E$11:$E$30,"*")</f>
        <v>0</v>
      </c>
      <c r="AM48" s="253">
        <f>COUNTIFS($B$11:$B$30,AL$46,$C$11:$C$30,"B",$E$11:$E$30,"*")</f>
        <v>0</v>
      </c>
      <c r="AN48" s="95"/>
    </row>
    <row r="49" spans="1:40" ht="18" customHeight="1">
      <c r="A49" s="95"/>
      <c r="B49" s="250" t="s">
        <v>108</v>
      </c>
      <c r="C49" s="253">
        <f>COUNTIFS($B$11:$B$30,C$46,$C$11:$C$30,"C",$E$11:$E$30,"*")</f>
        <v>0</v>
      </c>
      <c r="D49" s="253">
        <f>COUNTIFS($B$11:$B$30,C$46,$C$11:$C$30,"D",$E$11:$E$30,"*")</f>
        <v>0</v>
      </c>
      <c r="E49" s="253">
        <f>COUNTIFS($B$11:$B$30,E$46,$C$11:$C$30,"C",$E$11:$E$30,"*")</f>
        <v>0</v>
      </c>
      <c r="F49" s="409">
        <f>COUNTIFS($B$11:$B$30,E$46,$C$11:$C$30,"D",$E$11:$E$30,"*")</f>
        <v>0</v>
      </c>
      <c r="G49" s="410"/>
      <c r="H49" s="411"/>
      <c r="I49" s="409">
        <f>COUNTIFS($B$11:$B$30,I$46,$C$11:$C$30,"C",$E$11:$E$30,"*")</f>
        <v>0</v>
      </c>
      <c r="J49" s="410"/>
      <c r="K49" s="411"/>
      <c r="L49" s="409">
        <f>COUNTIFS($B$11:$B$30,I$46,$C$11:$C$30,"D",$E$11:$E$30,"*")</f>
        <v>0</v>
      </c>
      <c r="M49" s="410"/>
      <c r="N49" s="411"/>
      <c r="O49" s="409">
        <f>COUNTIFS($B$11:$B$30,O$46,$C$11:$C$30,"C",$E$11:$E$30,"*")</f>
        <v>0</v>
      </c>
      <c r="P49" s="410"/>
      <c r="Q49" s="411"/>
      <c r="R49" s="409">
        <f>COUNTIFS($B$11:$B$30,O$46,$C$11:$C$30,"D",$E$11:$E$30,"*")</f>
        <v>0</v>
      </c>
      <c r="S49" s="410"/>
      <c r="T49" s="411"/>
      <c r="U49" s="409">
        <f>COUNTIFS($B$11:$B$30,U$46,$C$11:$C$30,"C",$E$11:$E$30,"*")</f>
        <v>0</v>
      </c>
      <c r="V49" s="410"/>
      <c r="W49" s="411"/>
      <c r="X49" s="409">
        <f>COUNTIFS($B$11:$B$30,U$46,$C$11:$C$30,"D",$E$11:$E$30,"*")</f>
        <v>0</v>
      </c>
      <c r="Y49" s="410"/>
      <c r="Z49" s="411"/>
      <c r="AA49" s="409">
        <f>COUNTIFS($B$11:$B$30,AA$46,$C$11:$C$30,"C",$E$11:$E$30,"*")</f>
        <v>0</v>
      </c>
      <c r="AB49" s="410"/>
      <c r="AC49" s="411"/>
      <c r="AD49" s="409">
        <f>COUNTIFS($B$11:$B$30,AA$46,$C$11:$C$30,"D",$E$11:$E$30,"*")</f>
        <v>0</v>
      </c>
      <c r="AE49" s="410"/>
      <c r="AF49" s="411"/>
      <c r="AG49" s="409">
        <f>COUNTIFS($B$11:$B$30,AG$46,$C$11:$C$30,"C",$E$11:$E$30,"*")</f>
        <v>0</v>
      </c>
      <c r="AH49" s="410"/>
      <c r="AI49" s="411"/>
      <c r="AJ49" s="409">
        <f>COUNTIFS($B$11:$B$30,AG$46,$C$11:$C$30,"D",$E$11:$E$30,"*")</f>
        <v>0</v>
      </c>
      <c r="AK49" s="411"/>
      <c r="AL49" s="253">
        <f>COUNTIFS($B$11:$B$30,AL$46,$C$11:$C$30,"C",$E$11:$E$30,"*")</f>
        <v>0</v>
      </c>
      <c r="AM49" s="253">
        <f>COUNTIFS($B$11:$B$30,AL$46,$C$11:$C$30,"D",$E$11:$E$30,"*")</f>
        <v>0</v>
      </c>
      <c r="AN49" s="95"/>
    </row>
    <row r="50" spans="1:40" ht="24.95" customHeight="1">
      <c r="A50" s="95"/>
      <c r="B50" s="250"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t="str">
        <f>IF($AK$3="４週",SUMIFS($AK$11:$AK$30,$B$11:$B$30,O46)/4/$AH$5,IF($AK$3="歴月",SUMIFS($AK$11:$AK$30,$B$11:$B$30,O46)/$AL$5,"記載する期間を選択してください"))</f>
        <v>記載する期間を選択してください</v>
      </c>
      <c r="P50" s="405"/>
      <c r="Q50" s="405"/>
      <c r="R50" s="405"/>
      <c r="S50" s="405"/>
      <c r="T50" s="406"/>
      <c r="U50" s="404" t="str">
        <f>IF($AK$3="４週",SUMIFS($AK$11:$AK$30,$B$11:$B$30,U46)/4/$AH$5,IF($AK$3="歴月",SUMIFS($AK$11:$AK$30,$B$11:$B$30,U46)/$AL$5,"記載する期間を選択してください"))</f>
        <v>記載する期間を選択してください</v>
      </c>
      <c r="V50" s="405"/>
      <c r="W50" s="405"/>
      <c r="X50" s="405"/>
      <c r="Y50" s="405"/>
      <c r="Z50" s="406"/>
      <c r="AA50" s="404" t="str">
        <f>IF($AK$3="４週",SUMIFS($AK$11:$AK$30,$B$11:$B$30,AA46)/4/$AH$5,IF($AK$3="歴月",SUMIFS($AK$11:$AK$30,$B$11:$B$30,AA46)/$AL$5,"記載する期間を選択してください"))</f>
        <v>記載する期間を選択してください</v>
      </c>
      <c r="AB50" s="405"/>
      <c r="AC50" s="405"/>
      <c r="AD50" s="405"/>
      <c r="AE50" s="405"/>
      <c r="AF50" s="406"/>
      <c r="AG50" s="404" t="str">
        <f>IF($AK$3="４週",SUMIFS($AK$11:$AK$30,$B$11:$B$30,AG46)/4/$AH$5,IF($AK$3="歴月",SUMIFS($AK$11:$AK$30,$B$11:$B$30,AG46)/$AL$5,"記載する期間を選択してください"))</f>
        <v>記載する期間を選択してください</v>
      </c>
      <c r="AH50" s="405"/>
      <c r="AI50" s="405"/>
      <c r="AJ50" s="405"/>
      <c r="AK50" s="406"/>
      <c r="AL50" s="404" t="str">
        <f>IF($AK$3="４週",SUMIFS($AK$11:$AK$30,$B$11:$B$30,AL46)/4/$AH$5,IF($AK$3="歴月",SUMIFS($AK$11:$AK$30,$B$11:$B$30,AL46)/$AL$5,"記載する期間を選択してください"))</f>
        <v>記載する期間を選択してください</v>
      </c>
      <c r="AM50" s="406"/>
      <c r="AN50" s="95"/>
    </row>
    <row r="51" spans="1:40" ht="5.0999999999999996" customHeight="1">
      <c r="A51" s="95"/>
      <c r="B51" s="59"/>
      <c r="C51" s="543">
        <v>2</v>
      </c>
      <c r="D51" s="543"/>
      <c r="E51" s="543">
        <v>3</v>
      </c>
      <c r="F51" s="543"/>
      <c r="G51" s="543"/>
      <c r="H51" s="543"/>
      <c r="I51" s="543">
        <v>4</v>
      </c>
      <c r="J51" s="543"/>
      <c r="K51" s="543"/>
      <c r="L51" s="543"/>
      <c r="M51" s="543"/>
      <c r="N51" s="543"/>
      <c r="O51" s="543">
        <v>5</v>
      </c>
      <c r="P51" s="543"/>
      <c r="Q51" s="543"/>
      <c r="R51" s="543"/>
      <c r="S51" s="543"/>
      <c r="T51" s="543"/>
      <c r="U51" s="543">
        <v>6</v>
      </c>
      <c r="V51" s="543"/>
      <c r="W51" s="543"/>
      <c r="X51" s="543"/>
      <c r="Y51" s="543"/>
      <c r="Z51" s="543"/>
      <c r="AA51" s="543">
        <v>7</v>
      </c>
      <c r="AB51" s="543"/>
      <c r="AC51" s="543"/>
      <c r="AD51" s="543"/>
      <c r="AE51" s="543"/>
      <c r="AF51" s="543"/>
      <c r="AG51" s="543">
        <v>8</v>
      </c>
      <c r="AH51" s="543"/>
      <c r="AI51" s="543"/>
      <c r="AJ51" s="543"/>
      <c r="AK51" s="543"/>
      <c r="AL51" s="543">
        <v>9</v>
      </c>
      <c r="AM51" s="544"/>
      <c r="AN51" s="95"/>
    </row>
    <row r="52" spans="1:40" ht="15" customHeight="1">
      <c r="A52" s="60" t="s">
        <v>159</v>
      </c>
      <c r="B52" s="545"/>
      <c r="C52" s="546"/>
      <c r="D52" s="546"/>
      <c r="E52" s="546"/>
      <c r="F52" s="547"/>
      <c r="G52" s="546"/>
      <c r="H52" s="543"/>
      <c r="I52" s="543"/>
      <c r="J52" s="543"/>
      <c r="K52" s="543"/>
      <c r="L52" s="543"/>
      <c r="M52" s="543"/>
      <c r="N52" s="543"/>
      <c r="O52" s="543"/>
      <c r="P52" s="543"/>
      <c r="Q52" s="543"/>
      <c r="R52" s="543">
        <v>6</v>
      </c>
      <c r="S52" s="543"/>
      <c r="T52" s="543"/>
      <c r="U52" s="543"/>
      <c r="V52" s="543"/>
      <c r="W52" s="543"/>
      <c r="X52" s="543">
        <v>7</v>
      </c>
      <c r="Y52" s="543"/>
      <c r="Z52" s="543"/>
      <c r="AA52" s="543"/>
      <c r="AB52" s="543"/>
      <c r="AC52" s="543"/>
      <c r="AD52" s="543">
        <v>8</v>
      </c>
      <c r="AE52" s="543"/>
      <c r="AF52" s="543"/>
      <c r="AG52" s="548"/>
      <c r="AH52" s="548"/>
      <c r="AI52" s="548"/>
      <c r="AJ52" s="548">
        <v>9</v>
      </c>
      <c r="AK52" s="549"/>
      <c r="AL52" s="549"/>
      <c r="AM52" s="95"/>
    </row>
    <row r="53" spans="1:40" s="60" customFormat="1" ht="15" customHeight="1">
      <c r="A53" s="60"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60"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60"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60"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25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60" t="s">
        <v>171</v>
      </c>
      <c r="C64" s="60"/>
      <c r="D64" s="60"/>
      <c r="E64" s="60"/>
      <c r="F64" s="60"/>
      <c r="G64" s="60"/>
    </row>
    <row r="65" spans="1:7" ht="15" customHeight="1">
      <c r="A65" s="60"/>
      <c r="B65" s="60" t="s">
        <v>188</v>
      </c>
      <c r="C65" s="60"/>
      <c r="D65" s="60"/>
      <c r="E65" s="60"/>
      <c r="F65" s="60"/>
      <c r="G65" s="60"/>
    </row>
    <row r="66" spans="1:7" ht="15" customHeight="1">
      <c r="A66" s="60"/>
      <c r="B66" s="60" t="s">
        <v>172</v>
      </c>
      <c r="C66" s="60"/>
      <c r="D66" s="60"/>
      <c r="E66" s="60"/>
      <c r="F66" s="60"/>
      <c r="G66" s="60"/>
    </row>
    <row r="67" spans="1:7" ht="15" customHeight="1">
      <c r="A67" s="60" t="s">
        <v>173</v>
      </c>
      <c r="B67" s="102"/>
      <c r="C67" s="60"/>
      <c r="D67" s="60"/>
      <c r="E67" s="60"/>
      <c r="F67" s="60"/>
      <c r="G67" s="60"/>
    </row>
    <row r="68" spans="1:7" ht="15" customHeight="1">
      <c r="A68" s="60"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354</v>
      </c>
      <c r="B71" s="102"/>
      <c r="C71" s="60"/>
      <c r="D71" s="60"/>
      <c r="E71" s="60"/>
      <c r="F71" s="60"/>
      <c r="G71" s="60"/>
    </row>
    <row r="72" spans="1:7" ht="15" customHeight="1">
      <c r="A72" s="60" t="s">
        <v>355</v>
      </c>
      <c r="B72" s="102"/>
      <c r="C72" s="60"/>
      <c r="D72" s="60"/>
      <c r="E72" s="60"/>
      <c r="F72" s="60"/>
      <c r="G72" s="60"/>
    </row>
    <row r="73" spans="1:7" ht="15" customHeight="1">
      <c r="A73" s="60"/>
      <c r="B73" s="60" t="s">
        <v>356</v>
      </c>
      <c r="C73" s="60"/>
      <c r="D73" s="60"/>
      <c r="E73" s="60"/>
      <c r="F73" s="60"/>
      <c r="G73" s="60"/>
    </row>
    <row r="74" spans="1:7" ht="15" customHeight="1">
      <c r="A74" s="60"/>
      <c r="B74" s="60" t="s">
        <v>357</v>
      </c>
      <c r="C74" s="60"/>
      <c r="D74" s="60"/>
      <c r="E74" s="60"/>
      <c r="F74" s="60"/>
      <c r="G74" s="60"/>
    </row>
    <row r="75" spans="1:7" ht="15" customHeight="1">
      <c r="A75" s="60" t="s">
        <v>358</v>
      </c>
      <c r="B75" s="102"/>
      <c r="C75" s="60"/>
      <c r="D75" s="60"/>
      <c r="E75" s="60"/>
      <c r="F75" s="60"/>
      <c r="G75" s="60"/>
    </row>
    <row r="76" spans="1:7" ht="15" customHeight="1">
      <c r="A76" s="60" t="s">
        <v>178</v>
      </c>
      <c r="B76" s="102"/>
      <c r="C76" s="60"/>
      <c r="D76" s="60"/>
      <c r="E76" s="60"/>
      <c r="F76" s="60"/>
      <c r="G76" s="60"/>
    </row>
    <row r="77" spans="1:7" ht="15" customHeight="1">
      <c r="A77" s="60" t="s">
        <v>359</v>
      </c>
      <c r="B77" s="102"/>
      <c r="C77" s="60"/>
      <c r="D77" s="60"/>
      <c r="E77" s="60"/>
      <c r="F77" s="60"/>
      <c r="G77" s="60"/>
    </row>
    <row r="78" spans="1:7" ht="15" customHeight="1">
      <c r="A78" s="60" t="s">
        <v>360</v>
      </c>
      <c r="B78" s="102"/>
      <c r="C78" s="60"/>
      <c r="D78" s="60"/>
      <c r="E78" s="60"/>
      <c r="F78" s="60"/>
      <c r="G78" s="60"/>
    </row>
    <row r="79" spans="1:7" ht="15" customHeight="1">
      <c r="A79" s="60" t="s">
        <v>181</v>
      </c>
      <c r="B79" s="102"/>
      <c r="C79" s="60"/>
      <c r="D79" s="60"/>
      <c r="E79" s="60"/>
      <c r="F79" s="60"/>
      <c r="G79" s="60"/>
    </row>
    <row r="80" spans="1:7" ht="15" customHeight="1">
      <c r="A80" s="60" t="s">
        <v>182</v>
      </c>
      <c r="B80" s="102"/>
      <c r="C80" s="60"/>
      <c r="D80" s="60"/>
      <c r="E80" s="60"/>
      <c r="F80" s="60"/>
      <c r="G80" s="60"/>
    </row>
    <row r="81" spans="1:7" ht="15" customHeight="1">
      <c r="A81" s="60" t="s">
        <v>361</v>
      </c>
      <c r="B81" s="102"/>
      <c r="C81" s="60"/>
      <c r="D81" s="60"/>
      <c r="E81" s="60"/>
      <c r="F81" s="60"/>
      <c r="G81" s="60"/>
    </row>
    <row r="82" spans="1:7" ht="15" customHeight="1">
      <c r="A82" s="60" t="s">
        <v>362</v>
      </c>
      <c r="B82" s="102"/>
      <c r="C82" s="60"/>
      <c r="D82" s="60"/>
      <c r="E82" s="60"/>
      <c r="F82" s="60"/>
      <c r="G82" s="60"/>
    </row>
  </sheetData>
  <mergeCells count="145">
    <mergeCell ref="C62:E62"/>
    <mergeCell ref="C63:E63"/>
    <mergeCell ref="AA50:AF50"/>
    <mergeCell ref="AG50:AK50"/>
    <mergeCell ref="AL50:AM50"/>
    <mergeCell ref="C59:E59"/>
    <mergeCell ref="C60:E60"/>
    <mergeCell ref="C61:E61"/>
    <mergeCell ref="X49:Z49"/>
    <mergeCell ref="AA49:AC49"/>
    <mergeCell ref="AD49:AF49"/>
    <mergeCell ref="AG49:AI49"/>
    <mergeCell ref="AJ49:AK49"/>
    <mergeCell ref="C50:D50"/>
    <mergeCell ref="E50:H50"/>
    <mergeCell ref="I50:N50"/>
    <mergeCell ref="O50:T50"/>
    <mergeCell ref="U50:Z50"/>
    <mergeCell ref="AA48:AC48"/>
    <mergeCell ref="AD48:AF48"/>
    <mergeCell ref="AG48:AI48"/>
    <mergeCell ref="AJ48:AK48"/>
    <mergeCell ref="F49:H49"/>
    <mergeCell ref="I49:K49"/>
    <mergeCell ref="L49:N49"/>
    <mergeCell ref="O49:Q49"/>
    <mergeCell ref="R49:T49"/>
    <mergeCell ref="U49:W49"/>
    <mergeCell ref="AD47:AF47"/>
    <mergeCell ref="AG47:AI47"/>
    <mergeCell ref="AJ47:AK47"/>
    <mergeCell ref="F48:H48"/>
    <mergeCell ref="I48:K48"/>
    <mergeCell ref="L48:N48"/>
    <mergeCell ref="O48:Q48"/>
    <mergeCell ref="R48:T48"/>
    <mergeCell ref="U48:W48"/>
    <mergeCell ref="X48:Z48"/>
    <mergeCell ref="AG46:AK46"/>
    <mergeCell ref="AL46:AM46"/>
    <mergeCell ref="F47:H47"/>
    <mergeCell ref="I47:K47"/>
    <mergeCell ref="L47:N47"/>
    <mergeCell ref="O47:Q47"/>
    <mergeCell ref="R47:T47"/>
    <mergeCell ref="U47:W47"/>
    <mergeCell ref="X47:Z47"/>
    <mergeCell ref="AA47:AC47"/>
    <mergeCell ref="C46:D46"/>
    <mergeCell ref="E46:H46"/>
    <mergeCell ref="I46:N46"/>
    <mergeCell ref="O46:T46"/>
    <mergeCell ref="U46:Z46"/>
    <mergeCell ref="AA46:AF46"/>
    <mergeCell ref="A42:B42"/>
    <mergeCell ref="C42:D42"/>
    <mergeCell ref="E42:H42"/>
    <mergeCell ref="I42:N42"/>
    <mergeCell ref="A43:B43"/>
    <mergeCell ref="C43:D43"/>
    <mergeCell ref="E43:H43"/>
    <mergeCell ref="I43:N43"/>
    <mergeCell ref="U39:W39"/>
    <mergeCell ref="X39:Z39"/>
    <mergeCell ref="AA39:AC39"/>
    <mergeCell ref="AD39:AF39"/>
    <mergeCell ref="AG39:AI39"/>
    <mergeCell ref="AJ39:AK39"/>
    <mergeCell ref="AD38:AF38"/>
    <mergeCell ref="AG38:AI38"/>
    <mergeCell ref="AJ38:AK38"/>
    <mergeCell ref="AL38:AL39"/>
    <mergeCell ref="A39:C39"/>
    <mergeCell ref="F39:H39"/>
    <mergeCell ref="I39:K39"/>
    <mergeCell ref="L39:N39"/>
    <mergeCell ref="O39:Q39"/>
    <mergeCell ref="R39:T39"/>
    <mergeCell ref="AJ37:AK37"/>
    <mergeCell ref="A38:C38"/>
    <mergeCell ref="F38:H38"/>
    <mergeCell ref="I38:K38"/>
    <mergeCell ref="L38:N38"/>
    <mergeCell ref="O38:Q38"/>
    <mergeCell ref="R38:T38"/>
    <mergeCell ref="U38:W38"/>
    <mergeCell ref="X38:Z38"/>
    <mergeCell ref="AA38:AC38"/>
    <mergeCell ref="R37:T37"/>
    <mergeCell ref="U37:W37"/>
    <mergeCell ref="X37:Z37"/>
    <mergeCell ref="AA37:AC37"/>
    <mergeCell ref="AD37:AF37"/>
    <mergeCell ref="AG37:AI37"/>
    <mergeCell ref="AM29:AN29"/>
    <mergeCell ref="AM30:AN30"/>
    <mergeCell ref="A31:E31"/>
    <mergeCell ref="AM31:AN32"/>
    <mergeCell ref="A32:E32"/>
    <mergeCell ref="A37:C37"/>
    <mergeCell ref="F37:H37"/>
    <mergeCell ref="I37:K37"/>
    <mergeCell ref="L37:N37"/>
    <mergeCell ref="O37:Q37"/>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1:AN11"/>
    <mergeCell ref="AM12:AN12"/>
    <mergeCell ref="AM13:AN13"/>
    <mergeCell ref="AM14:AN14"/>
    <mergeCell ref="AM15:AN15"/>
    <mergeCell ref="AM16:AN16"/>
    <mergeCell ref="AL7:AL10"/>
    <mergeCell ref="AM7:AN10"/>
    <mergeCell ref="F8:L8"/>
    <mergeCell ref="M8:S8"/>
    <mergeCell ref="T8:Z8"/>
    <mergeCell ref="AA8:AG8"/>
    <mergeCell ref="AH8:AJ8"/>
    <mergeCell ref="AK3:AN3"/>
    <mergeCell ref="AK4:AN4"/>
    <mergeCell ref="AH5:AJ5"/>
    <mergeCell ref="A7:A10"/>
    <mergeCell ref="B7:B10"/>
    <mergeCell ref="C7:C10"/>
    <mergeCell ref="D7:D10"/>
    <mergeCell ref="E7:E10"/>
    <mergeCell ref="F7:AJ7"/>
    <mergeCell ref="AK7:AK10"/>
    <mergeCell ref="AK1:AN1"/>
    <mergeCell ref="M2:P2"/>
    <mergeCell ref="Q2:R2"/>
    <mergeCell ref="S2:T2"/>
    <mergeCell ref="U2:V2"/>
    <mergeCell ref="AK2:AN2"/>
  </mergeCells>
  <phoneticPr fontId="31"/>
  <dataValidations count="6">
    <dataValidation type="whole" operator="greaterThanOrEqual" allowBlank="1" showInputMessage="1" showErrorMessage="1" sqref="I38:I39 D38:F39 AG38:AG39 AD38:AD39 AA38:AA39 X38:X39 U38:U39 R38:R39 O38:O39 L38:L39" xr:uid="{896992B0-90D8-4BEA-BAFB-DD4BF9F5BBFD}">
      <formula1>0</formula1>
    </dataValidation>
    <dataValidation operator="greaterThanOrEqual" allowBlank="1" showInputMessage="1" showErrorMessage="1" sqref="I44 AJ38:AJ39 AL38 L40 L44 I40" xr:uid="{492B6094-DFF3-4F10-839C-0D1DD144A9F4}"/>
    <dataValidation type="list" allowBlank="1" showInputMessage="1" showErrorMessage="1" sqref="C11:C30" xr:uid="{5C829ABC-91EE-443C-B9DC-08D2A620F19F}">
      <formula1>"A,B,C,D"</formula1>
    </dataValidation>
    <dataValidation type="list" allowBlank="1" showInputMessage="1" showErrorMessage="1" sqref="AK4:AN4" xr:uid="{BF0506BB-1902-4E54-B146-15A740398F3A}">
      <formula1>"予定,実績"</formula1>
    </dataValidation>
    <dataValidation type="list" allowBlank="1" showInputMessage="1" showErrorMessage="1" sqref="AK3:AN3" xr:uid="{51160B43-D6C9-4568-9363-ADE17E7715AE}">
      <formula1>"４週,歴月"</formula1>
    </dataValidation>
    <dataValidation type="list" allowBlank="1" showInputMessage="1" sqref="B11:B30" xr:uid="{42255F33-7A7E-406A-906D-2C40A0B0C394}">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Q79"/>
  <sheetViews>
    <sheetView showGridLines="0" view="pageBreakPreview" topLeftCell="A10" zoomScale="85" zoomScaleNormal="100" zoomScaleSheetLayoutView="85" workbookViewId="0">
      <selection activeCell="AT32" sqref="AT32"/>
    </sheetView>
  </sheetViews>
  <sheetFormatPr defaultColWidth="8.25" defaultRowHeight="21" customHeight="1"/>
  <cols>
    <col min="1" max="1" width="2.625" style="59" customWidth="1"/>
    <col min="2" max="2" width="21"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100</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 t="shared" ref="AL12:AL30" si="1">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 t="shared" si="1"/>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 t="shared" si="1"/>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si="1"/>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08"/>
      <c r="E38" s="10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24.95" customHeight="1">
      <c r="A42" s="419" t="s">
        <v>195</v>
      </c>
      <c r="B42" s="419"/>
      <c r="C42" s="419" t="s">
        <v>113</v>
      </c>
      <c r="D42" s="419"/>
      <c r="E42" s="420" t="s">
        <v>219</v>
      </c>
      <c r="F42" s="420"/>
      <c r="G42" s="420"/>
      <c r="H42" s="420"/>
      <c r="I42" s="404" t="s">
        <v>220</v>
      </c>
      <c r="J42" s="405"/>
      <c r="K42" s="405"/>
      <c r="L42" s="405"/>
      <c r="M42" s="405"/>
      <c r="N42" s="406"/>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ROUNDDOWN(IF(AL38&lt;=60,1,1+ROUNDUP((AL38-60)/40,0)),1)</f>
        <v>#DIV/0!</v>
      </c>
      <c r="D43" s="472"/>
      <c r="E43" s="472" t="e">
        <f>ROUNDDOWN(AL38/6,1)</f>
        <v>#DIV/0!</v>
      </c>
      <c r="F43" s="472"/>
      <c r="G43" s="472"/>
      <c r="H43" s="472"/>
      <c r="I43" s="472" t="e">
        <f>ROUNDDOWN(AL38/15,1)</f>
        <v>#DIV/0!</v>
      </c>
      <c r="J43" s="472"/>
      <c r="K43" s="472"/>
      <c r="L43" s="472"/>
      <c r="M43" s="472"/>
      <c r="N43" s="472"/>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5.0999999999999996" customHeight="1">
      <c r="A44" s="117"/>
      <c r="B44" s="117"/>
      <c r="C44" s="117"/>
      <c r="D44" s="117"/>
      <c r="E44" s="117"/>
      <c r="F44" s="117"/>
      <c r="G44" s="117"/>
      <c r="H44" s="117"/>
      <c r="I44" s="117"/>
      <c r="J44" s="118"/>
      <c r="K44" s="118"/>
      <c r="L44" s="118"/>
      <c r="M44" s="119"/>
      <c r="N44" s="70"/>
      <c r="O44" s="70"/>
      <c r="P44" s="70"/>
      <c r="Q44"/>
      <c r="W44" s="69"/>
      <c r="X44" s="70"/>
      <c r="Y44" s="70"/>
      <c r="Z44" s="70"/>
      <c r="AA44" s="70"/>
      <c r="AB44" s="70"/>
      <c r="AC44" s="70"/>
      <c r="AD44" s="70"/>
      <c r="AE44" s="70"/>
      <c r="AF44" s="70"/>
      <c r="AG44" s="118"/>
      <c r="AH44" s="118"/>
      <c r="AI44" s="118"/>
      <c r="AJ44" s="119"/>
      <c r="AK44" s="70"/>
      <c r="AL44" s="69"/>
      <c r="AM44" s="69"/>
      <c r="AN44" s="71"/>
    </row>
    <row r="45" spans="1:43"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サービス管理責任者</v>
      </c>
      <c r="F46" s="413"/>
      <c r="G46" s="413"/>
      <c r="H46" s="413"/>
      <c r="I46" s="404" t="str">
        <f>IF(VLOOKUP($AK$1,'選択肢（削除厳禁）'!$A$1:$J$31,I51,FALSE)=0,"-",VLOOKUP($AK$1,'選択肢（削除厳禁）'!$A$1:$J$31,I51,FALSE))</f>
        <v>看護職員</v>
      </c>
      <c r="J46" s="405"/>
      <c r="K46" s="405"/>
      <c r="L46" s="405"/>
      <c r="M46" s="405"/>
      <c r="N46" s="406"/>
      <c r="O46" s="404" t="str">
        <f>IF(VLOOKUP($AK$1,'選択肢（削除厳禁）'!$A$1:$J$31,O51,FALSE)=0,"-",VLOOKUP($AK$1,'選択肢（削除厳禁）'!$A$1:$J$31,O51,FALSE))</f>
        <v>就労支援員</v>
      </c>
      <c r="P46" s="405"/>
      <c r="Q46" s="405"/>
      <c r="R46" s="405"/>
      <c r="S46" s="405"/>
      <c r="T46" s="406"/>
      <c r="U46" s="404" t="str">
        <f>IF(VLOOKUP($AK$1,'選択肢（削除厳禁）'!$A$1:$J$31,U51,FALSE)=0,"-",VLOOKUP($AK$1,'選択肢（削除厳禁）'!$A$1:$J$31,U51,FALSE))</f>
        <v>職業指導員</v>
      </c>
      <c r="V46" s="405"/>
      <c r="W46" s="405"/>
      <c r="X46" s="405"/>
      <c r="Y46" s="405"/>
      <c r="Z46" s="406"/>
      <c r="AA46" s="404" t="str">
        <f>IF(VLOOKUP($AK$1,'選択肢（削除厳禁）'!$A$1:$J$31,AA51,FALSE)=0,"-",VLOOKUP($AK$1,'選択肢（削除厳禁）'!$A$1:$J$31,AA51,FALSE))</f>
        <v>生活支援員</v>
      </c>
      <c r="AB46" s="405"/>
      <c r="AC46" s="405"/>
      <c r="AD46" s="405"/>
      <c r="AE46" s="405"/>
      <c r="AF46" s="406"/>
      <c r="AG46" s="404" t="str">
        <f>IF(VLOOKUP($AK$1,'選択肢（削除厳禁）'!$A$1:$J$31,AG51,FALSE)=0,"-",VLOOKUP($AK$1,'選択肢（削除厳禁）'!$A$1:$J$31,AG51,FALSE))</f>
        <v>(管理)栄養士</v>
      </c>
      <c r="AH46" s="405"/>
      <c r="AI46" s="405"/>
      <c r="AJ46" s="405"/>
      <c r="AK46" s="405"/>
      <c r="AL46" s="406"/>
      <c r="AN46" s="62"/>
    </row>
    <row r="47" spans="1:43" ht="18" customHeight="1">
      <c r="A47" s="62"/>
      <c r="B47" s="82"/>
      <c r="C47" s="113" t="s">
        <v>56</v>
      </c>
      <c r="D47" s="113" t="s">
        <v>57</v>
      </c>
      <c r="E47" s="112" t="s">
        <v>56</v>
      </c>
      <c r="F47" s="412" t="s">
        <v>57</v>
      </c>
      <c r="G47" s="412"/>
      <c r="H47" s="412"/>
      <c r="I47" s="409" t="s">
        <v>56</v>
      </c>
      <c r="J47" s="410"/>
      <c r="K47" s="411"/>
      <c r="L47" s="409" t="s">
        <v>57</v>
      </c>
      <c r="M47" s="410"/>
      <c r="N47" s="411"/>
      <c r="O47" s="409" t="s">
        <v>56</v>
      </c>
      <c r="P47" s="410"/>
      <c r="Q47" s="411"/>
      <c r="R47" s="409" t="s">
        <v>57</v>
      </c>
      <c r="S47" s="410"/>
      <c r="T47" s="411"/>
      <c r="U47" s="409" t="s">
        <v>56</v>
      </c>
      <c r="V47" s="410"/>
      <c r="W47" s="411"/>
      <c r="X47" s="409" t="s">
        <v>57</v>
      </c>
      <c r="Y47" s="410"/>
      <c r="Z47" s="411"/>
      <c r="AA47" s="409" t="s">
        <v>56</v>
      </c>
      <c r="AB47" s="410"/>
      <c r="AC47" s="411"/>
      <c r="AD47" s="409" t="s">
        <v>57</v>
      </c>
      <c r="AE47" s="410"/>
      <c r="AF47" s="411"/>
      <c r="AG47" s="409" t="s">
        <v>56</v>
      </c>
      <c r="AH47" s="410"/>
      <c r="AI47" s="411"/>
      <c r="AJ47" s="409" t="s">
        <v>57</v>
      </c>
      <c r="AK47" s="410"/>
      <c r="AL47" s="411"/>
      <c r="AN47" s="62"/>
    </row>
    <row r="48" spans="1:43"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9">
        <f>COUNTIFS($B$11:$B$30,O$46,$C$11:$C$30,"A",$E$11:$E$30,"*")</f>
        <v>0</v>
      </c>
      <c r="P48" s="410"/>
      <c r="Q48" s="411"/>
      <c r="R48" s="409">
        <f>COUNTIFS($B$11:$B$30,O$46,$C$11:$C$30,"B",$E$11:$E$30,"*")</f>
        <v>0</v>
      </c>
      <c r="S48" s="410"/>
      <c r="T48" s="411"/>
      <c r="U48" s="409">
        <f>COUNTIFS($B$11:$B$30,U$46,$C$11:$C$30,"A",$E$11:$E$30,"*")</f>
        <v>0</v>
      </c>
      <c r="V48" s="410"/>
      <c r="W48" s="411"/>
      <c r="X48" s="409">
        <f>COUNTIFS($B$11:$B$30,U$46,$C$11:$C$30,"B",$E$11:$E$30,"*")</f>
        <v>0</v>
      </c>
      <c r="Y48" s="410"/>
      <c r="Z48" s="411"/>
      <c r="AA48" s="409">
        <f>COUNTIFS($B$11:$B$30,AA$46,$C$11:$C$30,"A",$E$11:$E$30,"*")</f>
        <v>0</v>
      </c>
      <c r="AB48" s="410"/>
      <c r="AC48" s="411"/>
      <c r="AD48" s="409">
        <f>COUNTIFS($B$11:$B$30,AA$46,$C$11:$C$30,"B",$E$11:$E$30,"*")</f>
        <v>0</v>
      </c>
      <c r="AE48" s="410"/>
      <c r="AF48" s="411"/>
      <c r="AG48" s="409">
        <f>COUNTIFS($B$11:$B$30,AG$46,$C$11:$C$30,"A",$E$11:$E$30,"*")</f>
        <v>0</v>
      </c>
      <c r="AH48" s="410"/>
      <c r="AI48" s="411"/>
      <c r="AJ48" s="409">
        <f>COUNTIFS($B$11:$B$30,AG$46,$C$11:$C$30,"B",$E$11:$E$30,"*")</f>
        <v>0</v>
      </c>
      <c r="AK48" s="410"/>
      <c r="AL48" s="411"/>
      <c r="AN48" s="62"/>
    </row>
    <row r="49" spans="1:40" ht="18" customHeight="1">
      <c r="A49" s="62"/>
      <c r="B49" s="89" t="s">
        <v>108</v>
      </c>
      <c r="C49" s="112">
        <f>COUNTIFS($B$11:$B$30,C$46,$C$11:$C$30,"C",$E$11:$E$30,"*")</f>
        <v>0</v>
      </c>
      <c r="D49" s="112">
        <f>COUNTIFS($B$11:$B$30,C$46,$C$11:$C$30,"D",$E$11:$E$30,"*")</f>
        <v>0</v>
      </c>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9">
        <f>COUNTIFS($B$11:$B$30,O$46,$C$11:$C$30,"C",$E$11:$E$30,"*")</f>
        <v>0</v>
      </c>
      <c r="P49" s="410"/>
      <c r="Q49" s="411"/>
      <c r="R49" s="409">
        <f>COUNTIFS($B$11:$B$30,O$46,$C$11:$C$30,"D",$E$11:$E$30,"*")</f>
        <v>0</v>
      </c>
      <c r="S49" s="410"/>
      <c r="T49" s="411"/>
      <c r="U49" s="409">
        <f>COUNTIFS($B$11:$B$30,U$46,$C$11:$C$30,"C",$E$11:$E$30,"*")</f>
        <v>0</v>
      </c>
      <c r="V49" s="410"/>
      <c r="W49" s="411"/>
      <c r="X49" s="409">
        <f>COUNTIFS($B$11:$B$30,U$46,$C$11:$C$30,"D",$E$11:$E$30,"*")</f>
        <v>0</v>
      </c>
      <c r="Y49" s="410"/>
      <c r="Z49" s="411"/>
      <c r="AA49" s="409">
        <f>COUNTIFS($B$11:$B$30,AA$46,$C$11:$C$30,"C",$E$11:$E$30,"*")</f>
        <v>0</v>
      </c>
      <c r="AB49" s="410"/>
      <c r="AC49" s="411"/>
      <c r="AD49" s="409">
        <f>COUNTIFS($B$11:$B$30,AA$46,$C$11:$C$30,"D",$E$11:$E$30,"*")</f>
        <v>0</v>
      </c>
      <c r="AE49" s="410"/>
      <c r="AF49" s="411"/>
      <c r="AG49" s="409">
        <f>COUNTIFS($B$11:$B$30,AG$46,$C$11:$C$30,"C",$E$11:$E$30,"*")</f>
        <v>0</v>
      </c>
      <c r="AH49" s="410"/>
      <c r="AI49" s="411"/>
      <c r="AJ49" s="409">
        <f>COUNTIFS($B$11:$B$30,AG$46,$C$11:$C$30,"D",$E$11:$E$30,"*")</f>
        <v>0</v>
      </c>
      <c r="AK49" s="410"/>
      <c r="AL49" s="411"/>
      <c r="AN49" s="62"/>
    </row>
    <row r="50" spans="1:40" ht="24.95" customHeight="1">
      <c r="A50" s="62"/>
      <c r="B50" s="89"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t="str">
        <f>IF($AK$3="４週",SUMIFS($AK$11:$AK$30,$B$11:$B$30,O46)/4/$AH$5,IF($AK$3="歴月",SUMIFS($AK$11:$AK$30,$B$11:$B$30,O46)/$AL$5,"記載する期間を選択してください"))</f>
        <v>記載する期間を選択してください</v>
      </c>
      <c r="P50" s="405"/>
      <c r="Q50" s="405"/>
      <c r="R50" s="405"/>
      <c r="S50" s="405"/>
      <c r="T50" s="406"/>
      <c r="U50" s="404" t="str">
        <f>IF($AK$3="４週",SUMIFS($AK$11:$AK$30,$B$11:$B$30,U46)/4/$AH$5,IF($AK$3="歴月",SUMIFS($AK$11:$AK$30,$B$11:$B$30,U46)/$AL$5,"記載する期間を選択してください"))</f>
        <v>記載する期間を選択してください</v>
      </c>
      <c r="V50" s="405"/>
      <c r="W50" s="405"/>
      <c r="X50" s="405"/>
      <c r="Y50" s="405"/>
      <c r="Z50" s="406"/>
      <c r="AA50" s="404" t="str">
        <f>IF($AK$3="４週",SUMIFS($AK$11:$AK$30,$B$11:$B$30,AA46)/4/$AH$5,IF($AK$3="歴月",SUMIFS($AK$11:$AK$30,$B$11:$B$30,AA46)/$AL$5,"記載する期間を選択してください"))</f>
        <v>記載する期間を選択してください</v>
      </c>
      <c r="AB50" s="405"/>
      <c r="AC50" s="405"/>
      <c r="AD50" s="405"/>
      <c r="AE50" s="405"/>
      <c r="AF50" s="406"/>
      <c r="AG50" s="404" t="str">
        <f>IF($AK$3="４週",SUMIFS($AK$11:$AK$30,$B$11:$B$30,AG46)/4/$AH$5,IF($AK$3="歴月",SUMIFS($AK$11:$AK$30,$B$11:$B$30,AG46)/$AL$5,"記載する期間を選択してください"))</f>
        <v>記載する期間を選択してください</v>
      </c>
      <c r="AH50" s="405"/>
      <c r="AI50" s="405"/>
      <c r="AJ50" s="405"/>
      <c r="AK50" s="405"/>
      <c r="AL50" s="406"/>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43">
    <mergeCell ref="C63:E63"/>
    <mergeCell ref="I42:N42"/>
    <mergeCell ref="I43:N43"/>
    <mergeCell ref="I50:N50"/>
    <mergeCell ref="X49:Z49"/>
    <mergeCell ref="AA50:AF50"/>
    <mergeCell ref="C59:E59"/>
    <mergeCell ref="C60:E60"/>
    <mergeCell ref="C61:E61"/>
    <mergeCell ref="AD47:AF47"/>
    <mergeCell ref="F48:H48"/>
    <mergeCell ref="I48:K48"/>
    <mergeCell ref="L48:N48"/>
    <mergeCell ref="O48:Q48"/>
    <mergeCell ref="R48:T48"/>
    <mergeCell ref="U48:W48"/>
    <mergeCell ref="X48:Z48"/>
    <mergeCell ref="F49:H49"/>
    <mergeCell ref="I49:K49"/>
    <mergeCell ref="AA48:AC48"/>
    <mergeCell ref="AD48:AF48"/>
    <mergeCell ref="AA49:AC49"/>
    <mergeCell ref="AD49:AF49"/>
    <mergeCell ref="C50:D50"/>
    <mergeCell ref="O47:Q47"/>
    <mergeCell ref="R47:T47"/>
    <mergeCell ref="U47:W47"/>
    <mergeCell ref="X47:Z47"/>
    <mergeCell ref="AA47:AC47"/>
    <mergeCell ref="O46:T46"/>
    <mergeCell ref="U46:Z46"/>
    <mergeCell ref="AA46:AF46"/>
    <mergeCell ref="C62:E62"/>
    <mergeCell ref="E50:H50"/>
    <mergeCell ref="O50:T50"/>
    <mergeCell ref="U50:Z50"/>
    <mergeCell ref="L49:N49"/>
    <mergeCell ref="O49:Q49"/>
    <mergeCell ref="R49:T49"/>
    <mergeCell ref="U49:W49"/>
    <mergeCell ref="A43:B43"/>
    <mergeCell ref="C43:D43"/>
    <mergeCell ref="E43:H43"/>
    <mergeCell ref="C46:D46"/>
    <mergeCell ref="E46:H46"/>
    <mergeCell ref="I46:N46"/>
    <mergeCell ref="F47:H47"/>
    <mergeCell ref="I47:K47"/>
    <mergeCell ref="L47:N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G46:AL46"/>
    <mergeCell ref="AG47:AI47"/>
    <mergeCell ref="AJ47:AL47"/>
    <mergeCell ref="AG48:AI48"/>
    <mergeCell ref="AJ48:AL48"/>
    <mergeCell ref="AG49:AI49"/>
    <mergeCell ref="AJ49:AL49"/>
    <mergeCell ref="AG50:AL50"/>
    <mergeCell ref="AK1:AN1"/>
    <mergeCell ref="AM26:AN26"/>
    <mergeCell ref="AM27:AN27"/>
    <mergeCell ref="AM28:AN28"/>
    <mergeCell ref="AM11:AN11"/>
    <mergeCell ref="AM12:AN12"/>
    <mergeCell ref="AM13:AN13"/>
    <mergeCell ref="AM14:AN14"/>
    <mergeCell ref="AM15:AN15"/>
    <mergeCell ref="AM16:AN16"/>
    <mergeCell ref="AM17:AN17"/>
    <mergeCell ref="AM18:AN18"/>
    <mergeCell ref="AM19:AN19"/>
    <mergeCell ref="AM20:AN20"/>
    <mergeCell ref="AM21:AN21"/>
    <mergeCell ref="AM22:AN22"/>
  </mergeCells>
  <phoneticPr fontId="3"/>
  <conditionalFormatting sqref="A1:AN40">
    <cfRule type="notContainsBlanks" dxfId="11" priority="1">
      <formula>LEN(TRIM(A1))&gt;0</formula>
    </cfRule>
  </conditionalFormatting>
  <dataValidations count="6">
    <dataValidation type="whole" operator="greaterThanOrEqual" allowBlank="1" showInputMessage="1" showErrorMessage="1" sqref="I38:I39 D38:F39 AG38:AG39 AD38:AD39 AA38:AA39 X38:X39 U38:U39 R38:R39 O38:O39 L38:L39" xr:uid="{00000000-0002-0000-0A00-000000000000}">
      <formula1>0</formula1>
    </dataValidation>
    <dataValidation operator="greaterThanOrEqual" allowBlank="1" showInputMessage="1" showErrorMessage="1" sqref="I44 AJ38:AJ39 AL38 L40 L44 I40" xr:uid="{00000000-0002-0000-0A00-000001000000}"/>
    <dataValidation type="list" allowBlank="1" showInputMessage="1" showErrorMessage="1" sqref="C11:C30" xr:uid="{00000000-0002-0000-0A00-000002000000}">
      <formula1>"A,B,C,D"</formula1>
    </dataValidation>
    <dataValidation type="list" allowBlank="1" showInputMessage="1" showErrorMessage="1" sqref="AK4:AN4" xr:uid="{00000000-0002-0000-0A00-000003000000}">
      <formula1>"予定,実績"</formula1>
    </dataValidation>
    <dataValidation type="list" allowBlank="1" showInputMessage="1" showErrorMessage="1" sqref="AK3:AN3" xr:uid="{00000000-0002-0000-0A00-000004000000}">
      <formula1>"４週,歴月"</formula1>
    </dataValidation>
    <dataValidation type="list" allowBlank="1" showInputMessage="1" showErrorMessage="1" sqref="B11:B30" xr:uid="{00000000-0002-0000-0A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5"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79"/>
  <sheetViews>
    <sheetView showGridLines="0" view="pageBreakPreview" zoomScale="85" zoomScaleNormal="100" zoomScaleSheetLayoutView="85" workbookViewId="0">
      <selection activeCell="AK1" sqref="AK1:AN1"/>
    </sheetView>
  </sheetViews>
  <sheetFormatPr defaultColWidth="8.25" defaultRowHeight="21" customHeight="1"/>
  <cols>
    <col min="1" max="1" width="2.625" style="59" customWidth="1"/>
    <col min="2" max="2" width="21.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261</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75">
        <f>+SUM(F11:AJ11)</f>
        <v>0</v>
      </c>
      <c r="AL11" s="76">
        <f>IF($AK$3="４週",AK11/4,AK11/(DAY(EOMONTH($F$9,0))/7))</f>
        <v>0</v>
      </c>
      <c r="AM11" s="377"/>
      <c r="AN11" s="377"/>
    </row>
    <row r="12" spans="1:40" ht="18" customHeight="1">
      <c r="A12" s="79">
        <v>2</v>
      </c>
      <c r="B12" s="114" t="s">
        <v>113</v>
      </c>
      <c r="C12" s="90"/>
      <c r="D12" s="115"/>
      <c r="E12" s="116"/>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75">
        <f t="shared" ref="AK12:AK31" si="0">+SUM(F12:AJ12)</f>
        <v>0</v>
      </c>
      <c r="AL12" s="76">
        <f t="shared" ref="AL12:AL30" si="1">IF($AK$3="４週",AK12/4,AK12/(DAY(EOMONTH($F$9,0))/7))</f>
        <v>0</v>
      </c>
      <c r="AM12" s="377"/>
      <c r="AN12" s="377"/>
    </row>
    <row r="13" spans="1:40" ht="18" customHeight="1">
      <c r="A13" s="79">
        <v>3</v>
      </c>
      <c r="B13" s="114"/>
      <c r="C13" s="90"/>
      <c r="D13" s="115"/>
      <c r="E13" s="116"/>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75">
        <f t="shared" si="0"/>
        <v>0</v>
      </c>
      <c r="AL13" s="76">
        <f t="shared" si="1"/>
        <v>0</v>
      </c>
      <c r="AM13" s="377"/>
      <c r="AN13" s="377"/>
    </row>
    <row r="14" spans="1:40" ht="18" customHeight="1">
      <c r="A14" s="79">
        <v>4</v>
      </c>
      <c r="B14" s="114"/>
      <c r="C14" s="90"/>
      <c r="D14" s="115"/>
      <c r="E14" s="116"/>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75">
        <f t="shared" si="0"/>
        <v>0</v>
      </c>
      <c r="AL14" s="76">
        <f t="shared" si="1"/>
        <v>0</v>
      </c>
      <c r="AM14" s="377"/>
      <c r="AN14" s="377"/>
    </row>
    <row r="15" spans="1:40" ht="18" customHeight="1">
      <c r="A15" s="79">
        <v>5</v>
      </c>
      <c r="B15" s="114"/>
      <c r="C15" s="90"/>
      <c r="D15" s="115"/>
      <c r="E15" s="116"/>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75">
        <f t="shared" si="0"/>
        <v>0</v>
      </c>
      <c r="AL15" s="76">
        <f t="shared" si="1"/>
        <v>0</v>
      </c>
      <c r="AM15" s="377"/>
      <c r="AN15" s="377"/>
    </row>
    <row r="16" spans="1:40" ht="18" customHeight="1">
      <c r="A16" s="79">
        <v>6</v>
      </c>
      <c r="B16" s="114"/>
      <c r="C16" s="90"/>
      <c r="D16" s="115"/>
      <c r="E16" s="116"/>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75">
        <f t="shared" si="0"/>
        <v>0</v>
      </c>
      <c r="AL16" s="76">
        <f t="shared" si="1"/>
        <v>0</v>
      </c>
      <c r="AM16" s="377"/>
      <c r="AN16" s="377"/>
    </row>
    <row r="17" spans="1:40" ht="18" customHeight="1">
      <c r="A17" s="79">
        <v>7</v>
      </c>
      <c r="B17" s="114"/>
      <c r="C17" s="90"/>
      <c r="D17" s="115"/>
      <c r="E17" s="116"/>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75">
        <f t="shared" si="0"/>
        <v>0</v>
      </c>
      <c r="AL17" s="76">
        <f t="shared" si="1"/>
        <v>0</v>
      </c>
      <c r="AM17" s="377"/>
      <c r="AN17" s="377"/>
    </row>
    <row r="18" spans="1:40" ht="18" customHeight="1">
      <c r="A18" s="79">
        <v>8</v>
      </c>
      <c r="B18" s="114"/>
      <c r="C18" s="90"/>
      <c r="D18" s="115"/>
      <c r="E18" s="116"/>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75">
        <f t="shared" si="0"/>
        <v>0</v>
      </c>
      <c r="AL18" s="76">
        <f t="shared" si="1"/>
        <v>0</v>
      </c>
      <c r="AM18" s="377"/>
      <c r="AN18" s="377"/>
    </row>
    <row r="19" spans="1:40" ht="18" customHeight="1">
      <c r="A19" s="79">
        <v>9</v>
      </c>
      <c r="B19" s="114"/>
      <c r="C19" s="90"/>
      <c r="D19" s="115"/>
      <c r="E19" s="116"/>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75">
        <f t="shared" si="0"/>
        <v>0</v>
      </c>
      <c r="AL19" s="76">
        <f t="shared" si="1"/>
        <v>0</v>
      </c>
      <c r="AM19" s="377"/>
      <c r="AN19" s="377"/>
    </row>
    <row r="20" spans="1:40" ht="18" customHeight="1">
      <c r="A20" s="79">
        <v>10</v>
      </c>
      <c r="B20" s="114"/>
      <c r="C20" s="90"/>
      <c r="D20" s="115"/>
      <c r="E20" s="116"/>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75">
        <f t="shared" si="0"/>
        <v>0</v>
      </c>
      <c r="AL20" s="76">
        <f t="shared" si="1"/>
        <v>0</v>
      </c>
      <c r="AM20" s="377"/>
      <c r="AN20" s="377"/>
    </row>
    <row r="21" spans="1:40" ht="18" customHeight="1">
      <c r="A21" s="79">
        <v>11</v>
      </c>
      <c r="B21" s="114"/>
      <c r="C21" s="90"/>
      <c r="D21" s="115"/>
      <c r="E21" s="116"/>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75">
        <f t="shared" si="0"/>
        <v>0</v>
      </c>
      <c r="AL21" s="76">
        <f t="shared" si="1"/>
        <v>0</v>
      </c>
      <c r="AM21" s="377"/>
      <c r="AN21" s="377"/>
    </row>
    <row r="22" spans="1:40" ht="18" customHeight="1">
      <c r="A22" s="79">
        <v>12</v>
      </c>
      <c r="B22" s="114"/>
      <c r="C22" s="90"/>
      <c r="D22" s="115"/>
      <c r="E22" s="116"/>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75">
        <f t="shared" si="0"/>
        <v>0</v>
      </c>
      <c r="AL22" s="76">
        <f t="shared" si="1"/>
        <v>0</v>
      </c>
      <c r="AM22" s="377"/>
      <c r="AN22" s="377"/>
    </row>
    <row r="23" spans="1:40" ht="18" customHeight="1">
      <c r="A23" s="79">
        <v>13</v>
      </c>
      <c r="B23" s="114"/>
      <c r="C23" s="90"/>
      <c r="D23" s="115"/>
      <c r="E23" s="116"/>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75">
        <f t="shared" si="0"/>
        <v>0</v>
      </c>
      <c r="AL23" s="76">
        <f t="shared" si="1"/>
        <v>0</v>
      </c>
      <c r="AM23" s="377"/>
      <c r="AN23" s="377"/>
    </row>
    <row r="24" spans="1:40" ht="18" customHeight="1">
      <c r="A24" s="79">
        <v>14</v>
      </c>
      <c r="B24" s="114"/>
      <c r="C24" s="90"/>
      <c r="D24" s="115"/>
      <c r="E24" s="116"/>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75">
        <f t="shared" si="0"/>
        <v>0</v>
      </c>
      <c r="AL24" s="76">
        <f t="shared" si="1"/>
        <v>0</v>
      </c>
      <c r="AM24" s="377"/>
      <c r="AN24" s="377"/>
    </row>
    <row r="25" spans="1:40" ht="18" customHeight="1">
      <c r="A25" s="79">
        <v>15</v>
      </c>
      <c r="B25" s="114"/>
      <c r="C25" s="90"/>
      <c r="D25" s="115"/>
      <c r="E25" s="116"/>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75">
        <f t="shared" si="0"/>
        <v>0</v>
      </c>
      <c r="AL25" s="76">
        <f t="shared" si="1"/>
        <v>0</v>
      </c>
      <c r="AM25" s="377"/>
      <c r="AN25" s="377"/>
    </row>
    <row r="26" spans="1:40" ht="18" customHeight="1">
      <c r="A26" s="79">
        <v>16</v>
      </c>
      <c r="B26" s="114"/>
      <c r="C26" s="90"/>
      <c r="D26" s="115"/>
      <c r="E26" s="116"/>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75">
        <f t="shared" si="0"/>
        <v>0</v>
      </c>
      <c r="AL26" s="76">
        <f t="shared" si="1"/>
        <v>0</v>
      </c>
      <c r="AM26" s="377"/>
      <c r="AN26" s="377"/>
    </row>
    <row r="27" spans="1:40" ht="18" customHeight="1">
      <c r="A27" s="79">
        <v>17</v>
      </c>
      <c r="B27" s="114"/>
      <c r="C27" s="90"/>
      <c r="D27" s="115"/>
      <c r="E27" s="116"/>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75">
        <f t="shared" si="0"/>
        <v>0</v>
      </c>
      <c r="AL27" s="76">
        <f t="shared" si="1"/>
        <v>0</v>
      </c>
      <c r="AM27" s="377"/>
      <c r="AN27" s="377"/>
    </row>
    <row r="28" spans="1:40" ht="18" customHeight="1">
      <c r="A28" s="79">
        <v>18</v>
      </c>
      <c r="B28" s="114"/>
      <c r="C28" s="90"/>
      <c r="D28" s="115"/>
      <c r="E28" s="116"/>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75">
        <f t="shared" si="0"/>
        <v>0</v>
      </c>
      <c r="AL28" s="76">
        <f t="shared" si="1"/>
        <v>0</v>
      </c>
      <c r="AM28" s="377"/>
      <c r="AN28" s="377"/>
    </row>
    <row r="29" spans="1:40" ht="18" customHeight="1">
      <c r="A29" s="79">
        <v>19</v>
      </c>
      <c r="B29" s="114"/>
      <c r="C29" s="90"/>
      <c r="D29" s="115"/>
      <c r="E29" s="116"/>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75">
        <f t="shared" si="0"/>
        <v>0</v>
      </c>
      <c r="AL29" s="76">
        <f t="shared" si="1"/>
        <v>0</v>
      </c>
      <c r="AM29" s="377"/>
      <c r="AN29" s="377"/>
    </row>
    <row r="30" spans="1:40" ht="18" customHeight="1">
      <c r="A30" s="79">
        <v>20</v>
      </c>
      <c r="B30" s="114"/>
      <c r="C30" s="90"/>
      <c r="D30" s="115"/>
      <c r="E30" s="116"/>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28"/>
      <c r="E38" s="12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28"/>
      <c r="E39" s="12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24.95" customHeight="1">
      <c r="A42" s="419" t="s">
        <v>195</v>
      </c>
      <c r="B42" s="419"/>
      <c r="C42" s="419" t="s">
        <v>113</v>
      </c>
      <c r="D42" s="419"/>
      <c r="E42" s="420" t="s">
        <v>219</v>
      </c>
      <c r="F42" s="420"/>
      <c r="G42" s="420"/>
      <c r="H42" s="420"/>
      <c r="I42" s="408"/>
      <c r="J42" s="408"/>
      <c r="K42" s="408"/>
      <c r="L42" s="408"/>
      <c r="M42" s="408"/>
      <c r="N42" s="408"/>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ROUNDDOWN(IF(AL38&lt;=60,1,1+ROUNDUP((AL38-60)/40,0)),1)</f>
        <v>#DIV/0!</v>
      </c>
      <c r="D43" s="472"/>
      <c r="E43" s="472" t="e">
        <f>ROUNDDOWN(AL38/10,1)</f>
        <v>#DIV/0!</v>
      </c>
      <c r="F43" s="472"/>
      <c r="G43" s="472"/>
      <c r="H43" s="472"/>
      <c r="I43" s="480"/>
      <c r="J43" s="480"/>
      <c r="K43" s="480"/>
      <c r="L43" s="480"/>
      <c r="M43" s="480"/>
      <c r="N43" s="480"/>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5.0999999999999996" customHeight="1">
      <c r="A44" s="117"/>
      <c r="B44" s="117"/>
      <c r="C44" s="117"/>
      <c r="D44" s="117"/>
      <c r="E44" s="117"/>
      <c r="F44" s="117"/>
      <c r="G44" s="117"/>
      <c r="H44" s="117"/>
      <c r="I44" s="117"/>
      <c r="J44" s="118"/>
      <c r="K44" s="118"/>
      <c r="L44" s="118"/>
      <c r="M44" s="119"/>
      <c r="N44" s="70"/>
      <c r="O44" s="70"/>
      <c r="P44" s="70"/>
      <c r="Q44"/>
      <c r="W44" s="69"/>
      <c r="X44" s="70"/>
      <c r="Y44" s="70"/>
      <c r="Z44" s="70"/>
      <c r="AA44" s="70"/>
      <c r="AB44" s="70"/>
      <c r="AC44" s="70"/>
      <c r="AD44" s="70"/>
      <c r="AE44" s="70"/>
      <c r="AF44" s="70"/>
      <c r="AG44" s="118"/>
      <c r="AH44" s="118"/>
      <c r="AI44" s="118"/>
      <c r="AJ44" s="119"/>
      <c r="AK44" s="70"/>
      <c r="AL44" s="69"/>
      <c r="AM44" s="69"/>
      <c r="AN44" s="71"/>
    </row>
    <row r="45" spans="1:43"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サービス管理責任者</v>
      </c>
      <c r="F46" s="413"/>
      <c r="G46" s="413"/>
      <c r="H46" s="413"/>
      <c r="I46" s="404" t="str">
        <f>IF(VLOOKUP($AK$1,'選択肢（削除厳禁）'!$A$1:$J$31,I51,FALSE)=0,"-",VLOOKUP($AK$1,'選択肢（削除厳禁）'!$A$1:$J$31,I51,FALSE))</f>
        <v>看護職員</v>
      </c>
      <c r="J46" s="405"/>
      <c r="K46" s="405"/>
      <c r="L46" s="405"/>
      <c r="M46" s="405"/>
      <c r="N46" s="406"/>
      <c r="O46" s="404" t="str">
        <f>IF(VLOOKUP($AK$1,'選択肢（削除厳禁）'!$A$1:$J$31,O51,FALSE)=0,"-",VLOOKUP($AK$1,'選択肢（削除厳禁）'!$A$1:$J$31,O51,FALSE))</f>
        <v>職業指導員</v>
      </c>
      <c r="P46" s="405"/>
      <c r="Q46" s="405"/>
      <c r="R46" s="405"/>
      <c r="S46" s="405"/>
      <c r="T46" s="406"/>
      <c r="U46" s="404" t="str">
        <f>IF(VLOOKUP($AK$1,'選択肢（削除厳禁）'!$A$1:$J$31,U51,FALSE)=0,"-",VLOOKUP($AK$1,'選択肢（削除厳禁）'!$A$1:$J$31,U51,FALSE))</f>
        <v>生活支援員</v>
      </c>
      <c r="V46" s="405"/>
      <c r="W46" s="405"/>
      <c r="X46" s="405"/>
      <c r="Y46" s="405"/>
      <c r="Z46" s="406"/>
      <c r="AA46" s="404" t="str">
        <f>IF(VLOOKUP($AK$1,'選択肢（削除厳禁）'!$A$1:$J$31,AA51,FALSE)=0,"-",VLOOKUP($AK$1,'選択肢（削除厳禁）'!$A$1:$J$31,AA51,FALSE))</f>
        <v>(管理)栄養士</v>
      </c>
      <c r="AB46" s="405"/>
      <c r="AC46" s="405"/>
      <c r="AD46" s="405"/>
      <c r="AE46" s="405"/>
      <c r="AF46" s="406"/>
      <c r="AG46" s="60"/>
      <c r="AH46" s="60"/>
      <c r="AI46" s="60"/>
      <c r="AJ46" s="60"/>
      <c r="AK46" s="60"/>
      <c r="AL46" s="60"/>
      <c r="AM46" s="60"/>
      <c r="AN46" s="62"/>
    </row>
    <row r="47" spans="1:43" ht="18" customHeight="1">
      <c r="A47" s="62"/>
      <c r="B47" s="82"/>
      <c r="C47" s="113" t="s">
        <v>56</v>
      </c>
      <c r="D47" s="113" t="s">
        <v>57</v>
      </c>
      <c r="E47" s="112" t="s">
        <v>56</v>
      </c>
      <c r="F47" s="412" t="s">
        <v>57</v>
      </c>
      <c r="G47" s="412"/>
      <c r="H47" s="412"/>
      <c r="I47" s="409" t="s">
        <v>56</v>
      </c>
      <c r="J47" s="410"/>
      <c r="K47" s="411"/>
      <c r="L47" s="409" t="s">
        <v>57</v>
      </c>
      <c r="M47" s="410"/>
      <c r="N47" s="411"/>
      <c r="O47" s="409" t="s">
        <v>56</v>
      </c>
      <c r="P47" s="410"/>
      <c r="Q47" s="411"/>
      <c r="R47" s="409" t="s">
        <v>57</v>
      </c>
      <c r="S47" s="410"/>
      <c r="T47" s="411"/>
      <c r="U47" s="409" t="s">
        <v>56</v>
      </c>
      <c r="V47" s="410"/>
      <c r="W47" s="411"/>
      <c r="X47" s="409" t="s">
        <v>57</v>
      </c>
      <c r="Y47" s="410"/>
      <c r="Z47" s="411"/>
      <c r="AA47" s="409" t="s">
        <v>56</v>
      </c>
      <c r="AB47" s="410"/>
      <c r="AC47" s="411"/>
      <c r="AD47" s="409" t="s">
        <v>57</v>
      </c>
      <c r="AE47" s="410"/>
      <c r="AF47" s="411"/>
      <c r="AG47" s="60"/>
      <c r="AH47" s="60"/>
      <c r="AI47" s="60"/>
      <c r="AJ47" s="60"/>
      <c r="AK47" s="60"/>
      <c r="AL47" s="60"/>
      <c r="AM47" s="60"/>
      <c r="AN47" s="62"/>
    </row>
    <row r="48" spans="1:43"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9">
        <f>COUNTIFS($B$11:$B$30,O$46,$C$11:$C$30,"A",$E$11:$E$30,"*")</f>
        <v>0</v>
      </c>
      <c r="P48" s="410"/>
      <c r="Q48" s="411"/>
      <c r="R48" s="409">
        <f>COUNTIFS($B$11:$B$30,O$46,$C$11:$C$30,"B",$E$11:$E$30,"*")</f>
        <v>0</v>
      </c>
      <c r="S48" s="410"/>
      <c r="T48" s="411"/>
      <c r="U48" s="409">
        <f>COUNTIFS($B$11:$B$30,U$46,$C$11:$C$30,"A",$E$11:$E$30,"*")</f>
        <v>0</v>
      </c>
      <c r="V48" s="410"/>
      <c r="W48" s="411"/>
      <c r="X48" s="409">
        <f>COUNTIFS($B$11:$B$30,U$46,$C$11:$C$30,"B",$E$11:$E$30,"*")</f>
        <v>0</v>
      </c>
      <c r="Y48" s="410"/>
      <c r="Z48" s="411"/>
      <c r="AA48" s="409">
        <f>COUNTIFS($B$11:$B$30,AA$46,$C$11:$C$30,"A",$E$11:$E$30,"*")</f>
        <v>0</v>
      </c>
      <c r="AB48" s="410"/>
      <c r="AC48" s="411"/>
      <c r="AD48" s="409">
        <f>COUNTIFS($B$11:$B$30,AA$46,$C$11:$C$30,"B",$E$11:$E$30,"*")</f>
        <v>0</v>
      </c>
      <c r="AE48" s="410"/>
      <c r="AF48" s="411"/>
      <c r="AG48" s="60"/>
      <c r="AH48" s="60"/>
      <c r="AI48" s="60"/>
      <c r="AJ48" s="60"/>
      <c r="AK48" s="60"/>
      <c r="AL48" s="60"/>
      <c r="AM48" s="60"/>
      <c r="AN48" s="62"/>
    </row>
    <row r="49" spans="1:40" ht="18" customHeight="1">
      <c r="A49" s="62"/>
      <c r="B49" s="89" t="s">
        <v>108</v>
      </c>
      <c r="C49" s="112">
        <f>COUNTIFS($B$11:$B$30,C$46,$C$11:$C$30,"C",$E$11:$E$30,"*")</f>
        <v>0</v>
      </c>
      <c r="D49" s="112">
        <f>COUNTIFS($B$11:$B$30,C$46,$C$11:$C$30,"D",$E$11:$E$30,"*")</f>
        <v>0</v>
      </c>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9">
        <f>COUNTIFS($B$11:$B$30,O$46,$C$11:$C$30,"C",$E$11:$E$30,"*")</f>
        <v>0</v>
      </c>
      <c r="P49" s="410"/>
      <c r="Q49" s="411"/>
      <c r="R49" s="409">
        <f>COUNTIFS($B$11:$B$30,O$46,$C$11:$C$30,"D",$E$11:$E$30,"*")</f>
        <v>0</v>
      </c>
      <c r="S49" s="410"/>
      <c r="T49" s="411"/>
      <c r="U49" s="409">
        <f>COUNTIFS($B$11:$B$30,U$46,$C$11:$C$30,"C",$E$11:$E$30,"*")</f>
        <v>0</v>
      </c>
      <c r="V49" s="410"/>
      <c r="W49" s="411"/>
      <c r="X49" s="409">
        <f>COUNTIFS($B$11:$B$30,U$46,$C$11:$C$30,"D",$E$11:$E$30,"*")</f>
        <v>0</v>
      </c>
      <c r="Y49" s="410"/>
      <c r="Z49" s="411"/>
      <c r="AA49" s="409">
        <f>COUNTIFS($B$11:$B$30,AA$46,$C$11:$C$30,"C",$E$11:$E$30,"*")</f>
        <v>0</v>
      </c>
      <c r="AB49" s="410"/>
      <c r="AC49" s="411"/>
      <c r="AD49" s="409">
        <f>COUNTIFS($B$11:$B$30,AA$46,$C$11:$C$30,"D",$E$11:$E$30,"*")</f>
        <v>0</v>
      </c>
      <c r="AE49" s="410"/>
      <c r="AF49" s="411"/>
      <c r="AG49" s="60"/>
      <c r="AH49" s="60"/>
      <c r="AI49" s="60"/>
      <c r="AJ49" s="60"/>
      <c r="AK49" s="60"/>
      <c r="AL49" s="60"/>
      <c r="AM49" s="60"/>
      <c r="AN49" s="62"/>
    </row>
    <row r="50" spans="1:40" ht="24.95" customHeight="1">
      <c r="A50" s="62"/>
      <c r="B50" s="89"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t="str">
        <f>IF($AK$3="４週",SUMIFS($AK$11:$AK$30,$B$11:$B$30,O46)/4/$AH$5,IF($AK$3="歴月",SUMIFS($AK$11:$AK$30,$B$11:$B$30,O46)/$AL$5,"記載する期間を選択してください"))</f>
        <v>記載する期間を選択してください</v>
      </c>
      <c r="P50" s="405"/>
      <c r="Q50" s="405"/>
      <c r="R50" s="405"/>
      <c r="S50" s="405"/>
      <c r="T50" s="406"/>
      <c r="U50" s="404" t="str">
        <f>IF($AK$3="４週",SUMIFS($AK$11:$AK$30,$B$11:$B$30,U46)/4/$AH$5,IF($AK$3="歴月",SUMIFS($AK$11:$AK$30,$B$11:$B$30,U46)/$AL$5,"記載する期間を選択してください"))</f>
        <v>記載する期間を選択してください</v>
      </c>
      <c r="V50" s="405"/>
      <c r="W50" s="405"/>
      <c r="X50" s="405"/>
      <c r="Y50" s="405"/>
      <c r="Z50" s="406"/>
      <c r="AA50" s="404" t="str">
        <f>IF($AK$3="４週",SUMIFS($AK$11:$AK$30,$B$11:$B$30,AA46)/4/$AH$5,IF($AK$3="歴月",SUMIFS($AK$11:$AK$30,$B$11:$B$30,AA46)/$AL$5,"記載する期間を選択してください"))</f>
        <v>記載する期間を選択してください</v>
      </c>
      <c r="AB50" s="405"/>
      <c r="AC50" s="405"/>
      <c r="AD50" s="405"/>
      <c r="AE50" s="405"/>
      <c r="AF50" s="406"/>
      <c r="AG50" s="60"/>
      <c r="AH50" s="60"/>
      <c r="AI50" s="60"/>
      <c r="AJ50" s="60"/>
      <c r="AK50" s="60"/>
      <c r="AL50" s="60"/>
      <c r="AM50" s="60"/>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35">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B7:B10"/>
    <mergeCell ref="C7:C10"/>
    <mergeCell ref="D7:D10"/>
    <mergeCell ref="E7:E10"/>
    <mergeCell ref="AM13:AN13"/>
    <mergeCell ref="AM14:AN14"/>
    <mergeCell ref="AM15:AN15"/>
    <mergeCell ref="AM16:AN16"/>
    <mergeCell ref="AL7:AL10"/>
    <mergeCell ref="AM7:AN10"/>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9:C39"/>
    <mergeCell ref="F39:H39"/>
    <mergeCell ref="I39:K39"/>
    <mergeCell ref="L39:N39"/>
    <mergeCell ref="O39:Q39"/>
    <mergeCell ref="R39:T39"/>
    <mergeCell ref="U39:W39"/>
    <mergeCell ref="AD38:AF38"/>
    <mergeCell ref="AG38:AI38"/>
    <mergeCell ref="A38:C38"/>
    <mergeCell ref="F38:H38"/>
    <mergeCell ref="I38:K38"/>
    <mergeCell ref="L38:N38"/>
    <mergeCell ref="O38:Q38"/>
    <mergeCell ref="R38:T38"/>
    <mergeCell ref="U38:W38"/>
    <mergeCell ref="X38:Z38"/>
    <mergeCell ref="AA38:AC38"/>
    <mergeCell ref="O46:T46"/>
    <mergeCell ref="U46:Z46"/>
    <mergeCell ref="I43:N43"/>
    <mergeCell ref="X39:Z39"/>
    <mergeCell ref="AA39:AC39"/>
    <mergeCell ref="AD39:AF39"/>
    <mergeCell ref="AG39:AI39"/>
    <mergeCell ref="AJ39:AK39"/>
    <mergeCell ref="AL38:AL39"/>
    <mergeCell ref="AJ38:AK38"/>
    <mergeCell ref="AA46:AF46"/>
    <mergeCell ref="A42:B42"/>
    <mergeCell ref="C42:D42"/>
    <mergeCell ref="E42:H42"/>
    <mergeCell ref="I42:N42"/>
    <mergeCell ref="A43:B43"/>
    <mergeCell ref="C43:D43"/>
    <mergeCell ref="E43:H43"/>
    <mergeCell ref="C46:D46"/>
    <mergeCell ref="E46:H46"/>
    <mergeCell ref="I46:N46"/>
    <mergeCell ref="I48:K48"/>
    <mergeCell ref="X49:Z49"/>
    <mergeCell ref="F47:H47"/>
    <mergeCell ref="I47:K47"/>
    <mergeCell ref="L47:N47"/>
    <mergeCell ref="O47:Q47"/>
    <mergeCell ref="R47:T47"/>
    <mergeCell ref="U47:W47"/>
    <mergeCell ref="X47:Z47"/>
    <mergeCell ref="L48:N48"/>
    <mergeCell ref="O48:Q48"/>
    <mergeCell ref="R48:T48"/>
    <mergeCell ref="U48:W48"/>
    <mergeCell ref="X48:Z48"/>
    <mergeCell ref="AA47:AC47"/>
    <mergeCell ref="AD47:AF47"/>
    <mergeCell ref="AA48:AC48"/>
    <mergeCell ref="AD48:AF48"/>
    <mergeCell ref="AA49:AC49"/>
    <mergeCell ref="AD49:AF49"/>
    <mergeCell ref="AA50:AF50"/>
    <mergeCell ref="C63:E63"/>
    <mergeCell ref="C59:E59"/>
    <mergeCell ref="C60:E60"/>
    <mergeCell ref="C61:E61"/>
    <mergeCell ref="C62:E62"/>
    <mergeCell ref="C50:D50"/>
    <mergeCell ref="E50:H50"/>
    <mergeCell ref="I50:N50"/>
    <mergeCell ref="O50:T50"/>
    <mergeCell ref="U50:Z50"/>
    <mergeCell ref="F49:H49"/>
    <mergeCell ref="I49:K49"/>
    <mergeCell ref="L49:N49"/>
    <mergeCell ref="O49:Q49"/>
    <mergeCell ref="R49:T49"/>
    <mergeCell ref="U49:W49"/>
    <mergeCell ref="F48:H48"/>
  </mergeCells>
  <phoneticPr fontId="3"/>
  <conditionalFormatting sqref="A1:AN40">
    <cfRule type="notContainsBlanks" dxfId="10" priority="1">
      <formula>LEN(TRIM(A1))&gt;0</formula>
    </cfRule>
  </conditionalFormatting>
  <dataValidations count="6">
    <dataValidation type="list" allowBlank="1" showInputMessage="1" showErrorMessage="1" sqref="B11:B30" xr:uid="{00000000-0002-0000-0B00-000000000000}">
      <formula1>INDIRECT($AK$1)</formula1>
    </dataValidation>
    <dataValidation type="list" allowBlank="1" showInputMessage="1" showErrorMessage="1" sqref="AK3:AN3" xr:uid="{00000000-0002-0000-0B00-000001000000}">
      <formula1>"４週,歴月"</formula1>
    </dataValidation>
    <dataValidation type="list" allowBlank="1" showInputMessage="1" showErrorMessage="1" sqref="AK4:AN4" xr:uid="{00000000-0002-0000-0B00-000002000000}">
      <formula1>"予定,実績"</formula1>
    </dataValidation>
    <dataValidation type="list" allowBlank="1" showInputMessage="1" showErrorMessage="1" sqref="C11:C30" xr:uid="{00000000-0002-0000-0B00-000003000000}">
      <formula1>"A,B,C,D"</formula1>
    </dataValidation>
    <dataValidation operator="greaterThanOrEqual" allowBlank="1" showInputMessage="1" showErrorMessage="1" sqref="I44 AJ38:AJ39 AL38 L40 L44 I40" xr:uid="{00000000-0002-0000-0B00-000004000000}"/>
    <dataValidation type="whole" operator="greaterThanOrEqual" allowBlank="1" showInputMessage="1" showErrorMessage="1" sqref="I38:I39 D38:F39 AG38:AG39 AD38:AD39 AA38:AA39 X38:X39 U38:U39 R38:R39 O38:O39 L38:L39" xr:uid="{00000000-0002-0000-0B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5"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Q80"/>
  <sheetViews>
    <sheetView showGridLines="0" view="pageBreakPreview" zoomScale="85" zoomScaleNormal="100" zoomScaleSheetLayoutView="85" workbookViewId="0">
      <selection activeCell="AH5" sqref="AH5:AJ5"/>
    </sheetView>
  </sheetViews>
  <sheetFormatPr defaultColWidth="8.25" defaultRowHeight="21" customHeight="1"/>
  <cols>
    <col min="1" max="1" width="2.625" style="59" customWidth="1"/>
    <col min="2" max="2" width="22"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320</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75">
        <f>+SUM(F11:AJ11)</f>
        <v>0</v>
      </c>
      <c r="AL11" s="76">
        <f>IF($AK$3="４週",AK11/4,AK11/(DAY(EOMONTH($F$9,0))/7))</f>
        <v>0</v>
      </c>
      <c r="AM11" s="377"/>
      <c r="AN11" s="377"/>
    </row>
    <row r="12" spans="1:40" ht="18" customHeight="1">
      <c r="A12" s="79">
        <v>2</v>
      </c>
      <c r="B12" s="114" t="s">
        <v>113</v>
      </c>
      <c r="C12" s="90"/>
      <c r="D12" s="115"/>
      <c r="E12" s="116"/>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75">
        <f t="shared" ref="AK12:AK31" si="0">+SUM(F12:AJ12)</f>
        <v>0</v>
      </c>
      <c r="AL12" s="76">
        <f>IF($AK$3="４週",AK12/4,AK12/(DAY(EOMONTH($F$9,0))/7))</f>
        <v>0</v>
      </c>
      <c r="AM12" s="377"/>
      <c r="AN12" s="377"/>
    </row>
    <row r="13" spans="1:40" ht="18" customHeight="1">
      <c r="A13" s="79">
        <v>3</v>
      </c>
      <c r="B13" s="114"/>
      <c r="C13" s="90"/>
      <c r="D13" s="115"/>
      <c r="E13" s="116"/>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75">
        <f t="shared" si="0"/>
        <v>0</v>
      </c>
      <c r="AL13" s="76">
        <f>IF($AK$3="４週",AK13/4,AK13/(DAY(EOMONTH($F$9,0))/7))</f>
        <v>0</v>
      </c>
      <c r="AM13" s="377"/>
      <c r="AN13" s="377"/>
    </row>
    <row r="14" spans="1:40" ht="18" customHeight="1">
      <c r="A14" s="79">
        <v>4</v>
      </c>
      <c r="B14" s="114"/>
      <c r="C14" s="90"/>
      <c r="D14" s="115"/>
      <c r="E14" s="116"/>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75">
        <f t="shared" si="0"/>
        <v>0</v>
      </c>
      <c r="AL14" s="76">
        <f>IF($AK$3="４週",AK14/4,AK14/(DAY(EOMONTH($F$9,0))/7))</f>
        <v>0</v>
      </c>
      <c r="AM14" s="377"/>
      <c r="AN14" s="377"/>
    </row>
    <row r="15" spans="1:40" ht="18" customHeight="1">
      <c r="A15" s="79">
        <v>5</v>
      </c>
      <c r="B15" s="114"/>
      <c r="C15" s="90"/>
      <c r="D15" s="115"/>
      <c r="E15" s="116"/>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75">
        <f t="shared" si="0"/>
        <v>0</v>
      </c>
      <c r="AL15" s="76">
        <f t="shared" ref="AL15:AL30" si="1">IF($AK$3="４週",AK15/4,AK15/(DAY(EOMONTH($F$9,0))/7))</f>
        <v>0</v>
      </c>
      <c r="AM15" s="377"/>
      <c r="AN15" s="377"/>
    </row>
    <row r="16" spans="1:40" ht="18" customHeight="1">
      <c r="A16" s="79">
        <v>6</v>
      </c>
      <c r="B16" s="114"/>
      <c r="C16" s="90"/>
      <c r="D16" s="115"/>
      <c r="E16" s="116"/>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75">
        <f t="shared" si="0"/>
        <v>0</v>
      </c>
      <c r="AL16" s="76">
        <f t="shared" si="1"/>
        <v>0</v>
      </c>
      <c r="AM16" s="377"/>
      <c r="AN16" s="377"/>
    </row>
    <row r="17" spans="1:40" ht="18" customHeight="1">
      <c r="A17" s="79">
        <v>7</v>
      </c>
      <c r="B17" s="114"/>
      <c r="C17" s="90"/>
      <c r="D17" s="115"/>
      <c r="E17" s="116"/>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75">
        <f t="shared" si="0"/>
        <v>0</v>
      </c>
      <c r="AL17" s="76">
        <f t="shared" si="1"/>
        <v>0</v>
      </c>
      <c r="AM17" s="377"/>
      <c r="AN17" s="377"/>
    </row>
    <row r="18" spans="1:40" ht="18" customHeight="1">
      <c r="A18" s="79">
        <v>8</v>
      </c>
      <c r="B18" s="114"/>
      <c r="C18" s="90"/>
      <c r="D18" s="115"/>
      <c r="E18" s="116"/>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75">
        <f t="shared" si="0"/>
        <v>0</v>
      </c>
      <c r="AL18" s="76">
        <f t="shared" si="1"/>
        <v>0</v>
      </c>
      <c r="AM18" s="377"/>
      <c r="AN18" s="377"/>
    </row>
    <row r="19" spans="1:40" ht="18" customHeight="1">
      <c r="A19" s="79">
        <v>9</v>
      </c>
      <c r="B19" s="114"/>
      <c r="C19" s="90"/>
      <c r="D19" s="115"/>
      <c r="E19" s="116"/>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75">
        <f t="shared" si="0"/>
        <v>0</v>
      </c>
      <c r="AL19" s="76">
        <f t="shared" si="1"/>
        <v>0</v>
      </c>
      <c r="AM19" s="377"/>
      <c r="AN19" s="377"/>
    </row>
    <row r="20" spans="1:40" ht="18" customHeight="1">
      <c r="A20" s="79">
        <v>10</v>
      </c>
      <c r="B20" s="114"/>
      <c r="C20" s="90"/>
      <c r="D20" s="115"/>
      <c r="E20" s="116"/>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15" customHeight="1">
      <c r="A36" s="172"/>
      <c r="B36" s="172"/>
      <c r="C36" s="172"/>
      <c r="D36" s="172"/>
      <c r="E36" s="172"/>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172"/>
      <c r="AL36" s="172"/>
      <c r="AM36" s="71"/>
    </row>
    <row r="37" spans="1:43" s="72" customFormat="1" ht="21" customHeight="1">
      <c r="A37" s="111" t="s">
        <v>200</v>
      </c>
      <c r="B37" s="69"/>
      <c r="C37" s="69"/>
      <c r="D37" s="69"/>
      <c r="E37" s="69"/>
      <c r="F37" s="69"/>
      <c r="G37" s="70"/>
      <c r="H37" s="70"/>
      <c r="I37" s="70"/>
      <c r="J37" s="70"/>
      <c r="K37" s="70"/>
      <c r="L37" s="70"/>
      <c r="M37" s="70"/>
      <c r="N37" s="70"/>
      <c r="O37" s="70"/>
      <c r="AM37" s="69"/>
      <c r="AN37" s="71"/>
    </row>
    <row r="38" spans="1:43" s="72" customFormat="1" ht="24.95" customHeight="1">
      <c r="A38" s="419"/>
      <c r="B38" s="419"/>
      <c r="C38" s="419"/>
      <c r="D38" s="107">
        <v>4</v>
      </c>
      <c r="E38" s="107">
        <v>5</v>
      </c>
      <c r="F38" s="466">
        <v>6</v>
      </c>
      <c r="G38" s="466"/>
      <c r="H38" s="466"/>
      <c r="I38" s="466">
        <v>7</v>
      </c>
      <c r="J38" s="466"/>
      <c r="K38" s="466"/>
      <c r="L38" s="466">
        <v>8</v>
      </c>
      <c r="M38" s="466"/>
      <c r="N38" s="466"/>
      <c r="O38" s="466">
        <v>9</v>
      </c>
      <c r="P38" s="466"/>
      <c r="Q38" s="466"/>
      <c r="R38" s="466">
        <v>10</v>
      </c>
      <c r="S38" s="466"/>
      <c r="T38" s="466"/>
      <c r="U38" s="466">
        <v>11</v>
      </c>
      <c r="V38" s="466"/>
      <c r="W38" s="466"/>
      <c r="X38" s="466">
        <v>12</v>
      </c>
      <c r="Y38" s="466"/>
      <c r="Z38" s="466"/>
      <c r="AA38" s="466">
        <v>1</v>
      </c>
      <c r="AB38" s="466"/>
      <c r="AC38" s="466"/>
      <c r="AD38" s="466">
        <v>2</v>
      </c>
      <c r="AE38" s="466"/>
      <c r="AF38" s="466"/>
      <c r="AG38" s="466">
        <v>3</v>
      </c>
      <c r="AH38" s="466"/>
      <c r="AI38" s="466"/>
      <c r="AJ38" s="419" t="s">
        <v>147</v>
      </c>
      <c r="AK38" s="419"/>
      <c r="AL38" s="120" t="s">
        <v>204</v>
      </c>
      <c r="AM38"/>
      <c r="AN38"/>
      <c r="AO38"/>
      <c r="AP38"/>
      <c r="AQ38"/>
    </row>
    <row r="39" spans="1:43" s="72" customFormat="1" ht="18" customHeight="1">
      <c r="A39" s="471" t="s">
        <v>208</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69" t="e">
        <f>ROUNDUP(AJ39/AJ40,1)</f>
        <v>#DIV/0!</v>
      </c>
      <c r="AM39"/>
      <c r="AN39"/>
      <c r="AO39"/>
      <c r="AP39"/>
      <c r="AQ39"/>
    </row>
    <row r="40" spans="1:43" s="72" customFormat="1" ht="18" customHeight="1">
      <c r="A40" s="471" t="s">
        <v>201</v>
      </c>
      <c r="B40" s="471"/>
      <c r="C40" s="471"/>
      <c r="D40" s="108"/>
      <c r="E40" s="108"/>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8">
        <f>+SUM(D40:AI40)</f>
        <v>0</v>
      </c>
      <c r="AK40" s="468"/>
      <c r="AL40" s="470"/>
      <c r="AM40"/>
      <c r="AN40"/>
      <c r="AO40"/>
      <c r="AP40"/>
      <c r="AQ40"/>
    </row>
    <row r="41" spans="1:43" s="72" customFormat="1" ht="5.0999999999999996" customHeight="1">
      <c r="A41" s="117"/>
      <c r="B41" s="117"/>
      <c r="C41" s="117"/>
      <c r="D41"/>
      <c r="E41"/>
      <c r="F41"/>
      <c r="G41"/>
      <c r="H41"/>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118"/>
      <c r="AH41" s="118"/>
      <c r="AI41" s="118"/>
      <c r="AJ41" s="119"/>
      <c r="AK41" s="70"/>
      <c r="AL41" s="69"/>
      <c r="AM41" s="69"/>
      <c r="AN41" s="71"/>
    </row>
    <row r="42" spans="1:43" s="72" customFormat="1" ht="18" customHeight="1">
      <c r="A42" s="111" t="s">
        <v>202</v>
      </c>
      <c r="B42" s="70"/>
      <c r="D42" s="70"/>
      <c r="E42" s="70"/>
      <c r="F42" s="70"/>
      <c r="G42" s="70"/>
      <c r="H42" s="70"/>
      <c r="I42"/>
      <c r="J42"/>
      <c r="K42"/>
      <c r="L42"/>
      <c r="M42"/>
      <c r="N42"/>
      <c r="O42" s="70"/>
      <c r="P42" s="70"/>
      <c r="Q42" s="70"/>
      <c r="R42" s="70"/>
      <c r="S42" s="70"/>
      <c r="T42" s="70"/>
      <c r="U42" s="70"/>
      <c r="V42" s="70"/>
      <c r="W42" s="69"/>
      <c r="X42" s="70"/>
      <c r="Y42" s="70"/>
      <c r="Z42" s="70"/>
      <c r="AA42" s="70"/>
      <c r="AB42" s="70"/>
      <c r="AC42" s="70"/>
      <c r="AD42" s="70"/>
      <c r="AE42" s="70"/>
      <c r="AF42" s="70"/>
      <c r="AG42" s="118"/>
      <c r="AH42" s="118"/>
      <c r="AI42" s="118"/>
      <c r="AJ42" s="119"/>
      <c r="AK42" s="70"/>
      <c r="AL42" s="69"/>
      <c r="AM42" s="69"/>
      <c r="AN42" s="71"/>
    </row>
    <row r="43" spans="1:43" s="72" customFormat="1" ht="24.95" customHeight="1">
      <c r="A43" s="419" t="s">
        <v>195</v>
      </c>
      <c r="B43" s="419"/>
      <c r="C43" s="419" t="s">
        <v>113</v>
      </c>
      <c r="D43" s="419"/>
      <c r="E43" s="420" t="s">
        <v>219</v>
      </c>
      <c r="F43" s="420"/>
      <c r="G43" s="420"/>
      <c r="H43" s="420"/>
      <c r="I43"/>
      <c r="J43"/>
      <c r="K43"/>
      <c r="L43"/>
      <c r="M43"/>
      <c r="N43"/>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18" customHeight="1">
      <c r="A44" s="420" t="s">
        <v>205</v>
      </c>
      <c r="B44" s="420"/>
      <c r="C44" s="472" t="e">
        <f>ROUNDDOWN(IF(AL39&lt;=60,1,1+ROUNDUP((AL39-60)/40,0)),1)</f>
        <v>#DIV/0!</v>
      </c>
      <c r="D44" s="472"/>
      <c r="E44" s="472" t="e">
        <f>ROUNDDOWN(AL39/10,1)</f>
        <v>#DIV/0!</v>
      </c>
      <c r="F44" s="472"/>
      <c r="G44" s="472"/>
      <c r="H44" s="472"/>
      <c r="I44"/>
      <c r="J44"/>
      <c r="K44"/>
      <c r="L44"/>
      <c r="M44"/>
      <c r="N44"/>
      <c r="O44"/>
      <c r="P44"/>
      <c r="Q44"/>
      <c r="R44"/>
      <c r="S44"/>
      <c r="T44"/>
      <c r="U44"/>
      <c r="W44" s="69"/>
      <c r="X44" s="70"/>
      <c r="Y44" s="70"/>
      <c r="Z44" s="70"/>
      <c r="AA44" s="70"/>
      <c r="AB44" s="70"/>
      <c r="AC44" s="70"/>
      <c r="AD44" s="70"/>
      <c r="AE44" s="70"/>
      <c r="AF44" s="70"/>
      <c r="AG44" s="118"/>
      <c r="AH44" s="118"/>
      <c r="AI44" s="118"/>
      <c r="AJ44" s="119"/>
      <c r="AK44" s="70"/>
      <c r="AL44" s="69"/>
      <c r="AM44" s="69"/>
      <c r="AN44" s="71"/>
    </row>
    <row r="45" spans="1:43" s="72" customFormat="1" ht="5.0999999999999996" customHeight="1">
      <c r="A45" s="117"/>
      <c r="B45" s="117"/>
      <c r="C45" s="117"/>
      <c r="D45" s="117"/>
      <c r="E45" s="117"/>
      <c r="F45" s="117"/>
      <c r="G45" s="117"/>
      <c r="H45" s="117"/>
      <c r="I45" s="117"/>
      <c r="J45" s="118"/>
      <c r="K45" s="118"/>
      <c r="L45" s="118"/>
      <c r="M45" s="119"/>
      <c r="N45" s="70"/>
      <c r="O45" s="70"/>
      <c r="P45" s="70"/>
      <c r="Q45"/>
      <c r="W45" s="69"/>
      <c r="X45" s="70"/>
      <c r="Y45" s="70"/>
      <c r="Z45" s="70"/>
      <c r="AA45" s="70"/>
      <c r="AB45" s="70"/>
      <c r="AC45" s="70"/>
      <c r="AD45" s="70"/>
      <c r="AE45" s="70"/>
      <c r="AF45" s="70"/>
      <c r="AG45" s="118"/>
      <c r="AH45" s="118"/>
      <c r="AI45" s="118"/>
      <c r="AJ45" s="119"/>
      <c r="AK45" s="70"/>
      <c r="AL45" s="69"/>
      <c r="AM45" s="69"/>
      <c r="AN45" s="71"/>
    </row>
    <row r="46" spans="1:43" ht="21" customHeight="1">
      <c r="A46" s="73" t="s">
        <v>206</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3" ht="24.95" customHeight="1">
      <c r="A47" s="62"/>
      <c r="B47" s="82"/>
      <c r="C47" s="404" t="str">
        <f>IF(VLOOKUP($AK$1,'選択肢（削除厳禁）'!$A$1:$J$31,C52,FALSE)=0,"-",VLOOKUP($AK$1,'選択肢（削除厳禁）'!$A$1:$J$31,C52,FALSE))</f>
        <v>管理者</v>
      </c>
      <c r="D47" s="405"/>
      <c r="E47" s="413" t="str">
        <f>IF(VLOOKUP($AK$1,'選択肢（削除厳禁）'!$A$1:$J$31,E52,FALSE)=0,"-",VLOOKUP($AK$1,'選択肢（削除厳禁）'!$A$1:$J$31,E52,FALSE))</f>
        <v>サービス管理責任者</v>
      </c>
      <c r="F47" s="413"/>
      <c r="G47" s="413"/>
      <c r="H47" s="413"/>
      <c r="I47" s="404" t="str">
        <f>IF(VLOOKUP($AK$1,'選択肢（削除厳禁）'!$A$1:$J$31,I52,FALSE)=0,"-",VLOOKUP($AK$1,'選択肢（削除厳禁）'!$A$1:$J$31,I52,FALSE))</f>
        <v>看護職員</v>
      </c>
      <c r="J47" s="405"/>
      <c r="K47" s="405"/>
      <c r="L47" s="405"/>
      <c r="M47" s="405"/>
      <c r="N47" s="406"/>
      <c r="O47" s="404" t="str">
        <f>IF(VLOOKUP($AK$1,'選択肢（削除厳禁）'!$A$1:$J$31,O52,FALSE)=0,"-",VLOOKUP($AK$1,'選択肢（削除厳禁）'!$A$1:$J$31,O52,FALSE))</f>
        <v>職業指導員</v>
      </c>
      <c r="P47" s="405"/>
      <c r="Q47" s="405"/>
      <c r="R47" s="405"/>
      <c r="S47" s="405"/>
      <c r="T47" s="406"/>
      <c r="U47" s="404" t="str">
        <f>IF(VLOOKUP($AK$1,'選択肢（削除厳禁）'!$A$1:$J$31,U52,FALSE)=0,"-",VLOOKUP($AK$1,'選択肢（削除厳禁）'!$A$1:$J$31,U52,FALSE))</f>
        <v>生活支援員</v>
      </c>
      <c r="V47" s="405"/>
      <c r="W47" s="405"/>
      <c r="X47" s="405"/>
      <c r="Y47" s="405"/>
      <c r="Z47" s="406"/>
      <c r="AA47" s="404" t="str">
        <f>IF(VLOOKUP($AK$1,'選択肢（削除厳禁）'!$A$1:$J$31,AA52,FALSE)=0,"-",VLOOKUP($AK$1,'選択肢（削除厳禁）'!$A$1:$J$31,AA52,FALSE))</f>
        <v>賃金向上達成指導員</v>
      </c>
      <c r="AB47" s="405"/>
      <c r="AC47" s="405"/>
      <c r="AD47" s="405"/>
      <c r="AE47" s="405"/>
      <c r="AF47" s="406"/>
      <c r="AG47" s="413" t="str">
        <f>IF(VLOOKUP($AK$1,'選択肢（削除厳禁）'!$A$1:$J$31,AG52,FALSE)=0,"-",VLOOKUP($AK$1,'選択肢（削除厳禁）'!$A$1:$J$31,AG52,FALSE))</f>
        <v>(管理)栄養士</v>
      </c>
      <c r="AH47" s="413"/>
      <c r="AI47" s="413"/>
      <c r="AJ47" s="413"/>
      <c r="AK47" s="413"/>
      <c r="AL47" s="413"/>
      <c r="AM47" s="413"/>
      <c r="AN47" s="62"/>
    </row>
    <row r="48" spans="1:43" ht="18" customHeight="1">
      <c r="A48" s="62"/>
      <c r="B48" s="82"/>
      <c r="C48" s="113" t="s">
        <v>56</v>
      </c>
      <c r="D48" s="113" t="s">
        <v>57</v>
      </c>
      <c r="E48" s="112" t="s">
        <v>56</v>
      </c>
      <c r="F48" s="412" t="s">
        <v>57</v>
      </c>
      <c r="G48" s="412"/>
      <c r="H48" s="412"/>
      <c r="I48" s="409" t="s">
        <v>56</v>
      </c>
      <c r="J48" s="410"/>
      <c r="K48" s="411"/>
      <c r="L48" s="409" t="s">
        <v>57</v>
      </c>
      <c r="M48" s="410"/>
      <c r="N48" s="411"/>
      <c r="O48" s="409" t="s">
        <v>56</v>
      </c>
      <c r="P48" s="410"/>
      <c r="Q48" s="411"/>
      <c r="R48" s="409" t="s">
        <v>57</v>
      </c>
      <c r="S48" s="410"/>
      <c r="T48" s="411"/>
      <c r="U48" s="409" t="s">
        <v>56</v>
      </c>
      <c r="V48" s="410"/>
      <c r="W48" s="411"/>
      <c r="X48" s="409" t="s">
        <v>57</v>
      </c>
      <c r="Y48" s="410"/>
      <c r="Z48" s="411"/>
      <c r="AA48" s="409" t="s">
        <v>56</v>
      </c>
      <c r="AB48" s="410"/>
      <c r="AC48" s="411"/>
      <c r="AD48" s="409" t="s">
        <v>57</v>
      </c>
      <c r="AE48" s="410"/>
      <c r="AF48" s="411"/>
      <c r="AG48" s="409" t="s">
        <v>56</v>
      </c>
      <c r="AH48" s="410"/>
      <c r="AI48" s="411"/>
      <c r="AJ48" s="409" t="s">
        <v>57</v>
      </c>
      <c r="AK48" s="411"/>
      <c r="AL48" s="112"/>
      <c r="AM48" s="112"/>
      <c r="AN48" s="62"/>
    </row>
    <row r="49" spans="1:40" ht="18" customHeight="1">
      <c r="A49" s="62"/>
      <c r="B49" s="81" t="s">
        <v>107</v>
      </c>
      <c r="C49" s="112">
        <f>COUNTIFS($B$11:$B$30,C$47,$C$11:$C$30,"A",$E$11:$E$30,"*")</f>
        <v>0</v>
      </c>
      <c r="D49" s="112">
        <f>COUNTIFS($B$11:$B$30,C$47,$C$11:$C$30,"B",$E$11:$E$30,"*")</f>
        <v>0</v>
      </c>
      <c r="E49" s="112">
        <f>COUNTIFS($B$11:$B$30,E$47,$C$11:$C$30,"A",$E$11:$E$30,"*")</f>
        <v>0</v>
      </c>
      <c r="F49" s="409">
        <f>COUNTIFS($B$11:$B$30,E$47,$C$11:$C$30,"B",$E$11:$E$30,"*")</f>
        <v>0</v>
      </c>
      <c r="G49" s="410"/>
      <c r="H49" s="411"/>
      <c r="I49" s="409">
        <f>COUNTIFS($B$11:$B$30,I$47,$C$11:$C$30,"A",$E$11:$E$30,"*")</f>
        <v>0</v>
      </c>
      <c r="J49" s="410"/>
      <c r="K49" s="411"/>
      <c r="L49" s="409">
        <f>COUNTIFS($B$11:$B$30,I$47,$C$11:$C$30,"B",$E$11:$E$30,"*")</f>
        <v>0</v>
      </c>
      <c r="M49" s="410"/>
      <c r="N49" s="411"/>
      <c r="O49" s="409">
        <f>COUNTIFS($B$11:$B$30,O$47,$C$11:$C$30,"A",$E$11:$E$30,"*")</f>
        <v>0</v>
      </c>
      <c r="P49" s="410"/>
      <c r="Q49" s="411"/>
      <c r="R49" s="409">
        <f>COUNTIFS($B$11:$B$30,O$47,$C$11:$C$30,"B",$E$11:$E$30,"*")</f>
        <v>0</v>
      </c>
      <c r="S49" s="410"/>
      <c r="T49" s="411"/>
      <c r="U49" s="409">
        <f>COUNTIFS($B$11:$B$30,U$47,$C$11:$C$30,"A",$E$11:$E$30,"*")</f>
        <v>0</v>
      </c>
      <c r="V49" s="410"/>
      <c r="W49" s="411"/>
      <c r="X49" s="409">
        <f>COUNTIFS($B$11:$B$30,U$47,$C$11:$C$30,"B",$E$11:$E$30,"*")</f>
        <v>0</v>
      </c>
      <c r="Y49" s="410"/>
      <c r="Z49" s="411"/>
      <c r="AA49" s="409">
        <f>COUNTIFS($B$11:$B$30,AA$47,$C$11:$C$30,"A",$E$11:$E$30,"*")</f>
        <v>0</v>
      </c>
      <c r="AB49" s="410"/>
      <c r="AC49" s="411"/>
      <c r="AD49" s="409">
        <f>COUNTIFS($B$11:$B$30,AA$47,$C$11:$C$30,"B",$E$11:$E$30,"*")</f>
        <v>0</v>
      </c>
      <c r="AE49" s="410"/>
      <c r="AF49" s="411"/>
      <c r="AG49" s="409">
        <f>COUNTIFS($B$11:$B$30,AG$47,$C$11:$C$30,"A",$E$11:$E$30,"*")</f>
        <v>0</v>
      </c>
      <c r="AH49" s="410"/>
      <c r="AI49" s="411"/>
      <c r="AJ49" s="409">
        <f>COUNTIFS($B$11:$B$30,AG$47,$C$11:$C$30,"B",$E$11:$E$30,"*")</f>
        <v>0</v>
      </c>
      <c r="AK49" s="411"/>
      <c r="AL49" s="112"/>
      <c r="AM49" s="112"/>
      <c r="AN49" s="62"/>
    </row>
    <row r="50" spans="1:40" ht="18" customHeight="1">
      <c r="A50" s="62"/>
      <c r="B50" s="89" t="s">
        <v>108</v>
      </c>
      <c r="C50" s="112">
        <f>COUNTIFS($B$11:$B$30,C$47,$C$11:$C$30,"C",$E$11:$E$30,"*")</f>
        <v>0</v>
      </c>
      <c r="D50" s="112">
        <f>COUNTIFS($B$11:$B$30,C$47,$C$11:$C$30,"D",$E$11:$E$30,"*")</f>
        <v>0</v>
      </c>
      <c r="E50" s="112">
        <f>COUNTIFS($B$11:$B$30,E$47,$C$11:$C$30,"C",$E$11:$E$30,"*")</f>
        <v>0</v>
      </c>
      <c r="F50" s="409">
        <f>COUNTIFS($B$11:$B$30,E$47,$C$11:$C$30,"D",$E$11:$E$30,"*")</f>
        <v>0</v>
      </c>
      <c r="G50" s="410"/>
      <c r="H50" s="411"/>
      <c r="I50" s="409">
        <f>COUNTIFS($B$11:$B$30,I$47,$C$11:$C$30,"C",$E$11:$E$30,"*")</f>
        <v>0</v>
      </c>
      <c r="J50" s="410"/>
      <c r="K50" s="411"/>
      <c r="L50" s="409">
        <f>COUNTIFS($B$11:$B$30,I$47,$C$11:$C$30,"D",$E$11:$E$30,"*")</f>
        <v>0</v>
      </c>
      <c r="M50" s="410"/>
      <c r="N50" s="411"/>
      <c r="O50" s="409">
        <f>COUNTIFS($B$11:$B$30,O$47,$C$11:$C$30,"C",$E$11:$E$30,"*")</f>
        <v>0</v>
      </c>
      <c r="P50" s="410"/>
      <c r="Q50" s="411"/>
      <c r="R50" s="409">
        <f>COUNTIFS($B$11:$B$30,O$47,$C$11:$C$30,"D",$E$11:$E$30,"*")</f>
        <v>0</v>
      </c>
      <c r="S50" s="410"/>
      <c r="T50" s="411"/>
      <c r="U50" s="409">
        <f>COUNTIFS($B$11:$B$30,U$47,$C$11:$C$30,"C",$E$11:$E$30,"*")</f>
        <v>0</v>
      </c>
      <c r="V50" s="410"/>
      <c r="W50" s="411"/>
      <c r="X50" s="409">
        <f>COUNTIFS($B$11:$B$30,U$47,$C$11:$C$30,"D",$E$11:$E$30,"*")</f>
        <v>0</v>
      </c>
      <c r="Y50" s="410"/>
      <c r="Z50" s="411"/>
      <c r="AA50" s="409">
        <f>COUNTIFS($B$11:$B$30,AA$47,$C$11:$C$30,"C",$E$11:$E$30,"*")</f>
        <v>0</v>
      </c>
      <c r="AB50" s="410"/>
      <c r="AC50" s="411"/>
      <c r="AD50" s="409">
        <f>COUNTIFS($B$11:$B$30,AA$47,$C$11:$C$30,"D",$E$11:$E$30,"*")</f>
        <v>0</v>
      </c>
      <c r="AE50" s="410"/>
      <c r="AF50" s="411"/>
      <c r="AG50" s="409">
        <f>COUNTIFS($B$11:$B$30,AG$47,$C$11:$C$30,"C",$E$11:$E$30,"*")</f>
        <v>0</v>
      </c>
      <c r="AH50" s="410"/>
      <c r="AI50" s="411"/>
      <c r="AJ50" s="409">
        <f>COUNTIFS($B$11:$B$30,AG$47,$C$11:$C$30,"D",$E$11:$E$30,"*")</f>
        <v>0</v>
      </c>
      <c r="AK50" s="411"/>
      <c r="AL50" s="112"/>
      <c r="AM50" s="112"/>
      <c r="AN50" s="62"/>
    </row>
    <row r="51" spans="1:40" ht="24.95" customHeight="1">
      <c r="A51" s="62"/>
      <c r="B51" s="89" t="s">
        <v>194</v>
      </c>
      <c r="C51" s="404" t="str">
        <f>IF($AK$3="４週",SUMIFS($AK$11:$AK$30,$B$11:$B$30,C47)/4/$AH$5,IF($AK$3="歴月",SUMIFS($AK$11:$AK$30,$B$11:$B$30,C47)/$AL$5,"記載する期間を選択してください"))</f>
        <v>記載する期間を選択してください</v>
      </c>
      <c r="D51" s="406"/>
      <c r="E51" s="404" t="str">
        <f>IF($AK$3="４週",SUMIFS($AK$11:$AK$30,$B$11:$B$30,E47)/4/$AH$5,IF($AK$3="歴月",SUMIFS($AK$11:$AK$30,$B$11:$B$30,E47)/$AL$5,"記載する期間を選択してください"))</f>
        <v>記載する期間を選択してください</v>
      </c>
      <c r="F51" s="405"/>
      <c r="G51" s="405"/>
      <c r="H51" s="406"/>
      <c r="I51" s="404" t="str">
        <f>IF($AK$3="４週",SUMIFS($AK$11:$AK$30,$B$11:$B$30,I47)/4/$AH$5,IF($AK$3="歴月",SUMIFS($AK$11:$AK$30,$B$11:$B$30,I47)/$AL$5,"記載する期間を選択してください"))</f>
        <v>記載する期間を選択してください</v>
      </c>
      <c r="J51" s="405"/>
      <c r="K51" s="405"/>
      <c r="L51" s="405"/>
      <c r="M51" s="405"/>
      <c r="N51" s="406"/>
      <c r="O51" s="404" t="str">
        <f>IF($AK$3="４週",SUMIFS($AK$11:$AK$30,$B$11:$B$30,O47)/4/$AH$5,IF($AK$3="歴月",SUMIFS($AK$11:$AK$30,$B$11:$B$30,O47)/$AL$5,"記載する期間を選択してください"))</f>
        <v>記載する期間を選択してください</v>
      </c>
      <c r="P51" s="405"/>
      <c r="Q51" s="405"/>
      <c r="R51" s="405"/>
      <c r="S51" s="405"/>
      <c r="T51" s="406"/>
      <c r="U51" s="404" t="str">
        <f>IF($AK$3="４週",SUMIFS($AK$11:$AK$30,$B$11:$B$30,U47)/4/$AH$5,IF($AK$3="歴月",SUMIFS($AK$11:$AK$30,$B$11:$B$30,U47)/$AL$5,"記載する期間を選択してください"))</f>
        <v>記載する期間を選択してください</v>
      </c>
      <c r="V51" s="405"/>
      <c r="W51" s="405"/>
      <c r="X51" s="405"/>
      <c r="Y51" s="405"/>
      <c r="Z51" s="406"/>
      <c r="AA51" s="404" t="str">
        <f>IF($AK$3="４週",SUMIFS($AK$11:$AK$30,$B$11:$B$30,AA47)/4/$AH$5,IF($AK$3="歴月",SUMIFS($AK$11:$AK$30,$B$11:$B$30,AA47)/$AL$5,"記載する期間を選択してください"))</f>
        <v>記載する期間を選択してください</v>
      </c>
      <c r="AB51" s="405"/>
      <c r="AC51" s="405"/>
      <c r="AD51" s="405"/>
      <c r="AE51" s="405"/>
      <c r="AF51" s="406"/>
      <c r="AG51" s="404" t="str">
        <f>IF($AK$3="４週",SUMIFS($AK$11:$AK$30,$B$11:$B$30,AG47)/4/$AH$5,IF($AK$3="歴月",SUMIFS($AK$11:$AK$30,$B$11:$B$30,AG47)/$AL$5,"記載する期間を選択してください"))</f>
        <v>記載する期間を選択してください</v>
      </c>
      <c r="AH51" s="405"/>
      <c r="AI51" s="405"/>
      <c r="AJ51" s="405"/>
      <c r="AK51" s="406"/>
      <c r="AL51" s="404"/>
      <c r="AM51" s="406"/>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0"/>
      <c r="AN52" s="62"/>
    </row>
    <row r="53" spans="1:40" ht="15" customHeight="1">
      <c r="A53" s="94" t="s">
        <v>159</v>
      </c>
      <c r="B53" s="99"/>
      <c r="C53" s="100"/>
      <c r="D53" s="100"/>
      <c r="E53" s="100"/>
      <c r="F53" s="101"/>
      <c r="G53" s="100"/>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160</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209</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161</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162</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ht="15" customHeight="1">
      <c r="A58" s="60" t="s">
        <v>163</v>
      </c>
      <c r="B58" s="102"/>
      <c r="C58" s="60"/>
      <c r="D58" s="60"/>
      <c r="E58" s="60"/>
      <c r="F58" s="60"/>
      <c r="G58" s="60"/>
    </row>
    <row r="59" spans="1:40" ht="15" customHeight="1">
      <c r="A59" s="60" t="s">
        <v>164</v>
      </c>
      <c r="B59" s="102"/>
      <c r="C59" s="60"/>
      <c r="D59" s="60"/>
      <c r="E59" s="60"/>
      <c r="F59" s="60"/>
      <c r="G59" s="60"/>
    </row>
    <row r="60" spans="1:40" ht="15" customHeight="1">
      <c r="A60" s="60"/>
      <c r="B60" s="81" t="s">
        <v>165</v>
      </c>
      <c r="C60" s="378" t="s">
        <v>166</v>
      </c>
      <c r="D60" s="378"/>
      <c r="E60" s="378"/>
      <c r="F60" s="60"/>
      <c r="G60" s="60"/>
    </row>
    <row r="61" spans="1:40" ht="15" customHeight="1">
      <c r="A61" s="60"/>
      <c r="B61" s="106" t="s">
        <v>183</v>
      </c>
      <c r="C61" s="379" t="s">
        <v>167</v>
      </c>
      <c r="D61" s="379"/>
      <c r="E61" s="379"/>
      <c r="F61" s="60"/>
      <c r="G61" s="60"/>
    </row>
    <row r="62" spans="1:40" ht="15" customHeight="1">
      <c r="A62" s="60"/>
      <c r="B62" s="106" t="s">
        <v>184</v>
      </c>
      <c r="C62" s="379" t="s">
        <v>168</v>
      </c>
      <c r="D62" s="379"/>
      <c r="E62" s="379"/>
      <c r="F62" s="60"/>
      <c r="G62" s="60"/>
    </row>
    <row r="63" spans="1:40" ht="15" customHeight="1">
      <c r="A63" s="60"/>
      <c r="B63" s="106" t="s">
        <v>185</v>
      </c>
      <c r="C63" s="379" t="s">
        <v>169</v>
      </c>
      <c r="D63" s="379"/>
      <c r="E63" s="379"/>
      <c r="F63" s="60"/>
      <c r="G63" s="60"/>
    </row>
    <row r="64" spans="1:40" ht="15" customHeight="1">
      <c r="A64" s="60"/>
      <c r="B64" s="106" t="s">
        <v>186</v>
      </c>
      <c r="C64" s="379" t="s">
        <v>170</v>
      </c>
      <c r="D64" s="379"/>
      <c r="E64" s="379"/>
      <c r="F64" s="60"/>
      <c r="G64" s="60"/>
    </row>
    <row r="65" spans="1:7" ht="15" customHeight="1">
      <c r="A65" s="60"/>
      <c r="B65" s="229" t="s">
        <v>171</v>
      </c>
      <c r="C65" s="60"/>
      <c r="D65" s="60"/>
      <c r="E65" s="60"/>
      <c r="F65" s="60"/>
      <c r="G65" s="60"/>
    </row>
    <row r="66" spans="1:7" ht="15" customHeight="1">
      <c r="A66" s="60"/>
      <c r="B66" s="229" t="s">
        <v>337</v>
      </c>
      <c r="C66" s="60"/>
      <c r="D66" s="60"/>
      <c r="E66" s="60"/>
      <c r="F66" s="60"/>
      <c r="G66" s="60"/>
    </row>
    <row r="67" spans="1:7" ht="15" customHeight="1">
      <c r="A67" s="60"/>
      <c r="B67" s="94" t="s">
        <v>172</v>
      </c>
      <c r="C67" s="60"/>
      <c r="D67" s="60"/>
      <c r="E67" s="60"/>
      <c r="F67" s="60"/>
      <c r="G67" s="60"/>
    </row>
    <row r="68" spans="1:7" ht="15" customHeight="1">
      <c r="A68" s="60" t="s">
        <v>173</v>
      </c>
      <c r="B68" s="102"/>
      <c r="C68" s="60"/>
      <c r="D68" s="60"/>
      <c r="E68" s="60"/>
      <c r="F68" s="60"/>
      <c r="G68" s="60"/>
    </row>
    <row r="69" spans="1:7" ht="15" customHeight="1">
      <c r="A69" s="228" t="s">
        <v>296</v>
      </c>
      <c r="B69" s="102"/>
      <c r="C69" s="60"/>
      <c r="D69" s="60"/>
      <c r="E69" s="60"/>
      <c r="F69" s="60"/>
      <c r="G69" s="60"/>
    </row>
    <row r="70" spans="1:7" ht="15" customHeight="1">
      <c r="A70" s="60" t="s">
        <v>189</v>
      </c>
      <c r="B70" s="102"/>
      <c r="C70" s="60"/>
      <c r="D70" s="60"/>
      <c r="E70" s="60"/>
      <c r="F70" s="60"/>
      <c r="G70" s="60"/>
    </row>
    <row r="71" spans="1:7" ht="15" customHeight="1">
      <c r="A71" s="60" t="s">
        <v>175</v>
      </c>
      <c r="B71" s="102"/>
      <c r="C71" s="60"/>
      <c r="D71" s="60"/>
      <c r="E71" s="60"/>
      <c r="F71" s="60"/>
      <c r="G71" s="60"/>
    </row>
    <row r="72" spans="1:7" ht="15" customHeight="1">
      <c r="A72" s="60" t="s">
        <v>284</v>
      </c>
      <c r="B72" s="102"/>
      <c r="C72" s="60"/>
      <c r="D72" s="60"/>
      <c r="E72" s="60"/>
      <c r="F72" s="60"/>
      <c r="G72" s="60"/>
    </row>
    <row r="73" spans="1:7" ht="15" customHeight="1">
      <c r="A73" s="60" t="s">
        <v>176</v>
      </c>
      <c r="B73" s="102"/>
      <c r="C73" s="60"/>
      <c r="D73" s="60"/>
      <c r="E73" s="60"/>
      <c r="F73" s="60"/>
      <c r="G73" s="60"/>
    </row>
    <row r="74" spans="1:7" ht="15" customHeight="1">
      <c r="A74" s="60" t="s">
        <v>177</v>
      </c>
      <c r="B74" s="102"/>
      <c r="C74" s="60"/>
      <c r="D74" s="60"/>
      <c r="E74" s="60"/>
      <c r="F74" s="60"/>
      <c r="G74" s="60"/>
    </row>
    <row r="75" spans="1:7" ht="15" customHeight="1">
      <c r="A75" s="60" t="s">
        <v>178</v>
      </c>
      <c r="B75" s="102"/>
      <c r="C75" s="60"/>
      <c r="D75" s="60"/>
      <c r="E75" s="60"/>
      <c r="F75" s="60"/>
      <c r="G75" s="60"/>
    </row>
    <row r="76" spans="1:7" ht="15" customHeight="1">
      <c r="A76" s="60" t="s">
        <v>179</v>
      </c>
      <c r="B76" s="102"/>
      <c r="C76" s="60"/>
      <c r="D76" s="60"/>
      <c r="E76" s="60"/>
      <c r="F76" s="60"/>
      <c r="G76" s="60"/>
    </row>
    <row r="77" spans="1:7" ht="15" customHeight="1">
      <c r="A77" s="60" t="s">
        <v>180</v>
      </c>
      <c r="B77" s="102"/>
      <c r="C77" s="60"/>
      <c r="D77" s="60"/>
      <c r="E77" s="60"/>
      <c r="F77" s="60"/>
      <c r="G77" s="60"/>
    </row>
    <row r="78" spans="1:7" ht="15" customHeight="1">
      <c r="A78" s="60" t="s">
        <v>181</v>
      </c>
      <c r="B78" s="102"/>
      <c r="C78" s="60"/>
      <c r="D78" s="60"/>
      <c r="E78" s="60"/>
      <c r="F78" s="60"/>
      <c r="G78" s="60"/>
    </row>
    <row r="79" spans="1:7" ht="15" customHeight="1">
      <c r="A79" s="60" t="s">
        <v>182</v>
      </c>
      <c r="B79" s="102"/>
      <c r="C79" s="60"/>
      <c r="D79" s="60"/>
      <c r="E79" s="60"/>
      <c r="F79" s="60"/>
      <c r="G79" s="60"/>
    </row>
    <row r="80" spans="1:7" ht="15" customHeight="1">
      <c r="A80" s="60" t="s">
        <v>187</v>
      </c>
      <c r="B80" s="102"/>
      <c r="C80" s="60"/>
      <c r="D80" s="60"/>
      <c r="E80" s="60"/>
      <c r="F80" s="60"/>
      <c r="G80" s="60"/>
    </row>
  </sheetData>
  <mergeCells count="143">
    <mergeCell ref="AA50:AC50"/>
    <mergeCell ref="AD50:AF50"/>
    <mergeCell ref="O51:T51"/>
    <mergeCell ref="U51:Z51"/>
    <mergeCell ref="AA51:AF51"/>
    <mergeCell ref="C62:E62"/>
    <mergeCell ref="C63:E63"/>
    <mergeCell ref="C64:E64"/>
    <mergeCell ref="I51:N51"/>
    <mergeCell ref="C51:D51"/>
    <mergeCell ref="E51:H51"/>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J39:AK39"/>
    <mergeCell ref="R38:T38"/>
    <mergeCell ref="U38:W38"/>
    <mergeCell ref="X38:Z38"/>
    <mergeCell ref="AA38:AC38"/>
    <mergeCell ref="AD38:AF38"/>
    <mergeCell ref="AG38:AI38"/>
    <mergeCell ref="AJ38:AK38"/>
    <mergeCell ref="A43:B43"/>
    <mergeCell ref="C43:D43"/>
    <mergeCell ref="E43:H43"/>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M29:AN29"/>
    <mergeCell ref="AM30:AN30"/>
    <mergeCell ref="A31:E31"/>
    <mergeCell ref="AM31:AN32"/>
    <mergeCell ref="A32:E32"/>
    <mergeCell ref="A38:C38"/>
    <mergeCell ref="F38:H38"/>
    <mergeCell ref="I38:K38"/>
    <mergeCell ref="L38:N38"/>
    <mergeCell ref="O38:Q38"/>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1:AN40">
    <cfRule type="notContainsBlanks" dxfId="9" priority="1">
      <formula>LEN(TRIM(A1))&gt;0</formula>
    </cfRule>
  </conditionalFormatting>
  <dataValidations count="6">
    <dataValidation type="list" allowBlank="1" showInputMessage="1" showErrorMessage="1" sqref="C11:C30" xr:uid="{00000000-0002-0000-0C00-000000000000}">
      <formula1>"A,B,C,D"</formula1>
    </dataValidation>
    <dataValidation operator="greaterThanOrEqual" allowBlank="1" showInputMessage="1" showErrorMessage="1" sqref="I45 AJ39:AJ40 AL39 L41 L45 I41" xr:uid="{00000000-0002-0000-0C00-000001000000}"/>
    <dataValidation type="whole" operator="greaterThanOrEqual" allowBlank="1" showInputMessage="1" showErrorMessage="1" sqref="I39:I40 D39:F40 AG39:AG40 AD39:AD40 AA39:AA40 X39:X40 U39:U40 R39:R40 O39:O40 L39:L40" xr:uid="{00000000-0002-0000-0C00-000002000000}">
      <formula1>0</formula1>
    </dataValidation>
    <dataValidation type="list" allowBlank="1" showInputMessage="1" showErrorMessage="1" sqref="AK4:AN4" xr:uid="{00000000-0002-0000-0C00-000003000000}">
      <formula1>"予定,実績"</formula1>
    </dataValidation>
    <dataValidation type="list" allowBlank="1" showInputMessage="1" showErrorMessage="1" sqref="AK3:AN3" xr:uid="{00000000-0002-0000-0C00-000004000000}">
      <formula1>"４週,歴月"</formula1>
    </dataValidation>
    <dataValidation type="list" allowBlank="1" showInputMessage="1" showErrorMessage="1" sqref="B11:B30" xr:uid="{00000000-0002-0000-0C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6"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4C7D-62B4-48A2-9DA0-35EFF4A187E8}">
  <dimension ref="A1:AQ80"/>
  <sheetViews>
    <sheetView showGridLines="0" view="pageBreakPreview" zoomScale="85" zoomScaleNormal="100" zoomScaleSheetLayoutView="85" workbookViewId="0">
      <selection activeCell="B16" sqref="B16"/>
    </sheetView>
  </sheetViews>
  <sheetFormatPr defaultColWidth="8.25" defaultRowHeight="21" customHeight="1"/>
  <cols>
    <col min="1" max="1" width="2.625" style="59" customWidth="1"/>
    <col min="2" max="2" width="22"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319</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207">
        <v>1</v>
      </c>
      <c r="B11" s="176" t="s">
        <v>110</v>
      </c>
      <c r="C11" s="214"/>
      <c r="D11" s="115"/>
      <c r="E11" s="116"/>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75">
        <f>+SUM(F11:AJ11)</f>
        <v>0</v>
      </c>
      <c r="AL11" s="76">
        <f>IF($AK$3="４週",AK11/4,AK11/(DAY(EOMONTH($F$9,0))/7))</f>
        <v>0</v>
      </c>
      <c r="AM11" s="377"/>
      <c r="AN11" s="377"/>
    </row>
    <row r="12" spans="1:40" ht="18" customHeight="1">
      <c r="A12" s="207">
        <v>2</v>
      </c>
      <c r="B12" s="114" t="s">
        <v>113</v>
      </c>
      <c r="C12" s="214"/>
      <c r="D12" s="115"/>
      <c r="E12" s="116"/>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75">
        <f t="shared" ref="AK12:AK31" si="0">+SUM(F12:AJ12)</f>
        <v>0</v>
      </c>
      <c r="AL12" s="76">
        <f>IF($AK$3="４週",AK12/4,AK12/(DAY(EOMONTH($F$9,0))/7))</f>
        <v>0</v>
      </c>
      <c r="AM12" s="377"/>
      <c r="AN12" s="377"/>
    </row>
    <row r="13" spans="1:40" ht="18" customHeight="1">
      <c r="A13" s="207">
        <v>3</v>
      </c>
      <c r="B13" s="114"/>
      <c r="C13" s="214"/>
      <c r="D13" s="115"/>
      <c r="E13" s="116"/>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75">
        <f t="shared" si="0"/>
        <v>0</v>
      </c>
      <c r="AL13" s="76">
        <f>IF($AK$3="４週",AK13/4,AK13/(DAY(EOMONTH($F$9,0))/7))</f>
        <v>0</v>
      </c>
      <c r="AM13" s="377"/>
      <c r="AN13" s="377"/>
    </row>
    <row r="14" spans="1:40" ht="18" customHeight="1">
      <c r="A14" s="207">
        <v>4</v>
      </c>
      <c r="B14" s="114"/>
      <c r="C14" s="214"/>
      <c r="D14" s="115"/>
      <c r="E14" s="116"/>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75">
        <f t="shared" si="0"/>
        <v>0</v>
      </c>
      <c r="AL14" s="76">
        <f>IF($AK$3="４週",AK14/4,AK14/(DAY(EOMONTH($F$9,0))/7))</f>
        <v>0</v>
      </c>
      <c r="AM14" s="377"/>
      <c r="AN14" s="377"/>
    </row>
    <row r="15" spans="1:40" ht="18" customHeight="1">
      <c r="A15" s="207">
        <v>5</v>
      </c>
      <c r="B15" s="114"/>
      <c r="C15" s="214"/>
      <c r="D15" s="115"/>
      <c r="E15" s="116"/>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75">
        <f t="shared" si="0"/>
        <v>0</v>
      </c>
      <c r="AL15" s="76">
        <f t="shared" ref="AL15:AL30" si="1">IF($AK$3="４週",AK15/4,AK15/(DAY(EOMONTH($F$9,0))/7))</f>
        <v>0</v>
      </c>
      <c r="AM15" s="377"/>
      <c r="AN15" s="377"/>
    </row>
    <row r="16" spans="1:40" ht="18" customHeight="1">
      <c r="A16" s="207">
        <v>6</v>
      </c>
      <c r="B16" s="114"/>
      <c r="C16" s="214"/>
      <c r="D16" s="115"/>
      <c r="E16" s="116"/>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75">
        <f t="shared" si="0"/>
        <v>0</v>
      </c>
      <c r="AL16" s="76">
        <f t="shared" si="1"/>
        <v>0</v>
      </c>
      <c r="AM16" s="377"/>
      <c r="AN16" s="377"/>
    </row>
    <row r="17" spans="1:40" ht="18" customHeight="1">
      <c r="A17" s="207">
        <v>7</v>
      </c>
      <c r="B17" s="114"/>
      <c r="C17" s="214"/>
      <c r="D17" s="115"/>
      <c r="E17" s="116"/>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75">
        <f t="shared" si="0"/>
        <v>0</v>
      </c>
      <c r="AL17" s="76">
        <f t="shared" si="1"/>
        <v>0</v>
      </c>
      <c r="AM17" s="377"/>
      <c r="AN17" s="377"/>
    </row>
    <row r="18" spans="1:40" ht="18" customHeight="1">
      <c r="A18" s="207">
        <v>8</v>
      </c>
      <c r="B18" s="114"/>
      <c r="C18" s="214"/>
      <c r="D18" s="115"/>
      <c r="E18" s="116"/>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75">
        <f t="shared" si="0"/>
        <v>0</v>
      </c>
      <c r="AL18" s="76">
        <f t="shared" si="1"/>
        <v>0</v>
      </c>
      <c r="AM18" s="377"/>
      <c r="AN18" s="377"/>
    </row>
    <row r="19" spans="1:40" ht="18" customHeight="1">
      <c r="A19" s="207">
        <v>9</v>
      </c>
      <c r="B19" s="114"/>
      <c r="C19" s="214"/>
      <c r="D19" s="115"/>
      <c r="E19" s="116"/>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75">
        <f t="shared" si="0"/>
        <v>0</v>
      </c>
      <c r="AL19" s="76">
        <f t="shared" si="1"/>
        <v>0</v>
      </c>
      <c r="AM19" s="377"/>
      <c r="AN19" s="377"/>
    </row>
    <row r="20" spans="1:40" ht="18" customHeight="1">
      <c r="A20" s="207">
        <v>10</v>
      </c>
      <c r="B20" s="114"/>
      <c r="C20" s="214"/>
      <c r="D20" s="115"/>
      <c r="E20" s="116"/>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75">
        <f t="shared" si="0"/>
        <v>0</v>
      </c>
      <c r="AL20" s="76">
        <f t="shared" si="1"/>
        <v>0</v>
      </c>
      <c r="AM20" s="377"/>
      <c r="AN20" s="377"/>
    </row>
    <row r="21" spans="1:40" ht="18" customHeight="1">
      <c r="A21" s="207">
        <v>11</v>
      </c>
      <c r="B21" s="114"/>
      <c r="C21" s="214"/>
      <c r="D21" s="115"/>
      <c r="E21" s="116"/>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75">
        <f t="shared" si="0"/>
        <v>0</v>
      </c>
      <c r="AL21" s="76">
        <f t="shared" si="1"/>
        <v>0</v>
      </c>
      <c r="AM21" s="377"/>
      <c r="AN21" s="377"/>
    </row>
    <row r="22" spans="1:40" ht="18" customHeight="1">
      <c r="A22" s="207">
        <v>12</v>
      </c>
      <c r="B22" s="114"/>
      <c r="C22" s="214"/>
      <c r="D22" s="115"/>
      <c r="E22" s="116"/>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75">
        <f t="shared" si="0"/>
        <v>0</v>
      </c>
      <c r="AL22" s="76">
        <f t="shared" si="1"/>
        <v>0</v>
      </c>
      <c r="AM22" s="377"/>
      <c r="AN22" s="377"/>
    </row>
    <row r="23" spans="1:40" ht="18" customHeight="1">
      <c r="A23" s="207">
        <v>13</v>
      </c>
      <c r="B23" s="114"/>
      <c r="C23" s="214"/>
      <c r="D23" s="115"/>
      <c r="E23" s="116"/>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75">
        <f t="shared" si="0"/>
        <v>0</v>
      </c>
      <c r="AL23" s="76">
        <f t="shared" si="1"/>
        <v>0</v>
      </c>
      <c r="AM23" s="377"/>
      <c r="AN23" s="377"/>
    </row>
    <row r="24" spans="1:40" ht="18" customHeight="1">
      <c r="A24" s="207">
        <v>14</v>
      </c>
      <c r="B24" s="114"/>
      <c r="C24" s="214"/>
      <c r="D24" s="115"/>
      <c r="E24" s="116"/>
      <c r="F24" s="212"/>
      <c r="G24" s="212"/>
      <c r="H24" s="212"/>
      <c r="I24" s="212"/>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75">
        <f t="shared" si="0"/>
        <v>0</v>
      </c>
      <c r="AL24" s="76">
        <f t="shared" si="1"/>
        <v>0</v>
      </c>
      <c r="AM24" s="377"/>
      <c r="AN24" s="377"/>
    </row>
    <row r="25" spans="1:40" ht="18" customHeight="1">
      <c r="A25" s="207">
        <v>15</v>
      </c>
      <c r="B25" s="114"/>
      <c r="C25" s="214"/>
      <c r="D25" s="115"/>
      <c r="E25" s="116"/>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75">
        <f t="shared" si="0"/>
        <v>0</v>
      </c>
      <c r="AL25" s="76">
        <f t="shared" si="1"/>
        <v>0</v>
      </c>
      <c r="AM25" s="377"/>
      <c r="AN25" s="377"/>
    </row>
    <row r="26" spans="1:40" ht="18" customHeight="1">
      <c r="A26" s="207">
        <v>16</v>
      </c>
      <c r="B26" s="114"/>
      <c r="C26" s="214"/>
      <c r="D26" s="115"/>
      <c r="E26" s="116"/>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75">
        <f t="shared" si="0"/>
        <v>0</v>
      </c>
      <c r="AL26" s="76">
        <f t="shared" si="1"/>
        <v>0</v>
      </c>
      <c r="AM26" s="377"/>
      <c r="AN26" s="377"/>
    </row>
    <row r="27" spans="1:40" ht="18" customHeight="1">
      <c r="A27" s="207">
        <v>17</v>
      </c>
      <c r="B27" s="114"/>
      <c r="C27" s="214"/>
      <c r="D27" s="115"/>
      <c r="E27" s="116"/>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75">
        <f t="shared" si="0"/>
        <v>0</v>
      </c>
      <c r="AL27" s="76">
        <f t="shared" si="1"/>
        <v>0</v>
      </c>
      <c r="AM27" s="377"/>
      <c r="AN27" s="377"/>
    </row>
    <row r="28" spans="1:40" ht="18" customHeight="1">
      <c r="A28" s="207">
        <v>18</v>
      </c>
      <c r="B28" s="114"/>
      <c r="C28" s="214"/>
      <c r="D28" s="115"/>
      <c r="E28" s="116"/>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75">
        <f t="shared" si="0"/>
        <v>0</v>
      </c>
      <c r="AL28" s="76">
        <f t="shared" si="1"/>
        <v>0</v>
      </c>
      <c r="AM28" s="377"/>
      <c r="AN28" s="377"/>
    </row>
    <row r="29" spans="1:40" ht="18" customHeight="1">
      <c r="A29" s="207">
        <v>19</v>
      </c>
      <c r="B29" s="114"/>
      <c r="C29" s="214"/>
      <c r="D29" s="115"/>
      <c r="E29" s="116"/>
      <c r="F29" s="212"/>
      <c r="G29" s="212"/>
      <c r="H29" s="212"/>
      <c r="I29" s="212"/>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75">
        <f t="shared" si="0"/>
        <v>0</v>
      </c>
      <c r="AL29" s="76">
        <f t="shared" si="1"/>
        <v>0</v>
      </c>
      <c r="AM29" s="377"/>
      <c r="AN29" s="377"/>
    </row>
    <row r="30" spans="1:40" ht="18" customHeight="1">
      <c r="A30" s="207">
        <v>20</v>
      </c>
      <c r="B30" s="114"/>
      <c r="C30" s="214"/>
      <c r="D30" s="115"/>
      <c r="E30" s="116"/>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211"/>
      <c r="B33" s="211"/>
      <c r="C33" s="211"/>
      <c r="D33" s="211"/>
      <c r="E33" s="211"/>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211"/>
      <c r="AL33" s="211"/>
      <c r="AM33" s="71"/>
    </row>
    <row r="34" spans="1:43" s="72" customFormat="1" ht="15" customHeight="1">
      <c r="A34" s="211"/>
      <c r="B34" s="211"/>
      <c r="C34" s="211"/>
      <c r="D34" s="211"/>
      <c r="E34" s="211"/>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211"/>
      <c r="AL34" s="211"/>
      <c r="AM34" s="71"/>
    </row>
    <row r="35" spans="1:43" s="72" customFormat="1" ht="15" customHeight="1">
      <c r="A35" s="211"/>
      <c r="B35" s="211"/>
      <c r="C35" s="211"/>
      <c r="D35" s="211"/>
      <c r="E35" s="211"/>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211"/>
      <c r="AL35" s="211"/>
      <c r="AM35" s="71"/>
    </row>
    <row r="36" spans="1:43" s="72" customFormat="1" ht="15" customHeight="1">
      <c r="A36" s="211"/>
      <c r="B36" s="211"/>
      <c r="C36" s="211"/>
      <c r="D36" s="211"/>
      <c r="E36" s="211"/>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211"/>
      <c r="AL36" s="211"/>
      <c r="AM36" s="71"/>
    </row>
    <row r="37" spans="1:43" s="72" customFormat="1" ht="21" customHeight="1">
      <c r="A37" s="111" t="s">
        <v>200</v>
      </c>
      <c r="B37" s="211"/>
      <c r="C37" s="211"/>
      <c r="D37" s="211"/>
      <c r="E37" s="211"/>
      <c r="F37" s="211"/>
      <c r="G37" s="70"/>
      <c r="H37" s="70"/>
      <c r="I37" s="70"/>
      <c r="J37" s="70"/>
      <c r="K37" s="70"/>
      <c r="L37" s="70"/>
      <c r="M37" s="70"/>
      <c r="N37" s="70"/>
      <c r="O37" s="70"/>
      <c r="AM37" s="211"/>
      <c r="AN37" s="71"/>
    </row>
    <row r="38" spans="1:43" s="72" customFormat="1" ht="24.95" customHeight="1">
      <c r="A38" s="419"/>
      <c r="B38" s="419"/>
      <c r="C38" s="419"/>
      <c r="D38" s="213">
        <v>4</v>
      </c>
      <c r="E38" s="213">
        <v>5</v>
      </c>
      <c r="F38" s="466">
        <v>6</v>
      </c>
      <c r="G38" s="466"/>
      <c r="H38" s="466"/>
      <c r="I38" s="466">
        <v>7</v>
      </c>
      <c r="J38" s="466"/>
      <c r="K38" s="466"/>
      <c r="L38" s="466">
        <v>8</v>
      </c>
      <c r="M38" s="466"/>
      <c r="N38" s="466"/>
      <c r="O38" s="466">
        <v>9</v>
      </c>
      <c r="P38" s="466"/>
      <c r="Q38" s="466"/>
      <c r="R38" s="466">
        <v>10</v>
      </c>
      <c r="S38" s="466"/>
      <c r="T38" s="466"/>
      <c r="U38" s="466">
        <v>11</v>
      </c>
      <c r="V38" s="466"/>
      <c r="W38" s="466"/>
      <c r="X38" s="466">
        <v>12</v>
      </c>
      <c r="Y38" s="466"/>
      <c r="Z38" s="466"/>
      <c r="AA38" s="466">
        <v>1</v>
      </c>
      <c r="AB38" s="466"/>
      <c r="AC38" s="466"/>
      <c r="AD38" s="466">
        <v>2</v>
      </c>
      <c r="AE38" s="466"/>
      <c r="AF38" s="466"/>
      <c r="AG38" s="466">
        <v>3</v>
      </c>
      <c r="AH38" s="466"/>
      <c r="AI38" s="466"/>
      <c r="AJ38" s="419" t="s">
        <v>147</v>
      </c>
      <c r="AK38" s="419"/>
      <c r="AL38" s="208" t="s">
        <v>204</v>
      </c>
      <c r="AM38"/>
      <c r="AN38"/>
      <c r="AO38"/>
      <c r="AP38"/>
      <c r="AQ38"/>
    </row>
    <row r="39" spans="1:43" s="72" customFormat="1" ht="18" customHeight="1">
      <c r="A39" s="471" t="s">
        <v>208</v>
      </c>
      <c r="B39" s="471"/>
      <c r="C39" s="471"/>
      <c r="D39" s="212"/>
      <c r="E39" s="212"/>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69" t="e">
        <f>ROUNDUP(AJ39/AJ40,1)</f>
        <v>#DIV/0!</v>
      </c>
      <c r="AM39"/>
      <c r="AN39"/>
      <c r="AO39"/>
      <c r="AP39"/>
      <c r="AQ39"/>
    </row>
    <row r="40" spans="1:43" s="72" customFormat="1" ht="18" customHeight="1">
      <c r="A40" s="471" t="s">
        <v>201</v>
      </c>
      <c r="B40" s="471"/>
      <c r="C40" s="471"/>
      <c r="D40" s="212"/>
      <c r="E40" s="212"/>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8">
        <f>+SUM(D40:AI40)</f>
        <v>0</v>
      </c>
      <c r="AK40" s="468"/>
      <c r="AL40" s="470"/>
      <c r="AM40"/>
      <c r="AN40"/>
      <c r="AO40"/>
      <c r="AP40"/>
      <c r="AQ40"/>
    </row>
    <row r="41" spans="1:43" s="72" customFormat="1" ht="5.0999999999999996" customHeight="1">
      <c r="A41" s="117"/>
      <c r="B41" s="117"/>
      <c r="C41" s="117"/>
      <c r="D41"/>
      <c r="E41"/>
      <c r="F41"/>
      <c r="G41"/>
      <c r="H41"/>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118"/>
      <c r="AH41" s="118"/>
      <c r="AI41" s="118"/>
      <c r="AJ41" s="119"/>
      <c r="AK41" s="70"/>
      <c r="AL41" s="211"/>
      <c r="AM41" s="211"/>
      <c r="AN41" s="71"/>
    </row>
    <row r="42" spans="1:43" s="72" customFormat="1" ht="18" customHeight="1">
      <c r="A42" s="111" t="s">
        <v>202</v>
      </c>
      <c r="B42" s="70"/>
      <c r="D42" s="70"/>
      <c r="E42" s="70"/>
      <c r="F42" s="70"/>
      <c r="G42" s="70"/>
      <c r="H42" s="70"/>
      <c r="I42"/>
      <c r="J42"/>
      <c r="K42"/>
      <c r="L42"/>
      <c r="M42"/>
      <c r="N42"/>
      <c r="O42" s="70"/>
      <c r="P42" s="70"/>
      <c r="Q42" s="70"/>
      <c r="R42" s="70"/>
      <c r="S42" s="70"/>
      <c r="T42" s="70"/>
      <c r="U42" s="70"/>
      <c r="V42" s="70"/>
      <c r="W42" s="211"/>
      <c r="X42" s="70"/>
      <c r="Y42" s="70"/>
      <c r="Z42" s="70"/>
      <c r="AA42" s="70"/>
      <c r="AB42" s="70"/>
      <c r="AC42" s="70"/>
      <c r="AD42" s="70"/>
      <c r="AE42" s="70"/>
      <c r="AF42" s="70"/>
      <c r="AG42" s="118"/>
      <c r="AH42" s="118"/>
      <c r="AI42" s="118"/>
      <c r="AJ42" s="119"/>
      <c r="AK42" s="70"/>
      <c r="AL42" s="211"/>
      <c r="AM42" s="211"/>
      <c r="AN42" s="71"/>
    </row>
    <row r="43" spans="1:43" s="72" customFormat="1" ht="24.95" customHeight="1">
      <c r="A43" s="419" t="s">
        <v>195</v>
      </c>
      <c r="B43" s="419"/>
      <c r="C43" s="419" t="s">
        <v>113</v>
      </c>
      <c r="D43" s="419"/>
      <c r="E43" s="420" t="s">
        <v>219</v>
      </c>
      <c r="F43" s="420"/>
      <c r="G43" s="420"/>
      <c r="H43" s="420"/>
      <c r="I43"/>
      <c r="J43"/>
      <c r="K43"/>
      <c r="L43"/>
      <c r="M43"/>
      <c r="N43"/>
      <c r="O43"/>
      <c r="P43"/>
      <c r="Q43"/>
      <c r="R43"/>
      <c r="S43"/>
      <c r="T43"/>
      <c r="U43"/>
      <c r="W43" s="211"/>
      <c r="X43" s="70"/>
      <c r="Y43" s="70"/>
      <c r="Z43" s="70"/>
      <c r="AA43" s="70"/>
      <c r="AB43" s="70"/>
      <c r="AC43" s="70"/>
      <c r="AD43" s="70"/>
      <c r="AE43" s="70"/>
      <c r="AF43" s="70"/>
      <c r="AG43" s="118"/>
      <c r="AH43" s="118"/>
      <c r="AI43" s="118"/>
      <c r="AJ43" s="119"/>
      <c r="AK43" s="70"/>
      <c r="AL43" s="211"/>
      <c r="AM43" s="211"/>
      <c r="AN43" s="71"/>
    </row>
    <row r="44" spans="1:43" s="72" customFormat="1" ht="18" customHeight="1">
      <c r="A44" s="420" t="s">
        <v>205</v>
      </c>
      <c r="B44" s="420"/>
      <c r="C44" s="472" t="e">
        <f>ROUNDDOWN(IF(AL39&lt;=60,1,1+ROUNDUP((AL39-60)/40,0)),1)</f>
        <v>#DIV/0!</v>
      </c>
      <c r="D44" s="472"/>
      <c r="E44" s="472" t="e">
        <f>ROUNDDOWN(AL39/10,1)</f>
        <v>#DIV/0!</v>
      </c>
      <c r="F44" s="472"/>
      <c r="G44" s="472"/>
      <c r="H44" s="472"/>
      <c r="I44"/>
      <c r="J44"/>
      <c r="K44"/>
      <c r="L44"/>
      <c r="M44"/>
      <c r="N44"/>
      <c r="O44"/>
      <c r="P44"/>
      <c r="Q44"/>
      <c r="R44"/>
      <c r="S44"/>
      <c r="T44"/>
      <c r="U44"/>
      <c r="W44" s="211"/>
      <c r="X44" s="70"/>
      <c r="Y44" s="70"/>
      <c r="Z44" s="70"/>
      <c r="AA44" s="70"/>
      <c r="AB44" s="70"/>
      <c r="AC44" s="70"/>
      <c r="AD44" s="70"/>
      <c r="AE44" s="70"/>
      <c r="AF44" s="70"/>
      <c r="AG44" s="118"/>
      <c r="AH44" s="118"/>
      <c r="AI44" s="118"/>
      <c r="AJ44" s="119"/>
      <c r="AK44" s="70"/>
      <c r="AL44" s="211"/>
      <c r="AM44" s="211"/>
      <c r="AN44" s="71"/>
    </row>
    <row r="45" spans="1:43" s="72" customFormat="1" ht="5.0999999999999996" customHeight="1">
      <c r="A45" s="117"/>
      <c r="B45" s="117"/>
      <c r="C45" s="117"/>
      <c r="D45" s="117"/>
      <c r="E45" s="117"/>
      <c r="F45" s="117"/>
      <c r="G45" s="117"/>
      <c r="H45" s="117"/>
      <c r="I45" s="117"/>
      <c r="J45" s="118"/>
      <c r="K45" s="118"/>
      <c r="L45" s="118"/>
      <c r="M45" s="119"/>
      <c r="N45" s="70"/>
      <c r="O45" s="70"/>
      <c r="P45" s="70"/>
      <c r="Q45"/>
      <c r="W45" s="211"/>
      <c r="X45" s="70"/>
      <c r="Y45" s="70"/>
      <c r="Z45" s="70"/>
      <c r="AA45" s="70"/>
      <c r="AB45" s="70"/>
      <c r="AC45" s="70"/>
      <c r="AD45" s="70"/>
      <c r="AE45" s="70"/>
      <c r="AF45" s="70"/>
      <c r="AG45" s="118"/>
      <c r="AH45" s="118"/>
      <c r="AI45" s="118"/>
      <c r="AJ45" s="119"/>
      <c r="AK45" s="70"/>
      <c r="AL45" s="211"/>
      <c r="AM45" s="211"/>
      <c r="AN45" s="71"/>
    </row>
    <row r="46" spans="1:43" ht="21" customHeight="1">
      <c r="A46" s="73" t="s">
        <v>206</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3" ht="24.95" customHeight="1">
      <c r="A47" s="62"/>
      <c r="B47" s="82"/>
      <c r="C47" s="404" t="str">
        <f>IF(VLOOKUP($AK$1,'選択肢（削除厳禁）'!$A$1:$J$31,C52,FALSE)=0,"-",VLOOKUP($AK$1,'選択肢（削除厳禁）'!$A$1:$J$31,C52,FALSE))</f>
        <v>管理者</v>
      </c>
      <c r="D47" s="405"/>
      <c r="E47" s="413" t="str">
        <f>IF(VLOOKUP($AK$1,'選択肢（削除厳禁）'!$A$1:$J$31,E52,FALSE)=0,"-",VLOOKUP($AK$1,'選択肢（削除厳禁）'!$A$1:$J$31,E52,FALSE))</f>
        <v>サービス管理責任者</v>
      </c>
      <c r="F47" s="413"/>
      <c r="G47" s="413"/>
      <c r="H47" s="413"/>
      <c r="I47" s="404" t="str">
        <f>IF(VLOOKUP($AK$1,'選択肢（削除厳禁）'!$A$1:$J$31,I52,FALSE)=0,"-",VLOOKUP($AK$1,'選択肢（削除厳禁）'!$A$1:$J$31,I52,FALSE))</f>
        <v>看護職員</v>
      </c>
      <c r="J47" s="405"/>
      <c r="K47" s="405"/>
      <c r="L47" s="405"/>
      <c r="M47" s="405"/>
      <c r="N47" s="406"/>
      <c r="O47" s="404" t="str">
        <f>IF(VLOOKUP($AK$1,'選択肢（削除厳禁）'!$A$1:$J$31,O52,FALSE)=0,"-",VLOOKUP($AK$1,'選択肢（削除厳禁）'!$A$1:$J$31,O52,FALSE))</f>
        <v>職業指導員</v>
      </c>
      <c r="P47" s="405"/>
      <c r="Q47" s="405"/>
      <c r="R47" s="405"/>
      <c r="S47" s="405"/>
      <c r="T47" s="406"/>
      <c r="U47" s="404" t="str">
        <f>IF(VLOOKUP($AK$1,'選択肢（削除厳禁）'!$A$1:$J$31,U52,FALSE)=0,"-",VLOOKUP($AK$1,'選択肢（削除厳禁）'!$A$1:$J$31,U52,FALSE))</f>
        <v>生活支援員</v>
      </c>
      <c r="V47" s="405"/>
      <c r="W47" s="405"/>
      <c r="X47" s="405"/>
      <c r="Y47" s="405"/>
      <c r="Z47" s="406"/>
      <c r="AA47" s="404" t="str">
        <f>IF(VLOOKUP($AK$1,'選択肢（削除厳禁）'!$A$1:$J$31,AA52,FALSE)=0,"-",VLOOKUP($AK$1,'選択肢（削除厳禁）'!$A$1:$J$31,AA52,FALSE))</f>
        <v>目標工賃達成指導員</v>
      </c>
      <c r="AB47" s="405"/>
      <c r="AC47" s="405"/>
      <c r="AD47" s="405"/>
      <c r="AE47" s="405"/>
      <c r="AF47" s="406"/>
      <c r="AG47" s="413" t="str">
        <f>IF(VLOOKUP($AK$1,'選択肢（削除厳禁）'!$A$1:$J$31,AG52,FALSE)=0,"-",VLOOKUP($AK$1,'選択肢（削除厳禁）'!$A$1:$J$31,AG52,FALSE))</f>
        <v>(管理)栄養士</v>
      </c>
      <c r="AH47" s="413"/>
      <c r="AI47" s="413"/>
      <c r="AJ47" s="413"/>
      <c r="AK47" s="413"/>
      <c r="AL47" s="413"/>
      <c r="AM47" s="413"/>
      <c r="AN47" s="62"/>
    </row>
    <row r="48" spans="1:43" ht="18" customHeight="1">
      <c r="A48" s="62"/>
      <c r="B48" s="82"/>
      <c r="C48" s="209" t="s">
        <v>56</v>
      </c>
      <c r="D48" s="209" t="s">
        <v>57</v>
      </c>
      <c r="E48" s="210" t="s">
        <v>56</v>
      </c>
      <c r="F48" s="412" t="s">
        <v>57</v>
      </c>
      <c r="G48" s="412"/>
      <c r="H48" s="412"/>
      <c r="I48" s="409" t="s">
        <v>56</v>
      </c>
      <c r="J48" s="410"/>
      <c r="K48" s="411"/>
      <c r="L48" s="409" t="s">
        <v>57</v>
      </c>
      <c r="M48" s="410"/>
      <c r="N48" s="411"/>
      <c r="O48" s="409" t="s">
        <v>56</v>
      </c>
      <c r="P48" s="410"/>
      <c r="Q48" s="411"/>
      <c r="R48" s="409" t="s">
        <v>57</v>
      </c>
      <c r="S48" s="410"/>
      <c r="T48" s="411"/>
      <c r="U48" s="409" t="s">
        <v>56</v>
      </c>
      <c r="V48" s="410"/>
      <c r="W48" s="411"/>
      <c r="X48" s="409" t="s">
        <v>57</v>
      </c>
      <c r="Y48" s="410"/>
      <c r="Z48" s="411"/>
      <c r="AA48" s="409" t="s">
        <v>56</v>
      </c>
      <c r="AB48" s="410"/>
      <c r="AC48" s="411"/>
      <c r="AD48" s="409" t="s">
        <v>57</v>
      </c>
      <c r="AE48" s="410"/>
      <c r="AF48" s="411"/>
      <c r="AG48" s="409" t="s">
        <v>56</v>
      </c>
      <c r="AH48" s="410"/>
      <c r="AI48" s="411"/>
      <c r="AJ48" s="409" t="s">
        <v>57</v>
      </c>
      <c r="AK48" s="411"/>
      <c r="AL48" s="210"/>
      <c r="AM48" s="210"/>
      <c r="AN48" s="62"/>
    </row>
    <row r="49" spans="1:40" ht="18" customHeight="1">
      <c r="A49" s="62"/>
      <c r="B49" s="206" t="s">
        <v>107</v>
      </c>
      <c r="C49" s="210">
        <f>COUNTIFS($B$11:$B$30,C$47,$C$11:$C$30,"A",$E$11:$E$30,"*")</f>
        <v>0</v>
      </c>
      <c r="D49" s="210">
        <f>COUNTIFS($B$11:$B$30,C$47,$C$11:$C$30,"B",$E$11:$E$30,"*")</f>
        <v>0</v>
      </c>
      <c r="E49" s="210">
        <f>COUNTIFS($B$11:$B$30,E$47,$C$11:$C$30,"A",$E$11:$E$30,"*")</f>
        <v>0</v>
      </c>
      <c r="F49" s="409">
        <f>COUNTIFS($B$11:$B$30,E$47,$C$11:$C$30,"B",$E$11:$E$30,"*")</f>
        <v>0</v>
      </c>
      <c r="G49" s="410"/>
      <c r="H49" s="411"/>
      <c r="I49" s="409">
        <f>COUNTIFS($B$11:$B$30,I$47,$C$11:$C$30,"A",$E$11:$E$30,"*")</f>
        <v>0</v>
      </c>
      <c r="J49" s="410"/>
      <c r="K49" s="411"/>
      <c r="L49" s="409">
        <f>COUNTIFS($B$11:$B$30,I$47,$C$11:$C$30,"B",$E$11:$E$30,"*")</f>
        <v>0</v>
      </c>
      <c r="M49" s="410"/>
      <c r="N49" s="411"/>
      <c r="O49" s="409">
        <f>COUNTIFS($B$11:$B$30,O$47,$C$11:$C$30,"A",$E$11:$E$30,"*")</f>
        <v>0</v>
      </c>
      <c r="P49" s="410"/>
      <c r="Q49" s="411"/>
      <c r="R49" s="409">
        <f>COUNTIFS($B$11:$B$30,O$47,$C$11:$C$30,"B",$E$11:$E$30,"*")</f>
        <v>0</v>
      </c>
      <c r="S49" s="410"/>
      <c r="T49" s="411"/>
      <c r="U49" s="409">
        <f>COUNTIFS($B$11:$B$30,U$47,$C$11:$C$30,"A",$E$11:$E$30,"*")</f>
        <v>0</v>
      </c>
      <c r="V49" s="410"/>
      <c r="W49" s="411"/>
      <c r="X49" s="409">
        <f>COUNTIFS($B$11:$B$30,U$47,$C$11:$C$30,"B",$E$11:$E$30,"*")</f>
        <v>0</v>
      </c>
      <c r="Y49" s="410"/>
      <c r="Z49" s="411"/>
      <c r="AA49" s="409">
        <f>COUNTIFS($B$11:$B$30,AA$47,$C$11:$C$30,"A",$E$11:$E$30,"*")</f>
        <v>0</v>
      </c>
      <c r="AB49" s="410"/>
      <c r="AC49" s="411"/>
      <c r="AD49" s="409">
        <f>COUNTIFS($B$11:$B$30,AA$47,$C$11:$C$30,"B",$E$11:$E$30,"*")</f>
        <v>0</v>
      </c>
      <c r="AE49" s="410"/>
      <c r="AF49" s="411"/>
      <c r="AG49" s="409">
        <f>COUNTIFS($B$11:$B$30,AG$47,$C$11:$C$30,"A",$E$11:$E$30,"*")</f>
        <v>0</v>
      </c>
      <c r="AH49" s="410"/>
      <c r="AI49" s="411"/>
      <c r="AJ49" s="409">
        <f>COUNTIFS($B$11:$B$30,AG$47,$C$11:$C$30,"B",$E$11:$E$30,"*")</f>
        <v>0</v>
      </c>
      <c r="AK49" s="411"/>
      <c r="AL49" s="210"/>
      <c r="AM49" s="210"/>
      <c r="AN49" s="62"/>
    </row>
    <row r="50" spans="1:40" ht="18" customHeight="1">
      <c r="A50" s="62"/>
      <c r="B50" s="205" t="s">
        <v>108</v>
      </c>
      <c r="C50" s="210">
        <f>COUNTIFS($B$11:$B$30,C$47,$C$11:$C$30,"C",$E$11:$E$30,"*")</f>
        <v>0</v>
      </c>
      <c r="D50" s="210">
        <f>COUNTIFS($B$11:$B$30,C$47,$C$11:$C$30,"D",$E$11:$E$30,"*")</f>
        <v>0</v>
      </c>
      <c r="E50" s="210">
        <f>COUNTIFS($B$11:$B$30,E$47,$C$11:$C$30,"C",$E$11:$E$30,"*")</f>
        <v>0</v>
      </c>
      <c r="F50" s="409">
        <f>COUNTIFS($B$11:$B$30,E$47,$C$11:$C$30,"D",$E$11:$E$30,"*")</f>
        <v>0</v>
      </c>
      <c r="G50" s="410"/>
      <c r="H50" s="411"/>
      <c r="I50" s="409">
        <f>COUNTIFS($B$11:$B$30,I$47,$C$11:$C$30,"C",$E$11:$E$30,"*")</f>
        <v>0</v>
      </c>
      <c r="J50" s="410"/>
      <c r="K50" s="411"/>
      <c r="L50" s="409">
        <f>COUNTIFS($B$11:$B$30,I$47,$C$11:$C$30,"D",$E$11:$E$30,"*")</f>
        <v>0</v>
      </c>
      <c r="M50" s="410"/>
      <c r="N50" s="411"/>
      <c r="O50" s="409">
        <f>COUNTIFS($B$11:$B$30,O$47,$C$11:$C$30,"C",$E$11:$E$30,"*")</f>
        <v>0</v>
      </c>
      <c r="P50" s="410"/>
      <c r="Q50" s="411"/>
      <c r="R50" s="409">
        <f>COUNTIFS($B$11:$B$30,O$47,$C$11:$C$30,"D",$E$11:$E$30,"*")</f>
        <v>0</v>
      </c>
      <c r="S50" s="410"/>
      <c r="T50" s="411"/>
      <c r="U50" s="409">
        <f>COUNTIFS($B$11:$B$30,U$47,$C$11:$C$30,"C",$E$11:$E$30,"*")</f>
        <v>0</v>
      </c>
      <c r="V50" s="410"/>
      <c r="W50" s="411"/>
      <c r="X50" s="409">
        <f>COUNTIFS($B$11:$B$30,U$47,$C$11:$C$30,"D",$E$11:$E$30,"*")</f>
        <v>0</v>
      </c>
      <c r="Y50" s="410"/>
      <c r="Z50" s="411"/>
      <c r="AA50" s="409">
        <f>COUNTIFS($B$11:$B$30,AA$47,$C$11:$C$30,"C",$E$11:$E$30,"*")</f>
        <v>0</v>
      </c>
      <c r="AB50" s="410"/>
      <c r="AC50" s="411"/>
      <c r="AD50" s="409">
        <f>COUNTIFS($B$11:$B$30,AA$47,$C$11:$C$30,"D",$E$11:$E$30,"*")</f>
        <v>0</v>
      </c>
      <c r="AE50" s="410"/>
      <c r="AF50" s="411"/>
      <c r="AG50" s="409">
        <f>COUNTIFS($B$11:$B$30,AG$47,$C$11:$C$30,"C",$E$11:$E$30,"*")</f>
        <v>0</v>
      </c>
      <c r="AH50" s="410"/>
      <c r="AI50" s="411"/>
      <c r="AJ50" s="409">
        <f>COUNTIFS($B$11:$B$30,AG$47,$C$11:$C$30,"D",$E$11:$E$30,"*")</f>
        <v>0</v>
      </c>
      <c r="AK50" s="411"/>
      <c r="AL50" s="210"/>
      <c r="AM50" s="210"/>
      <c r="AN50" s="62"/>
    </row>
    <row r="51" spans="1:40" ht="24.95" customHeight="1">
      <c r="A51" s="62"/>
      <c r="B51" s="205" t="s">
        <v>194</v>
      </c>
      <c r="C51" s="404" t="str">
        <f>IF($AK$3="４週",SUMIFS($AK$11:$AK$30,$B$11:$B$30,C47)/4/$AH$5,IF($AK$3="歴月",SUMIFS($AK$11:$AK$30,$B$11:$B$30,C47)/$AL$5,"記載する期間を選択してください"))</f>
        <v>記載する期間を選択してください</v>
      </c>
      <c r="D51" s="406"/>
      <c r="E51" s="404" t="str">
        <f>IF($AK$3="４週",SUMIFS($AK$11:$AK$30,$B$11:$B$30,E47)/4/$AH$5,IF($AK$3="歴月",SUMIFS($AK$11:$AK$30,$B$11:$B$30,E47)/$AL$5,"記載する期間を選択してください"))</f>
        <v>記載する期間を選択してください</v>
      </c>
      <c r="F51" s="405"/>
      <c r="G51" s="405"/>
      <c r="H51" s="406"/>
      <c r="I51" s="404" t="str">
        <f>IF($AK$3="４週",SUMIFS($AK$11:$AK$30,$B$11:$B$30,I47)/4/$AH$5,IF($AK$3="歴月",SUMIFS($AK$11:$AK$30,$B$11:$B$30,I47)/$AL$5,"記載する期間を選択してください"))</f>
        <v>記載する期間を選択してください</v>
      </c>
      <c r="J51" s="405"/>
      <c r="K51" s="405"/>
      <c r="L51" s="405"/>
      <c r="M51" s="405"/>
      <c r="N51" s="406"/>
      <c r="O51" s="404" t="str">
        <f>IF($AK$3="４週",SUMIFS($AK$11:$AK$30,$B$11:$B$30,O47)/4/$AH$5,IF($AK$3="歴月",SUMIFS($AK$11:$AK$30,$B$11:$B$30,O47)/$AL$5,"記載する期間を選択してください"))</f>
        <v>記載する期間を選択してください</v>
      </c>
      <c r="P51" s="405"/>
      <c r="Q51" s="405"/>
      <c r="R51" s="405"/>
      <c r="S51" s="405"/>
      <c r="T51" s="406"/>
      <c r="U51" s="404" t="str">
        <f>IF($AK$3="４週",SUMIFS($AK$11:$AK$30,$B$11:$B$30,U47)/4/$AH$5,IF($AK$3="歴月",SUMIFS($AK$11:$AK$30,$B$11:$B$30,U47)/$AL$5,"記載する期間を選択してください"))</f>
        <v>記載する期間を選択してください</v>
      </c>
      <c r="V51" s="405"/>
      <c r="W51" s="405"/>
      <c r="X51" s="405"/>
      <c r="Y51" s="405"/>
      <c r="Z51" s="406"/>
      <c r="AA51" s="404" t="str">
        <f>IF($AK$3="４週",SUMIFS($AK$11:$AK$30,$B$11:$B$30,AA47)/4/$AH$5,IF($AK$3="歴月",SUMIFS($AK$11:$AK$30,$B$11:$B$30,AA47)/$AL$5,"記載する期間を選択してください"))</f>
        <v>記載する期間を選択してください</v>
      </c>
      <c r="AB51" s="405"/>
      <c r="AC51" s="405"/>
      <c r="AD51" s="405"/>
      <c r="AE51" s="405"/>
      <c r="AF51" s="406"/>
      <c r="AG51" s="404" t="str">
        <f>IF($AK$3="４週",SUMIFS($AK$11:$AK$30,$B$11:$B$30,AG47)/4/$AH$5,IF($AK$3="歴月",SUMIFS($AK$11:$AK$30,$B$11:$B$30,AG47)/$AL$5,"記載する期間を選択してください"))</f>
        <v>記載する期間を選択してください</v>
      </c>
      <c r="AH51" s="405"/>
      <c r="AI51" s="405"/>
      <c r="AJ51" s="405"/>
      <c r="AK51" s="406"/>
      <c r="AL51" s="404"/>
      <c r="AM51" s="406"/>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0"/>
      <c r="AN52" s="62"/>
    </row>
    <row r="53" spans="1:40" ht="15" customHeight="1">
      <c r="A53" s="94" t="s">
        <v>159</v>
      </c>
      <c r="B53" s="99"/>
      <c r="C53" s="100"/>
      <c r="D53" s="100"/>
      <c r="E53" s="100"/>
      <c r="F53" s="101"/>
      <c r="G53" s="100"/>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160</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209</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161</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162</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ht="15" customHeight="1">
      <c r="A58" s="60" t="s">
        <v>163</v>
      </c>
      <c r="B58" s="102"/>
      <c r="C58" s="60"/>
      <c r="D58" s="60"/>
      <c r="E58" s="60"/>
      <c r="F58" s="60"/>
      <c r="G58" s="60"/>
    </row>
    <row r="59" spans="1:40" ht="15" customHeight="1">
      <c r="A59" s="60" t="s">
        <v>164</v>
      </c>
      <c r="B59" s="102"/>
      <c r="C59" s="60"/>
      <c r="D59" s="60"/>
      <c r="E59" s="60"/>
      <c r="F59" s="60"/>
      <c r="G59" s="60"/>
    </row>
    <row r="60" spans="1:40" ht="15" customHeight="1">
      <c r="A60" s="60"/>
      <c r="B60" s="206" t="s">
        <v>165</v>
      </c>
      <c r="C60" s="378" t="s">
        <v>166</v>
      </c>
      <c r="D60" s="378"/>
      <c r="E60" s="378"/>
      <c r="F60" s="60"/>
      <c r="G60" s="60"/>
    </row>
    <row r="61" spans="1:40" ht="15" customHeight="1">
      <c r="A61" s="60"/>
      <c r="B61" s="106" t="s">
        <v>183</v>
      </c>
      <c r="C61" s="379" t="s">
        <v>167</v>
      </c>
      <c r="D61" s="379"/>
      <c r="E61" s="379"/>
      <c r="F61" s="60"/>
      <c r="G61" s="60"/>
    </row>
    <row r="62" spans="1:40" ht="15" customHeight="1">
      <c r="A62" s="60"/>
      <c r="B62" s="106" t="s">
        <v>184</v>
      </c>
      <c r="C62" s="379" t="s">
        <v>168</v>
      </c>
      <c r="D62" s="379"/>
      <c r="E62" s="379"/>
      <c r="F62" s="60"/>
      <c r="G62" s="60"/>
    </row>
    <row r="63" spans="1:40" ht="15" customHeight="1">
      <c r="A63" s="60"/>
      <c r="B63" s="106" t="s">
        <v>185</v>
      </c>
      <c r="C63" s="379" t="s">
        <v>169</v>
      </c>
      <c r="D63" s="379"/>
      <c r="E63" s="379"/>
      <c r="F63" s="60"/>
      <c r="G63" s="60"/>
    </row>
    <row r="64" spans="1:40" ht="15" customHeight="1">
      <c r="A64" s="60"/>
      <c r="B64" s="106" t="s">
        <v>186</v>
      </c>
      <c r="C64" s="379" t="s">
        <v>170</v>
      </c>
      <c r="D64" s="379"/>
      <c r="E64" s="379"/>
      <c r="F64" s="60"/>
      <c r="G64" s="60"/>
    </row>
    <row r="65" spans="1:7" ht="15" customHeight="1">
      <c r="A65" s="60"/>
      <c r="B65" s="229" t="s">
        <v>171</v>
      </c>
      <c r="C65" s="60"/>
      <c r="D65" s="60"/>
      <c r="E65" s="60"/>
      <c r="F65" s="60"/>
      <c r="G65" s="60"/>
    </row>
    <row r="66" spans="1:7" ht="15" customHeight="1">
      <c r="A66" s="60"/>
      <c r="B66" s="229" t="s">
        <v>337</v>
      </c>
      <c r="C66" s="60"/>
      <c r="D66" s="60"/>
      <c r="E66" s="60"/>
      <c r="F66" s="60"/>
      <c r="G66" s="60"/>
    </row>
    <row r="67" spans="1:7" ht="15" customHeight="1">
      <c r="A67" s="60"/>
      <c r="B67" s="94" t="s">
        <v>172</v>
      </c>
      <c r="C67" s="60"/>
      <c r="D67" s="60"/>
      <c r="E67" s="60"/>
      <c r="F67" s="60"/>
      <c r="G67" s="60"/>
    </row>
    <row r="68" spans="1:7" ht="15" customHeight="1">
      <c r="A68" s="60" t="s">
        <v>173</v>
      </c>
      <c r="B68" s="102"/>
      <c r="C68" s="60"/>
      <c r="D68" s="60"/>
      <c r="E68" s="60"/>
      <c r="F68" s="60"/>
      <c r="G68" s="60"/>
    </row>
    <row r="69" spans="1:7" ht="15" customHeight="1">
      <c r="A69" s="228" t="s">
        <v>296</v>
      </c>
      <c r="B69" s="102"/>
      <c r="C69" s="60"/>
      <c r="D69" s="60"/>
      <c r="E69" s="60"/>
      <c r="F69" s="60"/>
      <c r="G69" s="60"/>
    </row>
    <row r="70" spans="1:7" ht="15" customHeight="1">
      <c r="A70" s="60" t="s">
        <v>189</v>
      </c>
      <c r="B70" s="102"/>
      <c r="C70" s="60"/>
      <c r="D70" s="60"/>
      <c r="E70" s="60"/>
      <c r="F70" s="60"/>
      <c r="G70" s="60"/>
    </row>
    <row r="71" spans="1:7" ht="15" customHeight="1">
      <c r="A71" s="60" t="s">
        <v>175</v>
      </c>
      <c r="B71" s="102"/>
      <c r="C71" s="60"/>
      <c r="D71" s="60"/>
      <c r="E71" s="60"/>
      <c r="F71" s="60"/>
      <c r="G71" s="60"/>
    </row>
    <row r="72" spans="1:7" ht="15" customHeight="1">
      <c r="A72" s="60" t="s">
        <v>284</v>
      </c>
      <c r="B72" s="102"/>
      <c r="C72" s="60"/>
      <c r="D72" s="60"/>
      <c r="E72" s="60"/>
      <c r="F72" s="60"/>
      <c r="G72" s="60"/>
    </row>
    <row r="73" spans="1:7" ht="15" customHeight="1">
      <c r="A73" s="60" t="s">
        <v>176</v>
      </c>
      <c r="B73" s="102"/>
      <c r="C73" s="60"/>
      <c r="D73" s="60"/>
      <c r="E73" s="60"/>
      <c r="F73" s="60"/>
      <c r="G73" s="60"/>
    </row>
    <row r="74" spans="1:7" ht="15" customHeight="1">
      <c r="A74" s="60" t="s">
        <v>177</v>
      </c>
      <c r="B74" s="102"/>
      <c r="C74" s="60"/>
      <c r="D74" s="60"/>
      <c r="E74" s="60"/>
      <c r="F74" s="60"/>
      <c r="G74" s="60"/>
    </row>
    <row r="75" spans="1:7" ht="15" customHeight="1">
      <c r="A75" s="60" t="s">
        <v>178</v>
      </c>
      <c r="B75" s="102"/>
      <c r="C75" s="60"/>
      <c r="D75" s="60"/>
      <c r="E75" s="60"/>
      <c r="F75" s="60"/>
      <c r="G75" s="60"/>
    </row>
    <row r="76" spans="1:7" ht="15" customHeight="1">
      <c r="A76" s="60" t="s">
        <v>179</v>
      </c>
      <c r="B76" s="102"/>
      <c r="C76" s="60"/>
      <c r="D76" s="60"/>
      <c r="E76" s="60"/>
      <c r="F76" s="60"/>
      <c r="G76" s="60"/>
    </row>
    <row r="77" spans="1:7" ht="15" customHeight="1">
      <c r="A77" s="60" t="s">
        <v>180</v>
      </c>
      <c r="B77" s="102"/>
      <c r="C77" s="60"/>
      <c r="D77" s="60"/>
      <c r="E77" s="60"/>
      <c r="F77" s="60"/>
      <c r="G77" s="60"/>
    </row>
    <row r="78" spans="1:7" ht="15" customHeight="1">
      <c r="A78" s="60" t="s">
        <v>181</v>
      </c>
      <c r="B78" s="102"/>
      <c r="C78" s="60"/>
      <c r="D78" s="60"/>
      <c r="E78" s="60"/>
      <c r="F78" s="60"/>
      <c r="G78" s="60"/>
    </row>
    <row r="79" spans="1:7" ht="15" customHeight="1">
      <c r="A79" s="60" t="s">
        <v>182</v>
      </c>
      <c r="B79" s="102"/>
      <c r="C79" s="60"/>
      <c r="D79" s="60"/>
      <c r="E79" s="60"/>
      <c r="F79" s="60"/>
      <c r="G79" s="60"/>
    </row>
    <row r="80" spans="1:7" ht="15" customHeight="1">
      <c r="A80" s="60" t="s">
        <v>187</v>
      </c>
      <c r="B80" s="102"/>
      <c r="C80" s="60"/>
      <c r="D80" s="60"/>
      <c r="E80" s="60"/>
      <c r="F80" s="60"/>
      <c r="G80" s="60"/>
    </row>
  </sheetData>
  <mergeCells count="143">
    <mergeCell ref="C64:E64"/>
    <mergeCell ref="AA51:AF51"/>
    <mergeCell ref="AG51:AK51"/>
    <mergeCell ref="AL51:AM51"/>
    <mergeCell ref="C60:E60"/>
    <mergeCell ref="C61:E61"/>
    <mergeCell ref="C62:E62"/>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3:E63"/>
    <mergeCell ref="F49:H49"/>
    <mergeCell ref="I49:K49"/>
    <mergeCell ref="L49:N49"/>
    <mergeCell ref="O49:Q49"/>
    <mergeCell ref="R49:T49"/>
    <mergeCell ref="U49:W49"/>
    <mergeCell ref="X49:Z49"/>
    <mergeCell ref="AA49:AC49"/>
    <mergeCell ref="AD49:AF49"/>
    <mergeCell ref="A43:B43"/>
    <mergeCell ref="C43:D43"/>
    <mergeCell ref="E43:H43"/>
    <mergeCell ref="A44:B44"/>
    <mergeCell ref="C44:D44"/>
    <mergeCell ref="E44:H44"/>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29:AN29"/>
    <mergeCell ref="AM30:AN30"/>
    <mergeCell ref="A31:E31"/>
    <mergeCell ref="AM31:AN32"/>
    <mergeCell ref="A32:E32"/>
    <mergeCell ref="A38:C38"/>
    <mergeCell ref="F38:H38"/>
    <mergeCell ref="I38:K38"/>
    <mergeCell ref="L38:N38"/>
    <mergeCell ref="O38:Q38"/>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13:AN13"/>
    <mergeCell ref="AM14:AN14"/>
    <mergeCell ref="AM15:AN15"/>
    <mergeCell ref="AM16:AN16"/>
    <mergeCell ref="AL7:AL10"/>
    <mergeCell ref="AM7:AN10"/>
    <mergeCell ref="F8:L8"/>
    <mergeCell ref="M8:S8"/>
    <mergeCell ref="T8:Z8"/>
    <mergeCell ref="AA8:AG8"/>
    <mergeCell ref="AH8:AJ8"/>
    <mergeCell ref="A7:A10"/>
    <mergeCell ref="B7:B10"/>
    <mergeCell ref="C7:C10"/>
    <mergeCell ref="D7:D10"/>
    <mergeCell ref="E7:E10"/>
    <mergeCell ref="F7:AJ7"/>
    <mergeCell ref="AK7:AK10"/>
    <mergeCell ref="AM11:AN11"/>
    <mergeCell ref="AM12:AN12"/>
    <mergeCell ref="AK1:AN1"/>
    <mergeCell ref="M2:P2"/>
    <mergeCell ref="Q2:R2"/>
    <mergeCell ref="S2:T2"/>
    <mergeCell ref="U2:V2"/>
    <mergeCell ref="AK2:AN2"/>
    <mergeCell ref="AK3:AN3"/>
    <mergeCell ref="AK4:AN4"/>
    <mergeCell ref="AH5:AJ5"/>
  </mergeCells>
  <phoneticPr fontId="31"/>
  <conditionalFormatting sqref="A1:AN41">
    <cfRule type="notContainsBlanks" dxfId="8" priority="1">
      <formula>LEN(TRIM(A1))&gt;0</formula>
    </cfRule>
  </conditionalFormatting>
  <dataValidations count="6">
    <dataValidation type="list" allowBlank="1" showInputMessage="1" showErrorMessage="1" sqref="B11:B30" xr:uid="{B104AC5D-4EE6-4271-B3D9-4612213129E5}">
      <formula1>INDIRECT($AK$1)</formula1>
    </dataValidation>
    <dataValidation type="list" allowBlank="1" showInputMessage="1" showErrorMessage="1" sqref="AK3:AN3" xr:uid="{7FE0B76B-CAE1-4E50-B92A-1785F785ED2F}">
      <formula1>"４週,歴月"</formula1>
    </dataValidation>
    <dataValidation type="list" allowBlank="1" showInputMessage="1" showErrorMessage="1" sqref="AK4:AN4" xr:uid="{BDABBF33-3B24-47C7-9353-F9507CA247C5}">
      <formula1>"予定,実績"</formula1>
    </dataValidation>
    <dataValidation type="whole" operator="greaterThanOrEqual" allowBlank="1" showInputMessage="1" showErrorMessage="1" sqref="I39:I40 D39:F40 AG39:AG40 AD39:AD40 AA39:AA40 X39:X40 U39:U40 R39:R40 O39:O40 L39:L40" xr:uid="{EA32A881-90AE-4D32-B092-B7A969602D59}">
      <formula1>0</formula1>
    </dataValidation>
    <dataValidation operator="greaterThanOrEqual" allowBlank="1" showInputMessage="1" showErrorMessage="1" sqref="I45 AJ39:AJ40 AL39 L41 L45 I41" xr:uid="{2F7BA474-62B7-4852-8117-902839DD0C36}"/>
    <dataValidation type="list" allowBlank="1" showInputMessage="1" showErrorMessage="1" sqref="C11:C30" xr:uid="{02CCDC8F-1969-40B6-AA12-F6554556D3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6"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Q31"/>
  <sheetViews>
    <sheetView zoomScale="85" zoomScaleNormal="85" workbookViewId="0">
      <selection activeCell="A19" sqref="A19"/>
    </sheetView>
  </sheetViews>
  <sheetFormatPr defaultRowHeight="18.75"/>
  <cols>
    <col min="1" max="1" width="26.375" customWidth="1"/>
    <col min="3" max="3" width="23.75" customWidth="1"/>
    <col min="4" max="4" width="14.875" customWidth="1"/>
    <col min="5" max="5" width="14.75" customWidth="1"/>
    <col min="6" max="6" width="15.875" customWidth="1"/>
    <col min="7" max="8" width="14.125" customWidth="1"/>
    <col min="9" max="9" width="11.25" customWidth="1"/>
    <col min="10" max="10" width="12" customWidth="1"/>
    <col min="11" max="11" width="11.5" customWidth="1"/>
    <col min="12" max="12" width="13.625" customWidth="1"/>
    <col min="13" max="13" width="11.625" customWidth="1"/>
    <col min="14" max="14" width="12.625" customWidth="1"/>
    <col min="15" max="15" width="9" customWidth="1"/>
  </cols>
  <sheetData>
    <row r="1" spans="1:17">
      <c r="A1" t="s">
        <v>145</v>
      </c>
      <c r="B1" t="s">
        <v>134</v>
      </c>
      <c r="C1" t="s">
        <v>135</v>
      </c>
      <c r="D1" t="s">
        <v>136</v>
      </c>
      <c r="E1" t="s">
        <v>137</v>
      </c>
      <c r="F1" t="s">
        <v>138</v>
      </c>
      <c r="G1" t="s">
        <v>139</v>
      </c>
      <c r="H1" t="s">
        <v>140</v>
      </c>
      <c r="I1" t="s">
        <v>141</v>
      </c>
      <c r="J1" t="s">
        <v>142</v>
      </c>
      <c r="K1" t="s">
        <v>265</v>
      </c>
      <c r="L1" t="s">
        <v>301</v>
      </c>
      <c r="M1" t="s">
        <v>302</v>
      </c>
      <c r="N1" t="s">
        <v>304</v>
      </c>
      <c r="O1" t="s">
        <v>307</v>
      </c>
      <c r="P1" t="s">
        <v>308</v>
      </c>
      <c r="Q1" t="s">
        <v>313</v>
      </c>
    </row>
    <row r="2" spans="1:17">
      <c r="A2" t="s">
        <v>271</v>
      </c>
      <c r="B2" t="s">
        <v>110</v>
      </c>
      <c r="C2" t="s">
        <v>111</v>
      </c>
      <c r="D2" t="s">
        <v>112</v>
      </c>
      <c r="E2" t="s">
        <v>300</v>
      </c>
    </row>
    <row r="3" spans="1:17">
      <c r="A3" t="s">
        <v>267</v>
      </c>
      <c r="B3" t="s">
        <v>110</v>
      </c>
      <c r="C3" t="s">
        <v>111</v>
      </c>
      <c r="D3" t="s">
        <v>112</v>
      </c>
      <c r="E3" t="s">
        <v>300</v>
      </c>
    </row>
    <row r="4" spans="1:17">
      <c r="A4" t="s">
        <v>268</v>
      </c>
      <c r="B4" t="s">
        <v>110</v>
      </c>
      <c r="C4" t="s">
        <v>111</v>
      </c>
      <c r="D4" t="s">
        <v>112</v>
      </c>
      <c r="E4" t="s">
        <v>300</v>
      </c>
    </row>
    <row r="5" spans="1:17">
      <c r="A5" t="s">
        <v>269</v>
      </c>
      <c r="B5" t="s">
        <v>110</v>
      </c>
      <c r="C5" t="s">
        <v>111</v>
      </c>
      <c r="D5" t="s">
        <v>112</v>
      </c>
      <c r="E5" t="s">
        <v>300</v>
      </c>
    </row>
    <row r="6" spans="1:17">
      <c r="A6" s="166" t="s">
        <v>102</v>
      </c>
      <c r="B6" s="166" t="s">
        <v>110</v>
      </c>
      <c r="C6" s="166" t="s">
        <v>113</v>
      </c>
      <c r="D6" s="166" t="s">
        <v>114</v>
      </c>
      <c r="E6" s="166" t="s">
        <v>115</v>
      </c>
      <c r="F6" s="166" t="s">
        <v>116</v>
      </c>
      <c r="G6" s="166" t="s">
        <v>312</v>
      </c>
      <c r="H6" s="166" t="s">
        <v>248</v>
      </c>
      <c r="I6" s="166" t="s">
        <v>300</v>
      </c>
      <c r="J6" s="166"/>
    </row>
    <row r="7" spans="1:17">
      <c r="A7" s="166" t="s">
        <v>95</v>
      </c>
      <c r="B7" s="166" t="s">
        <v>110</v>
      </c>
      <c r="C7" s="166" t="s">
        <v>113</v>
      </c>
      <c r="D7" s="166" t="s">
        <v>114</v>
      </c>
      <c r="E7" s="166" t="s">
        <v>115</v>
      </c>
      <c r="F7" s="166" t="s">
        <v>117</v>
      </c>
      <c r="G7" s="166" t="s">
        <v>118</v>
      </c>
      <c r="H7" s="166" t="s">
        <v>260</v>
      </c>
      <c r="I7" s="166" t="s">
        <v>116</v>
      </c>
      <c r="J7" s="166" t="s">
        <v>312</v>
      </c>
      <c r="K7" s="249" t="s">
        <v>248</v>
      </c>
      <c r="L7" s="166" t="s">
        <v>300</v>
      </c>
      <c r="M7" s="166" t="s">
        <v>303</v>
      </c>
      <c r="N7" s="166"/>
    </row>
    <row r="8" spans="1:17">
      <c r="A8" s="166" t="s">
        <v>242</v>
      </c>
      <c r="B8" s="166" t="s">
        <v>110</v>
      </c>
      <c r="C8" s="166" t="s">
        <v>116</v>
      </c>
      <c r="D8" s="166" t="s">
        <v>115</v>
      </c>
      <c r="E8" s="166" t="s">
        <v>312</v>
      </c>
      <c r="F8" s="249" t="s">
        <v>248</v>
      </c>
      <c r="G8" s="166"/>
      <c r="H8" s="166"/>
      <c r="I8" s="166"/>
      <c r="J8" s="166"/>
    </row>
    <row r="9" spans="1:17">
      <c r="A9" s="166" t="s">
        <v>243</v>
      </c>
      <c r="B9" s="166" t="s">
        <v>110</v>
      </c>
      <c r="C9" s="166" t="s">
        <v>116</v>
      </c>
      <c r="D9" s="166" t="s">
        <v>115</v>
      </c>
      <c r="E9" s="166" t="s">
        <v>312</v>
      </c>
      <c r="F9" s="249" t="s">
        <v>248</v>
      </c>
      <c r="G9" s="166"/>
      <c r="H9" s="166"/>
      <c r="I9" s="166"/>
      <c r="J9" s="166"/>
    </row>
    <row r="10" spans="1:17">
      <c r="A10" s="166" t="s">
        <v>244</v>
      </c>
      <c r="B10" s="166" t="s">
        <v>110</v>
      </c>
      <c r="C10" s="166" t="s">
        <v>116</v>
      </c>
      <c r="D10" s="166" t="s">
        <v>115</v>
      </c>
      <c r="E10" s="166" t="s">
        <v>312</v>
      </c>
      <c r="F10" s="249" t="s">
        <v>248</v>
      </c>
      <c r="G10" s="166"/>
      <c r="H10" s="166"/>
      <c r="I10" s="166"/>
      <c r="J10" s="166"/>
    </row>
    <row r="11" spans="1:17">
      <c r="A11" s="166" t="s">
        <v>101</v>
      </c>
      <c r="B11" s="166" t="s">
        <v>110</v>
      </c>
      <c r="C11" s="166" t="s">
        <v>111</v>
      </c>
      <c r="D11" t="s">
        <v>115</v>
      </c>
      <c r="E11" t="s">
        <v>112</v>
      </c>
      <c r="F11" t="s">
        <v>300</v>
      </c>
      <c r="G11" t="s">
        <v>303</v>
      </c>
      <c r="I11" s="166"/>
      <c r="J11" s="166"/>
    </row>
    <row r="12" spans="1:17">
      <c r="A12" s="166" t="s">
        <v>245</v>
      </c>
      <c r="B12" s="166" t="s">
        <v>110</v>
      </c>
      <c r="C12" s="166" t="s">
        <v>113</v>
      </c>
      <c r="D12" t="s">
        <v>115</v>
      </c>
      <c r="E12" s="166" t="s">
        <v>124</v>
      </c>
      <c r="F12" s="166" t="s">
        <v>116</v>
      </c>
      <c r="G12" s="166" t="s">
        <v>279</v>
      </c>
      <c r="H12" s="166" t="s">
        <v>300</v>
      </c>
      <c r="I12" s="166"/>
    </row>
    <row r="13" spans="1:17">
      <c r="A13" s="166" t="s">
        <v>246</v>
      </c>
      <c r="B13" s="166" t="s">
        <v>110</v>
      </c>
      <c r="C13" s="166" t="s">
        <v>113</v>
      </c>
      <c r="D13" t="s">
        <v>115</v>
      </c>
      <c r="E13" s="166" t="s">
        <v>124</v>
      </c>
      <c r="F13" s="166" t="s">
        <v>279</v>
      </c>
      <c r="G13" s="166" t="s">
        <v>300</v>
      </c>
      <c r="H13" s="166"/>
      <c r="I13" s="166"/>
      <c r="J13" s="166"/>
    </row>
    <row r="14" spans="1:17">
      <c r="A14" s="166" t="s">
        <v>247</v>
      </c>
      <c r="B14" s="166" t="s">
        <v>110</v>
      </c>
      <c r="C14" s="166" t="s">
        <v>113</v>
      </c>
      <c r="D14" t="s">
        <v>115</v>
      </c>
      <c r="E14" s="166" t="s">
        <v>124</v>
      </c>
      <c r="F14" s="166" t="s">
        <v>116</v>
      </c>
      <c r="G14" s="166" t="s">
        <v>279</v>
      </c>
      <c r="H14" s="166" t="s">
        <v>300</v>
      </c>
      <c r="I14" s="166"/>
      <c r="J14" s="166"/>
    </row>
    <row r="15" spans="1:17">
      <c r="A15" s="166" t="s">
        <v>125</v>
      </c>
      <c r="B15" s="166" t="s">
        <v>110</v>
      </c>
      <c r="C15" s="166" t="s">
        <v>113</v>
      </c>
      <c r="D15" s="166" t="s">
        <v>114</v>
      </c>
      <c r="E15" s="166" t="s">
        <v>115</v>
      </c>
      <c r="F15" s="166" t="s">
        <v>117</v>
      </c>
      <c r="G15" s="166" t="s">
        <v>118</v>
      </c>
      <c r="H15" s="166" t="s">
        <v>260</v>
      </c>
      <c r="I15" s="166" t="s">
        <v>126</v>
      </c>
      <c r="J15" s="166" t="s">
        <v>127</v>
      </c>
      <c r="K15" t="s">
        <v>116</v>
      </c>
      <c r="L15" s="166" t="s">
        <v>279</v>
      </c>
      <c r="M15" s="166" t="s">
        <v>312</v>
      </c>
      <c r="N15" s="166" t="s">
        <v>300</v>
      </c>
      <c r="O15" s="166" t="s">
        <v>303</v>
      </c>
      <c r="P15" s="249" t="s">
        <v>248</v>
      </c>
      <c r="Q15" s="166" t="s">
        <v>309</v>
      </c>
    </row>
    <row r="16" spans="1:17">
      <c r="A16" s="166" t="s">
        <v>198</v>
      </c>
      <c r="B16" s="166" t="s">
        <v>110</v>
      </c>
      <c r="C16" s="166" t="s">
        <v>113</v>
      </c>
      <c r="D16" s="166" t="s">
        <v>115</v>
      </c>
      <c r="E16" s="166" t="s">
        <v>117</v>
      </c>
      <c r="F16" s="166" t="s">
        <v>118</v>
      </c>
      <c r="G16" s="166" t="s">
        <v>260</v>
      </c>
      <c r="H16" s="166" t="s">
        <v>116</v>
      </c>
      <c r="I16" s="166" t="s">
        <v>312</v>
      </c>
      <c r="J16" s="166" t="s">
        <v>300</v>
      </c>
      <c r="K16" s="166" t="s">
        <v>303</v>
      </c>
      <c r="L16" s="166"/>
      <c r="N16" s="166"/>
      <c r="O16" s="166"/>
      <c r="P16" s="166"/>
    </row>
    <row r="17" spans="1:17">
      <c r="A17" s="166" t="s">
        <v>199</v>
      </c>
      <c r="B17" s="166" t="s">
        <v>110</v>
      </c>
      <c r="C17" s="166" t="s">
        <v>113</v>
      </c>
      <c r="D17" s="166" t="s">
        <v>115</v>
      </c>
      <c r="E17" s="166" t="s">
        <v>315</v>
      </c>
      <c r="F17" s="166" t="s">
        <v>314</v>
      </c>
      <c r="G17" s="166" t="s">
        <v>312</v>
      </c>
      <c r="H17" s="166" t="s">
        <v>300</v>
      </c>
      <c r="I17" s="166" t="s">
        <v>303</v>
      </c>
      <c r="J17" s="249" t="s">
        <v>248</v>
      </c>
      <c r="K17" s="166"/>
      <c r="N17" s="166"/>
    </row>
    <row r="18" spans="1:17">
      <c r="A18" s="216" t="s">
        <v>332</v>
      </c>
      <c r="B18" s="166" t="s">
        <v>110</v>
      </c>
      <c r="C18" s="166" t="s">
        <v>113</v>
      </c>
      <c r="D18" s="166" t="s">
        <v>115</v>
      </c>
      <c r="E18" s="166" t="s">
        <v>315</v>
      </c>
      <c r="F18" s="166" t="s">
        <v>314</v>
      </c>
      <c r="G18" s="166" t="s">
        <v>279</v>
      </c>
      <c r="H18" s="166" t="s">
        <v>312</v>
      </c>
      <c r="I18" s="166" t="s">
        <v>300</v>
      </c>
      <c r="J18" s="166" t="s">
        <v>303</v>
      </c>
      <c r="K18" s="249" t="s">
        <v>248</v>
      </c>
      <c r="N18" s="166"/>
    </row>
    <row r="19" spans="1:17">
      <c r="A19" s="166" t="s">
        <v>363</v>
      </c>
      <c r="B19" s="166" t="s">
        <v>110</v>
      </c>
      <c r="C19" s="166" t="s">
        <v>352</v>
      </c>
      <c r="D19" s="166"/>
      <c r="E19" s="166"/>
      <c r="F19" s="166"/>
      <c r="G19" s="166"/>
      <c r="H19" s="166"/>
      <c r="I19" s="166"/>
      <c r="J19" s="166"/>
    </row>
    <row r="20" spans="1:17">
      <c r="A20" s="166" t="s">
        <v>100</v>
      </c>
      <c r="B20" s="166" t="s">
        <v>110</v>
      </c>
      <c r="C20" s="166" t="s">
        <v>113</v>
      </c>
      <c r="D20" s="166" t="s">
        <v>115</v>
      </c>
      <c r="E20" s="166" t="s">
        <v>119</v>
      </c>
      <c r="F20" s="166" t="s">
        <v>120</v>
      </c>
      <c r="G20" s="166" t="s">
        <v>121</v>
      </c>
      <c r="H20" s="166" t="s">
        <v>312</v>
      </c>
      <c r="I20" s="166" t="s">
        <v>300</v>
      </c>
      <c r="J20" s="166" t="s">
        <v>303</v>
      </c>
      <c r="K20" s="249" t="s">
        <v>248</v>
      </c>
    </row>
    <row r="21" spans="1:17">
      <c r="A21" s="166" t="s">
        <v>261</v>
      </c>
      <c r="B21" s="166" t="s">
        <v>110</v>
      </c>
      <c r="C21" s="166" t="s">
        <v>113</v>
      </c>
      <c r="D21" s="166" t="s">
        <v>115</v>
      </c>
      <c r="E21" s="166" t="s">
        <v>120</v>
      </c>
      <c r="F21" s="166" t="s">
        <v>121</v>
      </c>
      <c r="G21" s="166" t="s">
        <v>312</v>
      </c>
      <c r="H21" s="166" t="s">
        <v>300</v>
      </c>
      <c r="I21" s="166" t="s">
        <v>303</v>
      </c>
      <c r="J21" s="249" t="s">
        <v>248</v>
      </c>
      <c r="K21" s="166"/>
    </row>
    <row r="22" spans="1:17">
      <c r="A22" s="166" t="s">
        <v>320</v>
      </c>
      <c r="B22" s="166" t="s">
        <v>110</v>
      </c>
      <c r="C22" s="166" t="s">
        <v>113</v>
      </c>
      <c r="D22" s="166" t="s">
        <v>115</v>
      </c>
      <c r="E22" s="166" t="s">
        <v>120</v>
      </c>
      <c r="F22" s="166" t="s">
        <v>121</v>
      </c>
      <c r="G22" s="166" t="s">
        <v>306</v>
      </c>
      <c r="H22" s="166" t="s">
        <v>312</v>
      </c>
      <c r="I22" s="166" t="s">
        <v>300</v>
      </c>
      <c r="J22" s="166" t="s">
        <v>303</v>
      </c>
      <c r="K22" s="249" t="s">
        <v>248</v>
      </c>
    </row>
    <row r="23" spans="1:17">
      <c r="A23" s="166" t="s">
        <v>319</v>
      </c>
      <c r="B23" s="166" t="s">
        <v>110</v>
      </c>
      <c r="C23" s="166" t="s">
        <v>113</v>
      </c>
      <c r="D23" s="166" t="s">
        <v>115</v>
      </c>
      <c r="E23" s="166" t="s">
        <v>120</v>
      </c>
      <c r="F23" s="166" t="s">
        <v>121</v>
      </c>
      <c r="G23" s="166" t="s">
        <v>305</v>
      </c>
      <c r="H23" s="166" t="s">
        <v>312</v>
      </c>
      <c r="I23" s="166" t="s">
        <v>300</v>
      </c>
      <c r="J23" s="166" t="s">
        <v>303</v>
      </c>
      <c r="K23" s="249" t="s">
        <v>248</v>
      </c>
      <c r="L23" s="166"/>
    </row>
    <row r="24" spans="1:17">
      <c r="A24" s="166" t="s">
        <v>99</v>
      </c>
      <c r="B24" s="166" t="s">
        <v>110</v>
      </c>
      <c r="C24" s="166" t="s">
        <v>113</v>
      </c>
      <c r="D24" s="166" t="s">
        <v>122</v>
      </c>
      <c r="E24" s="166" t="s">
        <v>300</v>
      </c>
      <c r="F24" s="166"/>
      <c r="G24" s="166"/>
      <c r="H24" s="166"/>
      <c r="I24" s="166"/>
    </row>
    <row r="25" spans="1:17">
      <c r="A25" s="166" t="s">
        <v>98</v>
      </c>
      <c r="B25" s="166" t="s">
        <v>110</v>
      </c>
      <c r="C25" s="166" t="s">
        <v>113</v>
      </c>
      <c r="D25" s="166" t="s">
        <v>123</v>
      </c>
      <c r="E25" s="166" t="s">
        <v>300</v>
      </c>
      <c r="F25" s="166"/>
      <c r="G25" s="166"/>
      <c r="H25" s="166"/>
      <c r="I25" s="166"/>
      <c r="J25" s="166"/>
    </row>
    <row r="26" spans="1:17">
      <c r="A26" s="216" t="s">
        <v>310</v>
      </c>
      <c r="B26" s="166" t="s">
        <v>110</v>
      </c>
      <c r="C26" s="166" t="s">
        <v>316</v>
      </c>
      <c r="D26" s="166" t="s">
        <v>327</v>
      </c>
      <c r="E26" s="166" t="s">
        <v>300</v>
      </c>
      <c r="F26" s="166"/>
      <c r="G26" s="166"/>
      <c r="H26" s="166"/>
      <c r="I26" s="166"/>
      <c r="J26" s="166"/>
      <c r="K26" s="166"/>
    </row>
    <row r="27" spans="1:17">
      <c r="A27" s="216" t="s">
        <v>311</v>
      </c>
      <c r="B27" s="166" t="s">
        <v>110</v>
      </c>
      <c r="C27" s="166" t="s">
        <v>317</v>
      </c>
      <c r="D27" s="166" t="s">
        <v>327</v>
      </c>
      <c r="E27" s="166" t="s">
        <v>300</v>
      </c>
      <c r="F27" s="166"/>
      <c r="G27" s="166"/>
      <c r="H27" s="166"/>
      <c r="I27" s="166"/>
      <c r="J27" s="166"/>
      <c r="K27" s="166"/>
    </row>
    <row r="28" spans="1:17">
      <c r="A28" s="166" t="s">
        <v>129</v>
      </c>
      <c r="B28" s="166" t="s">
        <v>110</v>
      </c>
      <c r="C28" s="166" t="s">
        <v>318</v>
      </c>
      <c r="D28" s="166" t="s">
        <v>128</v>
      </c>
      <c r="E28" s="166" t="s">
        <v>327</v>
      </c>
      <c r="F28" s="166" t="s">
        <v>250</v>
      </c>
      <c r="G28" s="166" t="s">
        <v>300</v>
      </c>
      <c r="H28" s="166"/>
      <c r="I28" s="166"/>
      <c r="J28" s="166"/>
      <c r="K28" s="166"/>
    </row>
    <row r="29" spans="1:17">
      <c r="A29" s="216" t="s">
        <v>335</v>
      </c>
      <c r="B29" s="166" t="s">
        <v>110</v>
      </c>
      <c r="C29" s="166" t="s">
        <v>130</v>
      </c>
      <c r="D29" s="166" t="s">
        <v>131</v>
      </c>
      <c r="E29" s="166" t="s">
        <v>132</v>
      </c>
      <c r="F29" s="166" t="s">
        <v>117</v>
      </c>
      <c r="G29" s="166" t="s">
        <v>118</v>
      </c>
      <c r="H29" s="166" t="s">
        <v>260</v>
      </c>
      <c r="I29" s="166" t="s">
        <v>329</v>
      </c>
      <c r="J29" s="166" t="s">
        <v>330</v>
      </c>
      <c r="K29" s="166" t="s">
        <v>114</v>
      </c>
      <c r="L29" s="166" t="s">
        <v>312</v>
      </c>
      <c r="M29" s="166" t="s">
        <v>328</v>
      </c>
      <c r="N29" s="166" t="s">
        <v>248</v>
      </c>
      <c r="O29" s="166" t="s">
        <v>300</v>
      </c>
      <c r="P29" s="166" t="s">
        <v>303</v>
      </c>
    </row>
    <row r="30" spans="1:17">
      <c r="A30" s="216" t="s">
        <v>334</v>
      </c>
      <c r="B30" s="166" t="s">
        <v>110</v>
      </c>
      <c r="C30" s="166" t="s">
        <v>130</v>
      </c>
      <c r="D30" s="166" t="s">
        <v>133</v>
      </c>
      <c r="E30" s="166" t="s">
        <v>300</v>
      </c>
      <c r="F30" s="166"/>
      <c r="G30" s="166"/>
      <c r="H30" s="166"/>
      <c r="I30" s="166"/>
      <c r="J30" s="166"/>
      <c r="K30" s="166"/>
    </row>
    <row r="31" spans="1:17">
      <c r="A31" s="216" t="s">
        <v>333</v>
      </c>
      <c r="B31" s="166" t="s">
        <v>110</v>
      </c>
      <c r="C31" s="166" t="s">
        <v>130</v>
      </c>
      <c r="D31" s="166" t="s">
        <v>131</v>
      </c>
      <c r="E31" s="166" t="s">
        <v>132</v>
      </c>
      <c r="F31" s="166" t="s">
        <v>117</v>
      </c>
      <c r="G31" s="166" t="s">
        <v>118</v>
      </c>
      <c r="H31" s="166" t="s">
        <v>260</v>
      </c>
      <c r="I31" s="166" t="s">
        <v>329</v>
      </c>
      <c r="J31" s="166" t="s">
        <v>249</v>
      </c>
      <c r="K31" s="166" t="s">
        <v>330</v>
      </c>
      <c r="L31" s="166" t="s">
        <v>114</v>
      </c>
      <c r="M31" s="166" t="s">
        <v>312</v>
      </c>
      <c r="N31" s="166" t="s">
        <v>328</v>
      </c>
      <c r="O31" s="166" t="s">
        <v>248</v>
      </c>
      <c r="P31" s="166" t="s">
        <v>300</v>
      </c>
      <c r="Q31" s="166" t="s">
        <v>303</v>
      </c>
    </row>
  </sheetData>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Q79"/>
  <sheetViews>
    <sheetView showGridLines="0" view="pageBreakPreview" zoomScale="85" zoomScaleNormal="100" zoomScaleSheetLayoutView="85" workbookViewId="0">
      <selection activeCell="AV18" sqref="AV18"/>
    </sheetView>
  </sheetViews>
  <sheetFormatPr defaultColWidth="8.25" defaultRowHeight="21" customHeight="1"/>
  <cols>
    <col min="1" max="1" width="2.625" style="59" customWidth="1"/>
    <col min="2" max="2" width="2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99</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08"/>
      <c r="E38" s="10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24.95" customHeight="1">
      <c r="A42" s="419" t="s">
        <v>195</v>
      </c>
      <c r="B42" s="419"/>
      <c r="C42" s="419" t="s">
        <v>113</v>
      </c>
      <c r="D42" s="419"/>
      <c r="E42" s="420" t="s">
        <v>221</v>
      </c>
      <c r="F42" s="420"/>
      <c r="G42" s="420"/>
      <c r="H42" s="420"/>
      <c r="I42"/>
      <c r="J42"/>
      <c r="K42"/>
      <c r="L42"/>
      <c r="M42"/>
      <c r="N42"/>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ROUNDDOWN(IF(AL38&lt;=60,1,1+ROUNDUP((AL38-60)/40,0)),1)</f>
        <v>#DIV/0!</v>
      </c>
      <c r="D43" s="472"/>
      <c r="E43" s="472" t="e">
        <f>ROUNDDOWN(AL38/40,1)</f>
        <v>#DIV/0!</v>
      </c>
      <c r="F43" s="472"/>
      <c r="G43" s="472"/>
      <c r="H43" s="472"/>
      <c r="I43"/>
      <c r="J43"/>
      <c r="K43"/>
      <c r="L43"/>
      <c r="M43"/>
      <c r="N43"/>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5.0999999999999996" customHeight="1">
      <c r="A44" s="117"/>
      <c r="B44" s="117"/>
      <c r="C44" s="117"/>
      <c r="D44" s="117"/>
      <c r="E44" s="117"/>
      <c r="F44" s="117"/>
      <c r="G44" s="117"/>
      <c r="H44" s="117"/>
      <c r="I44" s="117"/>
      <c r="J44" s="118"/>
      <c r="K44" s="118"/>
      <c r="L44" s="118"/>
      <c r="M44" s="119"/>
      <c r="N44" s="70"/>
      <c r="O44" s="70"/>
      <c r="P44" s="70"/>
      <c r="Q44"/>
      <c r="W44" s="69"/>
      <c r="X44" s="70"/>
      <c r="Y44" s="70"/>
      <c r="Z44" s="70"/>
      <c r="AA44" s="70"/>
      <c r="AB44" s="70"/>
      <c r="AC44" s="70"/>
      <c r="AD44" s="70"/>
      <c r="AE44" s="70"/>
      <c r="AF44" s="70"/>
      <c r="AG44" s="118"/>
      <c r="AH44" s="118"/>
      <c r="AI44" s="118"/>
      <c r="AJ44" s="119"/>
      <c r="AK44" s="70"/>
      <c r="AL44" s="69"/>
      <c r="AM44" s="69"/>
      <c r="AN44" s="71"/>
    </row>
    <row r="45" spans="1:43"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サービス管理責任者</v>
      </c>
      <c r="F46" s="413"/>
      <c r="G46" s="413"/>
      <c r="H46" s="413"/>
      <c r="I46" s="404" t="str">
        <f>IF(VLOOKUP($AK$1,'選択肢（削除厳禁）'!$A$1:$J$31,I51,FALSE)=0,"-",VLOOKUP($AK$1,'選択肢（削除厳禁）'!$A$1:$J$31,I51,FALSE))</f>
        <v>就労定着支援員</v>
      </c>
      <c r="J46" s="405"/>
      <c r="K46" s="405"/>
      <c r="L46" s="405"/>
      <c r="M46" s="405"/>
      <c r="N46" s="406"/>
      <c r="O46" s="404"/>
      <c r="P46" s="405"/>
      <c r="Q46" s="405"/>
      <c r="R46" s="405"/>
      <c r="S46" s="405"/>
      <c r="T46" s="406"/>
      <c r="U46" s="404"/>
      <c r="V46" s="405"/>
      <c r="W46" s="405"/>
      <c r="X46" s="405"/>
      <c r="Y46" s="405"/>
      <c r="Z46" s="406"/>
      <c r="AA46" s="404"/>
      <c r="AB46" s="405"/>
      <c r="AC46" s="405"/>
      <c r="AD46" s="405"/>
      <c r="AE46" s="405"/>
      <c r="AF46" s="406"/>
      <c r="AG46" s="413"/>
      <c r="AH46" s="413"/>
      <c r="AI46" s="413"/>
      <c r="AJ46" s="413"/>
      <c r="AK46" s="413"/>
      <c r="AL46" s="413"/>
      <c r="AM46" s="413"/>
      <c r="AN46" s="62"/>
    </row>
    <row r="47" spans="1:43" ht="18" customHeight="1">
      <c r="A47" s="62"/>
      <c r="B47" s="82"/>
      <c r="C47" s="113" t="s">
        <v>56</v>
      </c>
      <c r="D47" s="113" t="s">
        <v>57</v>
      </c>
      <c r="E47" s="112" t="s">
        <v>56</v>
      </c>
      <c r="F47" s="412" t="s">
        <v>57</v>
      </c>
      <c r="G47" s="412"/>
      <c r="H47" s="412"/>
      <c r="I47" s="409" t="s">
        <v>56</v>
      </c>
      <c r="J47" s="410"/>
      <c r="K47" s="411"/>
      <c r="L47" s="409" t="s">
        <v>57</v>
      </c>
      <c r="M47" s="410"/>
      <c r="N47" s="411"/>
      <c r="O47" s="409"/>
      <c r="P47" s="410"/>
      <c r="Q47" s="411"/>
      <c r="R47" s="409"/>
      <c r="S47" s="410"/>
      <c r="T47" s="411"/>
      <c r="U47" s="409"/>
      <c r="V47" s="410"/>
      <c r="W47" s="411"/>
      <c r="X47" s="409"/>
      <c r="Y47" s="410"/>
      <c r="Z47" s="411"/>
      <c r="AA47" s="409"/>
      <c r="AB47" s="410"/>
      <c r="AC47" s="411"/>
      <c r="AD47" s="409"/>
      <c r="AE47" s="410"/>
      <c r="AF47" s="411"/>
      <c r="AG47" s="409"/>
      <c r="AH47" s="410"/>
      <c r="AI47" s="411"/>
      <c r="AJ47" s="409"/>
      <c r="AK47" s="411"/>
      <c r="AL47" s="112"/>
      <c r="AM47" s="112"/>
      <c r="AN47" s="62"/>
    </row>
    <row r="48" spans="1:43"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9"/>
      <c r="P48" s="410"/>
      <c r="Q48" s="411"/>
      <c r="R48" s="409"/>
      <c r="S48" s="410"/>
      <c r="T48" s="411"/>
      <c r="U48" s="409"/>
      <c r="V48" s="410"/>
      <c r="W48" s="411"/>
      <c r="X48" s="409"/>
      <c r="Y48" s="410"/>
      <c r="Z48" s="411"/>
      <c r="AA48" s="409"/>
      <c r="AB48" s="410"/>
      <c r="AC48" s="411"/>
      <c r="AD48" s="409"/>
      <c r="AE48" s="410"/>
      <c r="AF48" s="411"/>
      <c r="AG48" s="409"/>
      <c r="AH48" s="410"/>
      <c r="AI48" s="411"/>
      <c r="AJ48" s="409"/>
      <c r="AK48" s="411"/>
      <c r="AL48" s="112"/>
      <c r="AM48" s="112"/>
      <c r="AN48" s="62"/>
    </row>
    <row r="49" spans="1:40" ht="18" customHeight="1">
      <c r="A49" s="62"/>
      <c r="B49" s="89" t="s">
        <v>108</v>
      </c>
      <c r="C49" s="112">
        <f>COUNTIFS($B$11:$B$30,C$46,$C$11:$C$30,"C",$E$11:$E$30,"*")</f>
        <v>0</v>
      </c>
      <c r="D49" s="112">
        <f>COUNTIFS($B$11:$B$30,C$46,$C$11:$C$30,"D",$E$11:$E$30,"*")</f>
        <v>0</v>
      </c>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9"/>
      <c r="P49" s="410"/>
      <c r="Q49" s="411"/>
      <c r="R49" s="409"/>
      <c r="S49" s="410"/>
      <c r="T49" s="411"/>
      <c r="U49" s="409"/>
      <c r="V49" s="410"/>
      <c r="W49" s="411"/>
      <c r="X49" s="409"/>
      <c r="Y49" s="410"/>
      <c r="Z49" s="411"/>
      <c r="AA49" s="409"/>
      <c r="AB49" s="410"/>
      <c r="AC49" s="411"/>
      <c r="AD49" s="409"/>
      <c r="AE49" s="410"/>
      <c r="AF49" s="411"/>
      <c r="AG49" s="409"/>
      <c r="AH49" s="410"/>
      <c r="AI49" s="411"/>
      <c r="AJ49" s="409"/>
      <c r="AK49" s="411"/>
      <c r="AL49" s="112"/>
      <c r="AM49" s="112"/>
      <c r="AN49" s="62"/>
    </row>
    <row r="50" spans="1:40" ht="24.95" customHeight="1">
      <c r="A50" s="62"/>
      <c r="B50" s="89"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c r="P50" s="405"/>
      <c r="Q50" s="405"/>
      <c r="R50" s="405"/>
      <c r="S50" s="405"/>
      <c r="T50" s="406"/>
      <c r="U50" s="404"/>
      <c r="V50" s="405"/>
      <c r="W50" s="405"/>
      <c r="X50" s="405"/>
      <c r="Y50" s="405"/>
      <c r="Z50" s="406"/>
      <c r="AA50" s="404"/>
      <c r="AB50" s="405"/>
      <c r="AC50" s="405"/>
      <c r="AD50" s="405"/>
      <c r="AE50" s="405"/>
      <c r="AF50" s="406"/>
      <c r="AG50" s="404"/>
      <c r="AH50" s="405"/>
      <c r="AI50" s="405"/>
      <c r="AJ50" s="405"/>
      <c r="AK50" s="406"/>
      <c r="AL50" s="404"/>
      <c r="AM50" s="406"/>
      <c r="AN50" s="62"/>
    </row>
    <row r="51" spans="1:40" ht="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230"/>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43">
    <mergeCell ref="AA49:AC49"/>
    <mergeCell ref="AD49:AF49"/>
    <mergeCell ref="O50:T50"/>
    <mergeCell ref="U50:Z50"/>
    <mergeCell ref="AA50:AF50"/>
    <mergeCell ref="C61:E61"/>
    <mergeCell ref="C62:E62"/>
    <mergeCell ref="C63:E63"/>
    <mergeCell ref="I50:N50"/>
    <mergeCell ref="C50:D50"/>
    <mergeCell ref="E50:H50"/>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1:AN39">
    <cfRule type="notContainsBlanks" dxfId="7" priority="1">
      <formula>LEN(TRIM(A1))&gt;0</formula>
    </cfRule>
  </conditionalFormatting>
  <dataValidations count="6">
    <dataValidation type="whole" operator="greaterThanOrEqual" allowBlank="1" showInputMessage="1" showErrorMessage="1" sqref="I38:I39 D38:F39 AG38:AG39 AD38:AD39 AA38:AA39 X38:X39 U38:U39 R38:R39 O38:O39 L38:L39" xr:uid="{00000000-0002-0000-0D00-000000000000}">
      <formula1>0</formula1>
    </dataValidation>
    <dataValidation operator="greaterThanOrEqual" allowBlank="1" showInputMessage="1" showErrorMessage="1" sqref="I44 AJ38:AJ39 AL38 L40 L44 I40" xr:uid="{00000000-0002-0000-0D00-000001000000}"/>
    <dataValidation type="list" allowBlank="1" showInputMessage="1" showErrorMessage="1" sqref="C11:C30" xr:uid="{00000000-0002-0000-0D00-000002000000}">
      <formula1>"A,B,C,D"</formula1>
    </dataValidation>
    <dataValidation type="list" allowBlank="1" showInputMessage="1" showErrorMessage="1" sqref="AK4:AN4" xr:uid="{00000000-0002-0000-0D00-000003000000}">
      <formula1>"予定,実績"</formula1>
    </dataValidation>
    <dataValidation type="list" allowBlank="1" showInputMessage="1" showErrorMessage="1" sqref="AK3:AN3" xr:uid="{00000000-0002-0000-0D00-000004000000}">
      <formula1>"４週,歴月"</formula1>
    </dataValidation>
    <dataValidation type="list" allowBlank="1" showInputMessage="1" showErrorMessage="1" sqref="B11:B30" xr:uid="{00000000-0002-0000-0D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79"/>
  <sheetViews>
    <sheetView showGridLines="0" view="pageBreakPreview" zoomScale="85" zoomScaleNormal="100" zoomScaleSheetLayoutView="85" workbookViewId="0">
      <selection activeCell="A68" sqref="A68"/>
    </sheetView>
  </sheetViews>
  <sheetFormatPr defaultColWidth="8.25" defaultRowHeight="21" customHeight="1"/>
  <cols>
    <col min="1" max="1" width="2.625" style="59" customWidth="1"/>
    <col min="2" max="2" width="2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98</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08"/>
      <c r="E38" s="10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24.95" customHeight="1">
      <c r="A42" s="419" t="s">
        <v>195</v>
      </c>
      <c r="B42" s="419"/>
      <c r="C42" s="420" t="s">
        <v>222</v>
      </c>
      <c r="D42" s="419"/>
      <c r="E42" s="420" t="s">
        <v>223</v>
      </c>
      <c r="F42" s="420"/>
      <c r="G42" s="420"/>
      <c r="H42" s="420"/>
      <c r="I42" s="420" t="s">
        <v>224</v>
      </c>
      <c r="J42" s="420"/>
      <c r="K42" s="420"/>
      <c r="L42" s="420"/>
      <c r="M42" s="420"/>
      <c r="N42" s="420"/>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ROUNDDOWN(IF(AL38&lt;=60,1,1+ROUNDUP((AL38-60)/60,0)),1)</f>
        <v>#DIV/0!</v>
      </c>
      <c r="D43" s="472"/>
      <c r="E43" s="472" t="e">
        <f>ROUNDDOWN(IF(AL38&lt;=30,1,1+ROUNDUP((AL38-30)/30,0)),1)</f>
        <v>#DIV/0!</v>
      </c>
      <c r="F43" s="472"/>
      <c r="G43" s="472"/>
      <c r="H43" s="472"/>
      <c r="I43" s="472" t="e">
        <f>ROUNDDOWN(AL38/25,1)</f>
        <v>#DIV/0!</v>
      </c>
      <c r="J43" s="472"/>
      <c r="K43" s="472"/>
      <c r="L43" s="472"/>
      <c r="M43" s="472"/>
      <c r="N43" s="472"/>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s="72" customFormat="1" ht="5.0999999999999996" customHeight="1">
      <c r="A44" s="117"/>
      <c r="B44" s="117"/>
      <c r="C44" s="117"/>
      <c r="D44" s="117"/>
      <c r="E44" s="117"/>
      <c r="F44" s="117"/>
      <c r="G44" s="117"/>
      <c r="H44" s="117"/>
      <c r="I44" s="117"/>
      <c r="J44" s="118"/>
      <c r="K44" s="118"/>
      <c r="L44" s="118"/>
      <c r="M44" s="119"/>
      <c r="N44" s="70"/>
      <c r="O44" s="70"/>
      <c r="P44" s="70"/>
      <c r="Q44"/>
      <c r="W44" s="69"/>
      <c r="X44" s="70"/>
      <c r="Y44" s="70"/>
      <c r="Z44" s="70"/>
      <c r="AA44" s="70"/>
      <c r="AB44" s="70"/>
      <c r="AC44" s="70"/>
      <c r="AD44" s="70"/>
      <c r="AE44" s="70"/>
      <c r="AF44" s="70"/>
      <c r="AG44" s="118"/>
      <c r="AH44" s="118"/>
      <c r="AI44" s="118"/>
      <c r="AJ44" s="119"/>
      <c r="AK44" s="70"/>
      <c r="AL44" s="69"/>
      <c r="AM44" s="69"/>
      <c r="AN44" s="71"/>
    </row>
    <row r="45" spans="1:43"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サービス管理責任者</v>
      </c>
      <c r="F46" s="413"/>
      <c r="G46" s="413"/>
      <c r="H46" s="413"/>
      <c r="I46" s="404" t="str">
        <f>IF(VLOOKUP($AK$1,'選択肢（削除厳禁）'!$A$1:$J$31,I51,FALSE)=0,"-",VLOOKUP($AK$1,'選択肢（削除厳禁）'!$A$1:$J$31,I51,FALSE))</f>
        <v>地域生活支援員</v>
      </c>
      <c r="J46" s="405"/>
      <c r="K46" s="405"/>
      <c r="L46" s="405"/>
      <c r="M46" s="405"/>
      <c r="N46" s="406"/>
      <c r="O46" s="404"/>
      <c r="P46" s="405"/>
      <c r="Q46" s="405"/>
      <c r="R46" s="405"/>
      <c r="S46" s="405"/>
      <c r="T46" s="406"/>
      <c r="U46" s="404"/>
      <c r="V46" s="405"/>
      <c r="W46" s="405"/>
      <c r="X46" s="405"/>
      <c r="Y46" s="405"/>
      <c r="Z46" s="406"/>
      <c r="AA46" s="404"/>
      <c r="AB46" s="405"/>
      <c r="AC46" s="405"/>
      <c r="AD46" s="405"/>
      <c r="AE46" s="405"/>
      <c r="AF46" s="406"/>
      <c r="AG46" s="413"/>
      <c r="AH46" s="413"/>
      <c r="AI46" s="413"/>
      <c r="AJ46" s="413"/>
      <c r="AK46" s="413"/>
      <c r="AL46" s="413"/>
      <c r="AM46" s="413"/>
      <c r="AN46" s="62"/>
    </row>
    <row r="47" spans="1:43" ht="18" customHeight="1">
      <c r="A47" s="62"/>
      <c r="B47" s="82"/>
      <c r="C47" s="113" t="s">
        <v>56</v>
      </c>
      <c r="D47" s="113" t="s">
        <v>57</v>
      </c>
      <c r="E47" s="112" t="s">
        <v>56</v>
      </c>
      <c r="F47" s="412" t="s">
        <v>57</v>
      </c>
      <c r="G47" s="412"/>
      <c r="H47" s="412"/>
      <c r="I47" s="409" t="s">
        <v>56</v>
      </c>
      <c r="J47" s="410"/>
      <c r="K47" s="411"/>
      <c r="L47" s="409" t="s">
        <v>57</v>
      </c>
      <c r="M47" s="410"/>
      <c r="N47" s="411"/>
      <c r="O47" s="409"/>
      <c r="P47" s="410"/>
      <c r="Q47" s="411"/>
      <c r="R47" s="409"/>
      <c r="S47" s="410"/>
      <c r="T47" s="411"/>
      <c r="U47" s="409"/>
      <c r="V47" s="410"/>
      <c r="W47" s="411"/>
      <c r="X47" s="409"/>
      <c r="Y47" s="410"/>
      <c r="Z47" s="411"/>
      <c r="AA47" s="409"/>
      <c r="AB47" s="410"/>
      <c r="AC47" s="411"/>
      <c r="AD47" s="409"/>
      <c r="AE47" s="410"/>
      <c r="AF47" s="411"/>
      <c r="AG47" s="409"/>
      <c r="AH47" s="410"/>
      <c r="AI47" s="411"/>
      <c r="AJ47" s="409"/>
      <c r="AK47" s="411"/>
      <c r="AL47" s="112"/>
      <c r="AM47" s="112"/>
      <c r="AN47" s="62"/>
    </row>
    <row r="48" spans="1:43"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9"/>
      <c r="P48" s="410"/>
      <c r="Q48" s="411"/>
      <c r="R48" s="409"/>
      <c r="S48" s="410"/>
      <c r="T48" s="411"/>
      <c r="U48" s="409"/>
      <c r="V48" s="410"/>
      <c r="W48" s="411"/>
      <c r="X48" s="409"/>
      <c r="Y48" s="410"/>
      <c r="Z48" s="411"/>
      <c r="AA48" s="409"/>
      <c r="AB48" s="410"/>
      <c r="AC48" s="411"/>
      <c r="AD48" s="409"/>
      <c r="AE48" s="410"/>
      <c r="AF48" s="411"/>
      <c r="AG48" s="409"/>
      <c r="AH48" s="410"/>
      <c r="AI48" s="411"/>
      <c r="AJ48" s="409"/>
      <c r="AK48" s="411"/>
      <c r="AL48" s="112"/>
      <c r="AM48" s="112"/>
      <c r="AN48" s="62"/>
    </row>
    <row r="49" spans="1:40" ht="18" customHeight="1">
      <c r="A49" s="62"/>
      <c r="B49" s="89" t="s">
        <v>108</v>
      </c>
      <c r="C49" s="112">
        <f>COUNTIFS($B$11:$B$30,C$46,$C$11:$C$30,"C",$E$11:$E$30,"*")</f>
        <v>0</v>
      </c>
      <c r="D49" s="112">
        <f>COUNTIFS($B$11:$B$30,C$46,$C$11:$C$30,"D",$E$11:$E$30,"*")</f>
        <v>0</v>
      </c>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9"/>
      <c r="P49" s="410"/>
      <c r="Q49" s="411"/>
      <c r="R49" s="409"/>
      <c r="S49" s="410"/>
      <c r="T49" s="411"/>
      <c r="U49" s="409"/>
      <c r="V49" s="410"/>
      <c r="W49" s="411"/>
      <c r="X49" s="409"/>
      <c r="Y49" s="410"/>
      <c r="Z49" s="411"/>
      <c r="AA49" s="409"/>
      <c r="AB49" s="410"/>
      <c r="AC49" s="411"/>
      <c r="AD49" s="409"/>
      <c r="AE49" s="410"/>
      <c r="AF49" s="411"/>
      <c r="AG49" s="409"/>
      <c r="AH49" s="410"/>
      <c r="AI49" s="411"/>
      <c r="AJ49" s="409"/>
      <c r="AK49" s="411"/>
      <c r="AL49" s="112"/>
      <c r="AM49" s="112"/>
      <c r="AN49" s="62"/>
    </row>
    <row r="50" spans="1:40" ht="24.95" customHeight="1">
      <c r="A50" s="62"/>
      <c r="B50" s="89" t="s">
        <v>194</v>
      </c>
      <c r="C50" s="404" t="str">
        <f>IF($AK$3="４週",SUMIFS($AK$11:$AK$30,$B$11:$B$30,C46)/4/$AH$5,IF($AK$3="歴月",SUMIFS($AK$11:$AK$30,$B$11:$B$30,C46)/$AL$5,"記載する期間を選択してください"))</f>
        <v>記載する期間を選択してください</v>
      </c>
      <c r="D50" s="406"/>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4"/>
      <c r="P50" s="405"/>
      <c r="Q50" s="405"/>
      <c r="R50" s="405"/>
      <c r="S50" s="405"/>
      <c r="T50" s="406"/>
      <c r="U50" s="404"/>
      <c r="V50" s="405"/>
      <c r="W50" s="405"/>
      <c r="X50" s="405"/>
      <c r="Y50" s="405"/>
      <c r="Z50" s="406"/>
      <c r="AA50" s="404"/>
      <c r="AB50" s="405"/>
      <c r="AC50" s="405"/>
      <c r="AD50" s="405"/>
      <c r="AE50" s="405"/>
      <c r="AF50" s="406"/>
      <c r="AG50" s="404"/>
      <c r="AH50" s="405"/>
      <c r="AI50" s="405"/>
      <c r="AJ50" s="405"/>
      <c r="AK50" s="406"/>
      <c r="AL50" s="404"/>
      <c r="AM50" s="406"/>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209</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161</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162</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45">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AJ38:AK38"/>
    <mergeCell ref="R37:T37"/>
    <mergeCell ref="U37:W37"/>
    <mergeCell ref="X37:Z37"/>
    <mergeCell ref="AA37:AC37"/>
    <mergeCell ref="AD37:AF37"/>
    <mergeCell ref="AG37:AI37"/>
    <mergeCell ref="AJ37:AK37"/>
    <mergeCell ref="A42:B42"/>
    <mergeCell ref="C42:D42"/>
    <mergeCell ref="E42:H42"/>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M29:AN29"/>
    <mergeCell ref="AM30:AN30"/>
    <mergeCell ref="A31:E31"/>
    <mergeCell ref="AM31:AN32"/>
    <mergeCell ref="A32:E32"/>
    <mergeCell ref="A37:C37"/>
    <mergeCell ref="F37:H37"/>
    <mergeCell ref="I37:K37"/>
    <mergeCell ref="L37:N37"/>
    <mergeCell ref="O37:Q3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1:AN39">
    <cfRule type="notContainsBlanks" dxfId="6" priority="1">
      <formula>LEN(TRIM(A1))&gt;0</formula>
    </cfRule>
  </conditionalFormatting>
  <dataValidations count="6">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howErrorMessage="1" sqref="B11:B30" xr:uid="{00000000-0002-0000-0E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9" fitToWidth="0" fitToHeight="0" orientation="landscape" r:id="rId1"/>
  <headerFooter alignWithMargins="0">
    <oddHeader>&amp;L&amp;"ＭＳ ゴシック,標準"&amp;10（参考様式）</oddHeader>
  </headerFooter>
  <rowBreaks count="1" manualBreakCount="1">
    <brk id="35"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87"/>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2.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103"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85" t="s">
        <v>245</v>
      </c>
      <c r="AL1" s="485"/>
      <c r="AM1" s="485"/>
      <c r="AN1" s="485"/>
    </row>
    <row r="2" spans="1:40" ht="18" customHeight="1">
      <c r="A2" s="62"/>
      <c r="B2" s="65"/>
      <c r="C2" s="65"/>
      <c r="D2" s="65"/>
      <c r="E2" s="65"/>
      <c r="F2" s="65"/>
      <c r="G2" s="65"/>
      <c r="H2" s="65"/>
      <c r="I2" s="65"/>
      <c r="J2" s="65"/>
      <c r="K2" s="104"/>
      <c r="L2" s="104"/>
      <c r="M2" s="486">
        <v>2025</v>
      </c>
      <c r="N2" s="486"/>
      <c r="O2" s="486"/>
      <c r="P2" s="486"/>
      <c r="Q2" s="388" t="s">
        <v>143</v>
      </c>
      <c r="R2" s="388"/>
      <c r="S2" s="486">
        <v>4</v>
      </c>
      <c r="T2" s="486"/>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489">
        <v>40</v>
      </c>
      <c r="AI5" s="489"/>
      <c r="AJ5" s="489"/>
      <c r="AK5" s="97" t="s">
        <v>150</v>
      </c>
      <c r="AL5" s="109">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t="s">
        <v>183</v>
      </c>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t="s">
        <v>184</v>
      </c>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21" customHeight="1">
      <c r="A35" s="111" t="s">
        <v>200</v>
      </c>
      <c r="B35" s="69"/>
      <c r="C35" s="69"/>
      <c r="D35" s="69"/>
      <c r="E35" s="69"/>
      <c r="F35" s="69"/>
      <c r="G35" s="70"/>
      <c r="H35" s="70"/>
      <c r="I35" s="70"/>
      <c r="J35" s="70"/>
      <c r="K35" s="70"/>
      <c r="L35" s="70"/>
      <c r="M35" s="70"/>
      <c r="N35" s="70"/>
      <c r="O35" s="70"/>
      <c r="AM35" s="69"/>
      <c r="AN35" s="71"/>
    </row>
    <row r="36" spans="1:43" s="72" customFormat="1" ht="24.95" customHeight="1">
      <c r="A36" s="419"/>
      <c r="B36" s="419"/>
      <c r="C36" s="419"/>
      <c r="D36" s="156">
        <v>4</v>
      </c>
      <c r="E36" s="156">
        <v>5</v>
      </c>
      <c r="F36" s="466">
        <v>6</v>
      </c>
      <c r="G36" s="466"/>
      <c r="H36" s="466"/>
      <c r="I36" s="466">
        <v>7</v>
      </c>
      <c r="J36" s="466"/>
      <c r="K36" s="466"/>
      <c r="L36" s="466">
        <v>8</v>
      </c>
      <c r="M36" s="466"/>
      <c r="N36" s="466"/>
      <c r="O36" s="466">
        <v>9</v>
      </c>
      <c r="P36" s="466"/>
      <c r="Q36" s="466"/>
      <c r="R36" s="466">
        <v>10</v>
      </c>
      <c r="S36" s="466"/>
      <c r="T36" s="466"/>
      <c r="U36" s="466">
        <v>11</v>
      </c>
      <c r="V36" s="466"/>
      <c r="W36" s="466"/>
      <c r="X36" s="466">
        <v>12</v>
      </c>
      <c r="Y36" s="466"/>
      <c r="Z36" s="466"/>
      <c r="AA36" s="466">
        <v>1</v>
      </c>
      <c r="AB36" s="466"/>
      <c r="AC36" s="466"/>
      <c r="AD36" s="466">
        <v>2</v>
      </c>
      <c r="AE36" s="466"/>
      <c r="AF36" s="466"/>
      <c r="AG36" s="466">
        <v>3</v>
      </c>
      <c r="AH36" s="466"/>
      <c r="AI36" s="466"/>
      <c r="AJ36" s="419" t="s">
        <v>147</v>
      </c>
      <c r="AK36" s="419"/>
      <c r="AL36" s="148" t="s">
        <v>204</v>
      </c>
      <c r="AM36" s="487" t="s">
        <v>272</v>
      </c>
      <c r="AN36" s="488"/>
      <c r="AO36"/>
      <c r="AP36"/>
      <c r="AQ36"/>
    </row>
    <row r="37" spans="1:43" s="72" customFormat="1" ht="21.95" customHeight="1">
      <c r="A37" s="471" t="s">
        <v>210</v>
      </c>
      <c r="B37" s="471"/>
      <c r="C37" s="471"/>
      <c r="D37" s="155">
        <f>SUM(D38,D39,D40,D41,D43,D45)</f>
        <v>1840</v>
      </c>
      <c r="E37" s="155">
        <f>SUM(E38,E39,E40,E41,E43,E45)</f>
        <v>1726</v>
      </c>
      <c r="F37" s="490">
        <f>SUM(F38,F39,F40,F41,F43,F45)</f>
        <v>1840</v>
      </c>
      <c r="G37" s="491"/>
      <c r="H37" s="492"/>
      <c r="I37" s="490">
        <f>SUM(I38,I39,I40,I41,I43,I45)</f>
        <v>1932</v>
      </c>
      <c r="J37" s="491">
        <f t="shared" ref="J37:AI37" si="3">SUM(J38,J39,J40,J41,J43,J45)</f>
        <v>0</v>
      </c>
      <c r="K37" s="492">
        <f t="shared" si="3"/>
        <v>0</v>
      </c>
      <c r="L37" s="490">
        <f>SUM(L38,L39,L40,L41,L43,L45)</f>
        <v>1932</v>
      </c>
      <c r="M37" s="491"/>
      <c r="N37" s="492"/>
      <c r="O37" s="490">
        <f>SUM(O38,O39,O40,O41,O43,O45)</f>
        <v>1748</v>
      </c>
      <c r="P37" s="491"/>
      <c r="Q37" s="492"/>
      <c r="R37" s="490">
        <f>SUM(R38,R39,R40,R41,R43,R45)</f>
        <v>1840</v>
      </c>
      <c r="S37" s="491"/>
      <c r="T37" s="492"/>
      <c r="U37" s="490">
        <f>SUM(U38,U39,U40,U41,U43,U45)</f>
        <v>1840</v>
      </c>
      <c r="V37" s="491">
        <f t="shared" si="3"/>
        <v>0</v>
      </c>
      <c r="W37" s="492">
        <f t="shared" si="3"/>
        <v>0</v>
      </c>
      <c r="X37" s="490">
        <f>SUM(X38,X39,X40,X41,X43,X45)</f>
        <v>1748</v>
      </c>
      <c r="Y37" s="491">
        <f t="shared" si="3"/>
        <v>0</v>
      </c>
      <c r="Z37" s="492">
        <f t="shared" si="3"/>
        <v>0</v>
      </c>
      <c r="AA37" s="490">
        <f>SUM(AA38,AA39,AA40,AA41,AA43,AA45)</f>
        <v>1748</v>
      </c>
      <c r="AB37" s="491">
        <f t="shared" si="3"/>
        <v>0</v>
      </c>
      <c r="AC37" s="492">
        <f t="shared" si="3"/>
        <v>0</v>
      </c>
      <c r="AD37" s="490">
        <f>SUM(AD38,AD39,AD40,AD41,AD43,AD45)</f>
        <v>1748</v>
      </c>
      <c r="AE37" s="491">
        <f t="shared" si="3"/>
        <v>0</v>
      </c>
      <c r="AF37" s="492">
        <f t="shared" si="3"/>
        <v>0</v>
      </c>
      <c r="AG37" s="490">
        <f>SUM(AG38,AG39,AG40,AG41,AG43,AG45)</f>
        <v>1840</v>
      </c>
      <c r="AH37" s="491">
        <f t="shared" si="3"/>
        <v>0</v>
      </c>
      <c r="AI37" s="492">
        <f t="shared" si="3"/>
        <v>0</v>
      </c>
      <c r="AJ37" s="468">
        <f>SUM(D37:AI37)</f>
        <v>21782</v>
      </c>
      <c r="AK37" s="468"/>
      <c r="AL37" s="157">
        <f>ROUNDUP(AJ37/AJ47,1)</f>
        <v>92</v>
      </c>
      <c r="AM37" s="481"/>
      <c r="AN37" s="482"/>
      <c r="AO37"/>
      <c r="AP37"/>
      <c r="AQ37"/>
    </row>
    <row r="38" spans="1:43" ht="21.95" customHeight="1">
      <c r="A38" s="498" t="s">
        <v>262</v>
      </c>
      <c r="B38" s="499"/>
      <c r="C38" s="500"/>
      <c r="D38" s="154">
        <v>50</v>
      </c>
      <c r="E38" s="154">
        <v>45</v>
      </c>
      <c r="F38" s="467">
        <v>50</v>
      </c>
      <c r="G38" s="467"/>
      <c r="H38" s="467"/>
      <c r="I38" s="467">
        <v>50</v>
      </c>
      <c r="J38" s="467"/>
      <c r="K38" s="467"/>
      <c r="L38" s="467">
        <v>50</v>
      </c>
      <c r="M38" s="467"/>
      <c r="N38" s="467"/>
      <c r="O38" s="467">
        <v>45</v>
      </c>
      <c r="P38" s="467"/>
      <c r="Q38" s="467"/>
      <c r="R38" s="467">
        <v>50</v>
      </c>
      <c r="S38" s="467"/>
      <c r="T38" s="467"/>
      <c r="U38" s="467">
        <v>50</v>
      </c>
      <c r="V38" s="467"/>
      <c r="W38" s="467"/>
      <c r="X38" s="467">
        <v>45</v>
      </c>
      <c r="Y38" s="467"/>
      <c r="Z38" s="467"/>
      <c r="AA38" s="467">
        <v>45</v>
      </c>
      <c r="AB38" s="467"/>
      <c r="AC38" s="467"/>
      <c r="AD38" s="467">
        <v>45</v>
      </c>
      <c r="AE38" s="467"/>
      <c r="AF38" s="467"/>
      <c r="AG38" s="467">
        <v>50</v>
      </c>
      <c r="AH38" s="467"/>
      <c r="AI38" s="467"/>
      <c r="AJ38" s="379">
        <f>SUM(D38:AI38)</f>
        <v>575</v>
      </c>
      <c r="AK38" s="379"/>
      <c r="AL38" s="159">
        <f t="shared" ref="AL38:AL46" si="4">ROUNDUP(AJ38/$AJ$47,1)</f>
        <v>2.5</v>
      </c>
      <c r="AM38" s="481"/>
      <c r="AN38" s="482"/>
      <c r="AO38"/>
      <c r="AP38"/>
      <c r="AQ38"/>
    </row>
    <row r="39" spans="1:43" ht="21.95" customHeight="1">
      <c r="A39" s="498" t="s">
        <v>211</v>
      </c>
      <c r="B39" s="499"/>
      <c r="C39" s="500"/>
      <c r="D39" s="154">
        <v>50</v>
      </c>
      <c r="E39" s="154">
        <v>50</v>
      </c>
      <c r="F39" s="467">
        <v>50</v>
      </c>
      <c r="G39" s="467"/>
      <c r="H39" s="467"/>
      <c r="I39" s="467">
        <v>55</v>
      </c>
      <c r="J39" s="467"/>
      <c r="K39" s="467"/>
      <c r="L39" s="467">
        <v>55</v>
      </c>
      <c r="M39" s="467"/>
      <c r="N39" s="467"/>
      <c r="O39" s="467">
        <v>50</v>
      </c>
      <c r="P39" s="467"/>
      <c r="Q39" s="467"/>
      <c r="R39" s="467">
        <v>50</v>
      </c>
      <c r="S39" s="467"/>
      <c r="T39" s="467"/>
      <c r="U39" s="467">
        <v>50</v>
      </c>
      <c r="V39" s="467"/>
      <c r="W39" s="467"/>
      <c r="X39" s="467">
        <v>50</v>
      </c>
      <c r="Y39" s="467"/>
      <c r="Z39" s="467"/>
      <c r="AA39" s="467">
        <v>50</v>
      </c>
      <c r="AB39" s="467"/>
      <c r="AC39" s="467"/>
      <c r="AD39" s="467">
        <v>50</v>
      </c>
      <c r="AE39" s="467"/>
      <c r="AF39" s="467"/>
      <c r="AG39" s="467">
        <v>50</v>
      </c>
      <c r="AH39" s="467"/>
      <c r="AI39" s="467"/>
      <c r="AJ39" s="379">
        <f>SUM(D39:AI39)</f>
        <v>610</v>
      </c>
      <c r="AK39" s="379"/>
      <c r="AL39" s="159">
        <f t="shared" si="4"/>
        <v>2.6</v>
      </c>
      <c r="AM39" s="481"/>
      <c r="AN39" s="482"/>
      <c r="AO39"/>
      <c r="AP39"/>
      <c r="AQ39"/>
    </row>
    <row r="40" spans="1:43" s="72" customFormat="1" ht="21.95" customHeight="1">
      <c r="A40" s="432" t="s">
        <v>212</v>
      </c>
      <c r="B40" s="433"/>
      <c r="C40" s="434"/>
      <c r="D40" s="154">
        <v>100</v>
      </c>
      <c r="E40" s="154">
        <v>95</v>
      </c>
      <c r="F40" s="467">
        <v>100</v>
      </c>
      <c r="G40" s="467"/>
      <c r="H40" s="467"/>
      <c r="I40" s="467">
        <v>105</v>
      </c>
      <c r="J40" s="467"/>
      <c r="K40" s="467"/>
      <c r="L40" s="467">
        <v>105</v>
      </c>
      <c r="M40" s="467"/>
      <c r="N40" s="467"/>
      <c r="O40" s="467">
        <v>95</v>
      </c>
      <c r="P40" s="467"/>
      <c r="Q40" s="467"/>
      <c r="R40" s="467">
        <v>100</v>
      </c>
      <c r="S40" s="467"/>
      <c r="T40" s="467"/>
      <c r="U40" s="467">
        <v>100</v>
      </c>
      <c r="V40" s="467"/>
      <c r="W40" s="467"/>
      <c r="X40" s="467">
        <v>95</v>
      </c>
      <c r="Y40" s="467"/>
      <c r="Z40" s="467"/>
      <c r="AA40" s="467">
        <v>95</v>
      </c>
      <c r="AB40" s="467"/>
      <c r="AC40" s="467"/>
      <c r="AD40" s="467">
        <v>95</v>
      </c>
      <c r="AE40" s="467"/>
      <c r="AF40" s="467"/>
      <c r="AG40" s="467">
        <v>100</v>
      </c>
      <c r="AH40" s="467"/>
      <c r="AI40" s="467"/>
      <c r="AJ40" s="468">
        <f>SUM(D40:AI40)</f>
        <v>1185</v>
      </c>
      <c r="AK40" s="468"/>
      <c r="AL40" s="157">
        <f t="shared" si="4"/>
        <v>5</v>
      </c>
      <c r="AM40" s="481"/>
      <c r="AN40" s="482"/>
      <c r="AO40"/>
      <c r="AP40"/>
      <c r="AQ40"/>
    </row>
    <row r="41" spans="1:43" s="72" customFormat="1" ht="21.95" customHeight="1">
      <c r="A41" s="501" t="s">
        <v>213</v>
      </c>
      <c r="B41" s="433"/>
      <c r="C41" s="434"/>
      <c r="D41" s="154">
        <v>100</v>
      </c>
      <c r="E41" s="154">
        <v>95</v>
      </c>
      <c r="F41" s="467">
        <v>100</v>
      </c>
      <c r="G41" s="467"/>
      <c r="H41" s="467"/>
      <c r="I41" s="467">
        <v>105</v>
      </c>
      <c r="J41" s="467"/>
      <c r="K41" s="467"/>
      <c r="L41" s="467">
        <v>105</v>
      </c>
      <c r="M41" s="467"/>
      <c r="N41" s="467"/>
      <c r="O41" s="467">
        <v>95</v>
      </c>
      <c r="P41" s="467"/>
      <c r="Q41" s="467"/>
      <c r="R41" s="467">
        <v>100</v>
      </c>
      <c r="S41" s="467"/>
      <c r="T41" s="467"/>
      <c r="U41" s="467">
        <v>100</v>
      </c>
      <c r="V41" s="467"/>
      <c r="W41" s="467"/>
      <c r="X41" s="467">
        <v>95</v>
      </c>
      <c r="Y41" s="467"/>
      <c r="Z41" s="467"/>
      <c r="AA41" s="467">
        <v>95</v>
      </c>
      <c r="AB41" s="467"/>
      <c r="AC41" s="467"/>
      <c r="AD41" s="467">
        <v>95</v>
      </c>
      <c r="AE41" s="467"/>
      <c r="AF41" s="467"/>
      <c r="AG41" s="467">
        <v>100</v>
      </c>
      <c r="AH41" s="467"/>
      <c r="AI41" s="467"/>
      <c r="AJ41" s="468">
        <f t="shared" ref="AJ41:AJ45" si="5">SUM(D41:AI41)</f>
        <v>1185</v>
      </c>
      <c r="AK41" s="468"/>
      <c r="AL41" s="157">
        <f t="shared" si="4"/>
        <v>5</v>
      </c>
      <c r="AM41" s="481"/>
      <c r="AN41" s="482"/>
      <c r="AO41"/>
      <c r="AP41"/>
      <c r="AQ41"/>
    </row>
    <row r="42" spans="1:43" s="138" customFormat="1" ht="21.95" customHeight="1">
      <c r="A42" s="160"/>
      <c r="B42" s="496" t="s">
        <v>263</v>
      </c>
      <c r="C42" s="497"/>
      <c r="D42" s="154">
        <v>100</v>
      </c>
      <c r="E42" s="154">
        <v>95</v>
      </c>
      <c r="F42" s="467">
        <v>100</v>
      </c>
      <c r="G42" s="467"/>
      <c r="H42" s="467"/>
      <c r="I42" s="467">
        <v>105</v>
      </c>
      <c r="J42" s="467"/>
      <c r="K42" s="467"/>
      <c r="L42" s="467">
        <v>105</v>
      </c>
      <c r="M42" s="467"/>
      <c r="N42" s="467"/>
      <c r="O42" s="467">
        <v>95</v>
      </c>
      <c r="P42" s="467"/>
      <c r="Q42" s="467"/>
      <c r="R42" s="467">
        <v>100</v>
      </c>
      <c r="S42" s="467"/>
      <c r="T42" s="467"/>
      <c r="U42" s="467">
        <v>100</v>
      </c>
      <c r="V42" s="467"/>
      <c r="W42" s="467"/>
      <c r="X42" s="467">
        <v>95</v>
      </c>
      <c r="Y42" s="467"/>
      <c r="Z42" s="467"/>
      <c r="AA42" s="467">
        <v>95</v>
      </c>
      <c r="AB42" s="467"/>
      <c r="AC42" s="467"/>
      <c r="AD42" s="467">
        <v>95</v>
      </c>
      <c r="AE42" s="467"/>
      <c r="AF42" s="467"/>
      <c r="AG42" s="467">
        <v>100</v>
      </c>
      <c r="AH42" s="467"/>
      <c r="AI42" s="467"/>
      <c r="AJ42" s="468">
        <f>SUM(D42:AI42)</f>
        <v>1185</v>
      </c>
      <c r="AK42" s="468"/>
      <c r="AL42" s="157">
        <f t="shared" si="4"/>
        <v>5</v>
      </c>
      <c r="AM42" s="483">
        <f>ROUNDUP($AJ$42/$AJ$47,1)</f>
        <v>5</v>
      </c>
      <c r="AN42" s="484"/>
      <c r="AO42" s="136"/>
      <c r="AP42" s="136"/>
      <c r="AQ42" s="136"/>
    </row>
    <row r="43" spans="1:43" s="72" customFormat="1" ht="21.95" customHeight="1">
      <c r="A43" s="501" t="s">
        <v>214</v>
      </c>
      <c r="B43" s="433"/>
      <c r="C43" s="434"/>
      <c r="D43" s="154">
        <v>140</v>
      </c>
      <c r="E43" s="154">
        <v>131</v>
      </c>
      <c r="F43" s="467">
        <v>140</v>
      </c>
      <c r="G43" s="467"/>
      <c r="H43" s="467"/>
      <c r="I43" s="467">
        <v>147</v>
      </c>
      <c r="J43" s="467"/>
      <c r="K43" s="467"/>
      <c r="L43" s="467">
        <v>147</v>
      </c>
      <c r="M43" s="467"/>
      <c r="N43" s="467"/>
      <c r="O43" s="467">
        <v>133</v>
      </c>
      <c r="P43" s="467"/>
      <c r="Q43" s="467"/>
      <c r="R43" s="467">
        <v>140</v>
      </c>
      <c r="S43" s="467"/>
      <c r="T43" s="467"/>
      <c r="U43" s="467">
        <v>140</v>
      </c>
      <c r="V43" s="467"/>
      <c r="W43" s="467"/>
      <c r="X43" s="467">
        <v>133</v>
      </c>
      <c r="Y43" s="467"/>
      <c r="Z43" s="467"/>
      <c r="AA43" s="467">
        <v>133</v>
      </c>
      <c r="AB43" s="467"/>
      <c r="AC43" s="467"/>
      <c r="AD43" s="467">
        <v>133</v>
      </c>
      <c r="AE43" s="467"/>
      <c r="AF43" s="467"/>
      <c r="AG43" s="467">
        <v>140</v>
      </c>
      <c r="AH43" s="467"/>
      <c r="AI43" s="467"/>
      <c r="AJ43" s="468">
        <f t="shared" si="5"/>
        <v>1657</v>
      </c>
      <c r="AK43" s="468"/>
      <c r="AL43" s="157">
        <f t="shared" si="4"/>
        <v>7</v>
      </c>
      <c r="AM43" s="481"/>
      <c r="AN43" s="482"/>
      <c r="AO43"/>
      <c r="AP43"/>
      <c r="AQ43"/>
    </row>
    <row r="44" spans="1:43" s="138" customFormat="1" ht="21.95" customHeight="1">
      <c r="A44" s="161"/>
      <c r="B44" s="496" t="s">
        <v>264</v>
      </c>
      <c r="C44" s="497"/>
      <c r="D44" s="154">
        <v>140</v>
      </c>
      <c r="E44" s="154">
        <v>131</v>
      </c>
      <c r="F44" s="467">
        <v>140</v>
      </c>
      <c r="G44" s="467"/>
      <c r="H44" s="467"/>
      <c r="I44" s="467">
        <v>147</v>
      </c>
      <c r="J44" s="467"/>
      <c r="K44" s="467"/>
      <c r="L44" s="467">
        <v>147</v>
      </c>
      <c r="M44" s="467"/>
      <c r="N44" s="467"/>
      <c r="O44" s="467">
        <v>133</v>
      </c>
      <c r="P44" s="467"/>
      <c r="Q44" s="467"/>
      <c r="R44" s="467">
        <v>140</v>
      </c>
      <c r="S44" s="467"/>
      <c r="T44" s="467"/>
      <c r="U44" s="467">
        <v>140</v>
      </c>
      <c r="V44" s="467"/>
      <c r="W44" s="467"/>
      <c r="X44" s="467">
        <v>133</v>
      </c>
      <c r="Y44" s="467"/>
      <c r="Z44" s="467"/>
      <c r="AA44" s="467">
        <v>133</v>
      </c>
      <c r="AB44" s="467"/>
      <c r="AC44" s="467"/>
      <c r="AD44" s="467">
        <v>133</v>
      </c>
      <c r="AE44" s="467"/>
      <c r="AF44" s="467"/>
      <c r="AG44" s="467">
        <v>140</v>
      </c>
      <c r="AH44" s="467"/>
      <c r="AI44" s="467"/>
      <c r="AJ44" s="468">
        <f>SUM(D44:AI44)</f>
        <v>1657</v>
      </c>
      <c r="AK44" s="468"/>
      <c r="AL44" s="157">
        <f t="shared" si="4"/>
        <v>7</v>
      </c>
      <c r="AM44" s="483">
        <f>ROUNDUP($AJ$44/$AJ$47,1)</f>
        <v>7</v>
      </c>
      <c r="AN44" s="484"/>
      <c r="AO44" s="136"/>
      <c r="AP44" s="136"/>
      <c r="AQ44" s="136"/>
    </row>
    <row r="45" spans="1:43" s="72" customFormat="1" ht="21.95" customHeight="1">
      <c r="A45" s="501" t="s">
        <v>215</v>
      </c>
      <c r="B45" s="433"/>
      <c r="C45" s="434"/>
      <c r="D45" s="154">
        <v>1400</v>
      </c>
      <c r="E45" s="154">
        <v>1310</v>
      </c>
      <c r="F45" s="467">
        <v>1400</v>
      </c>
      <c r="G45" s="467"/>
      <c r="H45" s="467"/>
      <c r="I45" s="467">
        <v>1470</v>
      </c>
      <c r="J45" s="467"/>
      <c r="K45" s="467"/>
      <c r="L45" s="467">
        <v>1470</v>
      </c>
      <c r="M45" s="467"/>
      <c r="N45" s="467"/>
      <c r="O45" s="467">
        <v>1330</v>
      </c>
      <c r="P45" s="467"/>
      <c r="Q45" s="467"/>
      <c r="R45" s="467">
        <v>1400</v>
      </c>
      <c r="S45" s="467"/>
      <c r="T45" s="467"/>
      <c r="U45" s="467">
        <v>1400</v>
      </c>
      <c r="V45" s="467"/>
      <c r="W45" s="467"/>
      <c r="X45" s="467">
        <v>1330</v>
      </c>
      <c r="Y45" s="467"/>
      <c r="Z45" s="467"/>
      <c r="AA45" s="467">
        <v>1330</v>
      </c>
      <c r="AB45" s="467"/>
      <c r="AC45" s="467"/>
      <c r="AD45" s="467">
        <v>1330</v>
      </c>
      <c r="AE45" s="467"/>
      <c r="AF45" s="467"/>
      <c r="AG45" s="467">
        <v>1400</v>
      </c>
      <c r="AH45" s="467"/>
      <c r="AI45" s="467"/>
      <c r="AJ45" s="468">
        <f t="shared" si="5"/>
        <v>16570</v>
      </c>
      <c r="AK45" s="468"/>
      <c r="AL45" s="157">
        <f t="shared" si="4"/>
        <v>70</v>
      </c>
      <c r="AM45" s="481"/>
      <c r="AN45" s="482"/>
      <c r="AO45"/>
      <c r="AP45"/>
      <c r="AQ45"/>
    </row>
    <row r="46" spans="1:43" s="138" customFormat="1" ht="21.95" customHeight="1">
      <c r="A46" s="160"/>
      <c r="B46" s="496" t="s">
        <v>263</v>
      </c>
      <c r="C46" s="497"/>
      <c r="D46" s="154">
        <v>1400</v>
      </c>
      <c r="E46" s="154">
        <v>1310</v>
      </c>
      <c r="F46" s="467">
        <v>1400</v>
      </c>
      <c r="G46" s="467"/>
      <c r="H46" s="467"/>
      <c r="I46" s="467">
        <v>1470</v>
      </c>
      <c r="J46" s="467"/>
      <c r="K46" s="467"/>
      <c r="L46" s="467">
        <v>1470</v>
      </c>
      <c r="M46" s="467"/>
      <c r="N46" s="467"/>
      <c r="O46" s="467">
        <v>1330</v>
      </c>
      <c r="P46" s="467"/>
      <c r="Q46" s="467"/>
      <c r="R46" s="467">
        <v>1400</v>
      </c>
      <c r="S46" s="467"/>
      <c r="T46" s="467"/>
      <c r="U46" s="467">
        <v>1400</v>
      </c>
      <c r="V46" s="467"/>
      <c r="W46" s="467"/>
      <c r="X46" s="467">
        <v>1330</v>
      </c>
      <c r="Y46" s="467"/>
      <c r="Z46" s="467"/>
      <c r="AA46" s="467">
        <v>1330</v>
      </c>
      <c r="AB46" s="467"/>
      <c r="AC46" s="467"/>
      <c r="AD46" s="467">
        <v>1330</v>
      </c>
      <c r="AE46" s="467"/>
      <c r="AF46" s="467"/>
      <c r="AG46" s="467">
        <v>1400</v>
      </c>
      <c r="AH46" s="467"/>
      <c r="AI46" s="467"/>
      <c r="AJ46" s="468">
        <f>SUM(D46:AI46)</f>
        <v>16570</v>
      </c>
      <c r="AK46" s="468"/>
      <c r="AL46" s="157">
        <f t="shared" si="4"/>
        <v>70</v>
      </c>
      <c r="AM46" s="483">
        <f>ROUNDUP($AJ$46/$AJ$47,1)</f>
        <v>70</v>
      </c>
      <c r="AN46" s="484"/>
      <c r="AO46" s="136"/>
      <c r="AP46" s="136"/>
      <c r="AQ46" s="136"/>
    </row>
    <row r="47" spans="1:43" s="72" customFormat="1" ht="21.95" customHeight="1">
      <c r="A47" s="471" t="s">
        <v>201</v>
      </c>
      <c r="B47" s="471"/>
      <c r="C47" s="471"/>
      <c r="D47" s="154">
        <v>20</v>
      </c>
      <c r="E47" s="154">
        <v>19</v>
      </c>
      <c r="F47" s="467">
        <v>20</v>
      </c>
      <c r="G47" s="467"/>
      <c r="H47" s="467"/>
      <c r="I47" s="467">
        <v>21</v>
      </c>
      <c r="J47" s="467"/>
      <c r="K47" s="467"/>
      <c r="L47" s="467">
        <v>21</v>
      </c>
      <c r="M47" s="467"/>
      <c r="N47" s="467"/>
      <c r="O47" s="467">
        <v>19</v>
      </c>
      <c r="P47" s="467"/>
      <c r="Q47" s="467"/>
      <c r="R47" s="467">
        <v>20</v>
      </c>
      <c r="S47" s="467"/>
      <c r="T47" s="467"/>
      <c r="U47" s="467">
        <v>20</v>
      </c>
      <c r="V47" s="467"/>
      <c r="W47" s="467"/>
      <c r="X47" s="467">
        <v>19</v>
      </c>
      <c r="Y47" s="467"/>
      <c r="Z47" s="467"/>
      <c r="AA47" s="467">
        <v>19</v>
      </c>
      <c r="AB47" s="467"/>
      <c r="AC47" s="467"/>
      <c r="AD47" s="467">
        <v>19</v>
      </c>
      <c r="AE47" s="467"/>
      <c r="AF47" s="467"/>
      <c r="AG47" s="467">
        <v>20</v>
      </c>
      <c r="AH47" s="467"/>
      <c r="AI47" s="467"/>
      <c r="AJ47" s="468">
        <f>+SUM(D47:AI47)</f>
        <v>237</v>
      </c>
      <c r="AK47" s="468"/>
      <c r="AL47" s="122"/>
      <c r="AM47" s="481"/>
      <c r="AN47" s="482"/>
      <c r="AO47"/>
      <c r="AP47"/>
      <c r="AQ47"/>
    </row>
    <row r="48" spans="1:43" s="72" customFormat="1" ht="5.0999999999999996" customHeight="1">
      <c r="A48" s="117"/>
      <c r="B48" s="117"/>
      <c r="C48" s="117"/>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8"/>
      <c r="AH48" s="118"/>
      <c r="AI48" s="118"/>
      <c r="AJ48" s="119"/>
      <c r="AK48" s="70"/>
      <c r="AL48" s="69"/>
      <c r="AM48" s="69"/>
      <c r="AN48" s="71"/>
    </row>
    <row r="49" spans="1:40" s="72" customFormat="1" ht="18" customHeight="1">
      <c r="A49" s="111" t="s">
        <v>202</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8"/>
      <c r="AH49" s="118"/>
      <c r="AI49" s="118"/>
      <c r="AJ49" s="119"/>
      <c r="AK49" s="70"/>
      <c r="AL49" s="69"/>
      <c r="AM49" s="69"/>
      <c r="AN49" s="71"/>
    </row>
    <row r="50" spans="1:40" s="72" customFormat="1" ht="45" customHeight="1">
      <c r="A50" s="419" t="s">
        <v>195</v>
      </c>
      <c r="B50" s="419"/>
      <c r="C50" s="419" t="s">
        <v>113</v>
      </c>
      <c r="D50" s="419"/>
      <c r="E50" s="420" t="s">
        <v>124</v>
      </c>
      <c r="F50" s="420"/>
      <c r="G50" s="420"/>
      <c r="H50" s="420"/>
      <c r="I50" s="404" t="s">
        <v>207</v>
      </c>
      <c r="J50" s="405"/>
      <c r="K50" s="405"/>
      <c r="L50" s="405"/>
      <c r="M50" s="405"/>
      <c r="N50" s="406"/>
      <c r="O50"/>
      <c r="Q50"/>
      <c r="R50"/>
      <c r="S50"/>
      <c r="T50"/>
      <c r="U50"/>
      <c r="W50" s="69"/>
      <c r="X50" s="70"/>
      <c r="Y50" s="70"/>
      <c r="Z50" s="70"/>
      <c r="AA50" s="70"/>
      <c r="AB50" s="70"/>
      <c r="AC50" s="70"/>
      <c r="AD50" s="70"/>
      <c r="AE50" s="70"/>
      <c r="AF50" s="70"/>
      <c r="AG50" s="118"/>
      <c r="AH50" s="118"/>
      <c r="AI50" s="118"/>
      <c r="AJ50" s="119"/>
      <c r="AK50" s="70"/>
      <c r="AL50" s="69"/>
      <c r="AM50" s="69"/>
      <c r="AN50" s="71"/>
    </row>
    <row r="51" spans="1:40" s="72" customFormat="1" ht="18" customHeight="1">
      <c r="A51" s="420" t="s">
        <v>205</v>
      </c>
      <c r="B51" s="420"/>
      <c r="C51" s="472">
        <f>ROUNDDOWN(IF(AL37&lt;=30,1,1+ROUNDUP((AL37-30)/30,0)),1)</f>
        <v>4</v>
      </c>
      <c r="D51" s="472"/>
      <c r="E51" s="472">
        <f>ROUNDDOWN(AL37/6,1)</f>
        <v>15.3</v>
      </c>
      <c r="F51" s="472"/>
      <c r="G51" s="472"/>
      <c r="H51" s="472"/>
      <c r="I51" s="493">
        <f>ROUNDDOWN($AL$40/9,1)+ROUNDDOWN(($AL$41-$AM$42)/6,1)+ROUNDDOWN($AM$42/12,1)+ROUNDDOWN(($AL$43-$AM$44)/4,1)+ROUNDDOWN($AM$44/8,1)+ROUNDDOWN(($AL$45-$AM$46)/2.5,1)+ROUNDDOWN($AM$46/5,1)</f>
        <v>15.7</v>
      </c>
      <c r="J51" s="493"/>
      <c r="K51" s="493"/>
      <c r="L51" s="493"/>
      <c r="M51" s="493"/>
      <c r="N51" s="493"/>
      <c r="O51"/>
      <c r="Q51"/>
      <c r="R51"/>
      <c r="S51"/>
      <c r="T51"/>
      <c r="U51"/>
      <c r="W51" s="69"/>
      <c r="X51" s="70"/>
      <c r="Y51" s="70"/>
      <c r="Z51" s="70"/>
      <c r="AA51" s="70"/>
      <c r="AB51" s="70"/>
      <c r="AC51" s="70"/>
      <c r="AD51" s="70"/>
      <c r="AE51" s="70"/>
      <c r="AF51" s="70"/>
      <c r="AG51" s="118"/>
      <c r="AH51" s="118"/>
      <c r="AI51" s="118"/>
      <c r="AJ51" s="119"/>
      <c r="AK51" s="70"/>
      <c r="AL51" s="69"/>
      <c r="AM51" s="69"/>
      <c r="AN51" s="71"/>
    </row>
    <row r="52" spans="1:40" s="72" customFormat="1" ht="5.0999999999999996" customHeight="1">
      <c r="A52" s="117"/>
      <c r="B52" s="117"/>
      <c r="C52" s="117"/>
      <c r="D52" s="117"/>
      <c r="E52" s="117"/>
      <c r="F52" s="117"/>
      <c r="G52" s="117"/>
      <c r="H52" s="117"/>
      <c r="I52" s="117"/>
      <c r="J52" s="118"/>
      <c r="K52" s="118"/>
      <c r="L52" s="118"/>
      <c r="M52" s="119"/>
      <c r="N52" s="70"/>
      <c r="O52" s="70"/>
      <c r="P52" s="70"/>
      <c r="Q52"/>
      <c r="W52" s="69"/>
      <c r="X52" s="70"/>
      <c r="Y52" s="70"/>
      <c r="Z52" s="70"/>
      <c r="AA52" s="70"/>
      <c r="AB52" s="70"/>
      <c r="AC52" s="70"/>
      <c r="AD52" s="70"/>
      <c r="AE52" s="70"/>
      <c r="AF52" s="70"/>
      <c r="AG52" s="118"/>
      <c r="AH52" s="118"/>
      <c r="AI52" s="118"/>
      <c r="AJ52" s="119"/>
      <c r="AK52" s="70"/>
      <c r="AL52" s="69"/>
      <c r="AM52" s="69"/>
      <c r="AN52" s="71"/>
    </row>
    <row r="53" spans="1:40" ht="21" customHeight="1">
      <c r="A53" s="73" t="s">
        <v>206</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3"/>
      <c r="AM53" s="63"/>
      <c r="AN53" s="62"/>
    </row>
    <row r="54" spans="1:40" ht="24.95" customHeight="1">
      <c r="A54" s="62"/>
      <c r="B54" s="82"/>
      <c r="C54" s="404" t="str">
        <f>IF(VLOOKUP($AK$1,'選択肢（削除厳禁）'!$A$1:$J$31,C59,FALSE)=0,"-",VLOOKUP($AK$1,'選択肢（削除厳禁）'!$A$1:$J$31,C59,FALSE))</f>
        <v>管理者</v>
      </c>
      <c r="D54" s="405"/>
      <c r="E54" s="413" t="str">
        <f>IF(VLOOKUP($AK$1,'選択肢（削除厳禁）'!$A$1:$J$31,E59,FALSE)=0,"-",VLOOKUP($AK$1,'選択肢（削除厳禁）'!$A$1:$J$31,E59,FALSE))</f>
        <v>サービス管理責任者</v>
      </c>
      <c r="F54" s="413"/>
      <c r="G54" s="413"/>
      <c r="H54" s="413"/>
      <c r="I54" s="404" t="str">
        <f>IF(VLOOKUP($AK$1,'選択肢（削除厳禁）'!$A$1:$J$31,I59,FALSE)=0,"-",VLOOKUP($AK$1,'選択肢（削除厳禁）'!$A$1:$J$31,I59,FALSE))</f>
        <v>看護職員</v>
      </c>
      <c r="J54" s="405"/>
      <c r="K54" s="405"/>
      <c r="L54" s="405"/>
      <c r="M54" s="405"/>
      <c r="N54" s="406"/>
      <c r="O54" s="404" t="str">
        <f>IF(VLOOKUP($AK$1,'選択肢（削除厳禁）'!$A$1:$J$31,O59,FALSE)=0,"-",VLOOKUP($AK$1,'選択肢（削除厳禁）'!$A$1:$J$31,O59,FALSE))</f>
        <v>世話人</v>
      </c>
      <c r="P54" s="405"/>
      <c r="Q54" s="405"/>
      <c r="R54" s="405"/>
      <c r="S54" s="405"/>
      <c r="T54" s="406"/>
      <c r="U54" s="404" t="str">
        <f>IF(VLOOKUP($AK$1,'選択肢（削除厳禁）'!$A$1:$J$31,U59,FALSE)=0,"-",VLOOKUP($AK$1,'選択肢（削除厳禁）'!$A$1:$J$31,U59,FALSE))</f>
        <v>生活支援員</v>
      </c>
      <c r="V54" s="405"/>
      <c r="W54" s="405"/>
      <c r="X54" s="405"/>
      <c r="Y54" s="405"/>
      <c r="Z54" s="406"/>
      <c r="AA54" s="404" t="str">
        <f>IF(VLOOKUP($AK$1,'選択肢（削除厳禁）'!$A$1:$J$31,AA59,FALSE)=0,"-",VLOOKUP($AK$1,'選択肢（削除厳禁）'!$A$1:$J$31,AA59,FALSE))</f>
        <v>夜間支援従事者</v>
      </c>
      <c r="AB54" s="405"/>
      <c r="AC54" s="405"/>
      <c r="AD54" s="405"/>
      <c r="AE54" s="405"/>
      <c r="AF54" s="406"/>
      <c r="AG54" s="413"/>
      <c r="AH54" s="413"/>
      <c r="AI54" s="413"/>
      <c r="AJ54" s="413"/>
      <c r="AK54" s="413"/>
      <c r="AL54" s="413"/>
      <c r="AM54" s="413"/>
      <c r="AN54" s="62"/>
    </row>
    <row r="55" spans="1:40" ht="18" customHeight="1">
      <c r="A55" s="62"/>
      <c r="B55" s="82"/>
      <c r="C55" s="113" t="s">
        <v>56</v>
      </c>
      <c r="D55" s="113" t="s">
        <v>57</v>
      </c>
      <c r="E55" s="112" t="s">
        <v>56</v>
      </c>
      <c r="F55" s="412" t="s">
        <v>57</v>
      </c>
      <c r="G55" s="412"/>
      <c r="H55" s="412"/>
      <c r="I55" s="409" t="s">
        <v>56</v>
      </c>
      <c r="J55" s="410"/>
      <c r="K55" s="411"/>
      <c r="L55" s="409" t="s">
        <v>57</v>
      </c>
      <c r="M55" s="410"/>
      <c r="N55" s="411"/>
      <c r="O55" s="409" t="s">
        <v>56</v>
      </c>
      <c r="P55" s="410"/>
      <c r="Q55" s="411"/>
      <c r="R55" s="409" t="s">
        <v>57</v>
      </c>
      <c r="S55" s="410"/>
      <c r="T55" s="411"/>
      <c r="U55" s="409" t="s">
        <v>56</v>
      </c>
      <c r="V55" s="410"/>
      <c r="W55" s="411"/>
      <c r="X55" s="409" t="s">
        <v>57</v>
      </c>
      <c r="Y55" s="410"/>
      <c r="Z55" s="411"/>
      <c r="AA55" s="409" t="s">
        <v>56</v>
      </c>
      <c r="AB55" s="410"/>
      <c r="AC55" s="411"/>
      <c r="AD55" s="409" t="s">
        <v>57</v>
      </c>
      <c r="AE55" s="410"/>
      <c r="AF55" s="411"/>
      <c r="AG55" s="409"/>
      <c r="AH55" s="410"/>
      <c r="AI55" s="411"/>
      <c r="AJ55" s="409"/>
      <c r="AK55" s="411"/>
      <c r="AL55" s="112"/>
      <c r="AM55" s="112"/>
      <c r="AN55" s="62"/>
    </row>
    <row r="56" spans="1:40" ht="18" customHeight="1">
      <c r="A56" s="62"/>
      <c r="B56" s="81" t="s">
        <v>107</v>
      </c>
      <c r="C56" s="112">
        <f>COUNTIFS($B$11:$B$30,C$54,$C$11:$C$30,"A",$E$11:$E$30,"*")</f>
        <v>0</v>
      </c>
      <c r="D56" s="112">
        <f>COUNTIFS($B$11:$B$30,C$54,$C$11:$C$30,"B",$E$11:$E$30,"*")</f>
        <v>0</v>
      </c>
      <c r="E56" s="112">
        <f>COUNTIFS($B$11:$B$30,E$54,$C$11:$C$30,"A",$E$11:$E$30,"*")</f>
        <v>0</v>
      </c>
      <c r="F56" s="409">
        <f>COUNTIFS($B$11:$B$30,E$54,$C$11:$C$30,"B",$E$11:$E$30,"*")</f>
        <v>0</v>
      </c>
      <c r="G56" s="410"/>
      <c r="H56" s="411"/>
      <c r="I56" s="409">
        <f>COUNTIFS($B$11:$B$30,I$54,$C$11:$C$30,"A",$E$11:$E$30,"*")</f>
        <v>0</v>
      </c>
      <c r="J56" s="410"/>
      <c r="K56" s="411"/>
      <c r="L56" s="409">
        <f>COUNTIFS($B$11:$B$30,I$54,$C$11:$C$30,"B",$E$11:$E$30,"*")</f>
        <v>0</v>
      </c>
      <c r="M56" s="410"/>
      <c r="N56" s="411"/>
      <c r="O56" s="409">
        <f>COUNTIFS($B$11:$B$30,O$54,$C$11:$C$30,"A",$E$11:$E$30,"*")</f>
        <v>0</v>
      </c>
      <c r="P56" s="410"/>
      <c r="Q56" s="411"/>
      <c r="R56" s="409">
        <f>COUNTIFS($B$11:$B$30,O$54,$C$11:$C$30,"B",$E$11:$E$30,"*")</f>
        <v>0</v>
      </c>
      <c r="S56" s="410"/>
      <c r="T56" s="411"/>
      <c r="U56" s="409">
        <f>COUNTIFS($B$11:$B$30,U$54,$C$11:$C$30,"A",$E$11:$E$30,"*")</f>
        <v>0</v>
      </c>
      <c r="V56" s="410"/>
      <c r="W56" s="411"/>
      <c r="X56" s="409">
        <f>COUNTIFS($B$11:$B$30,U$54,$C$11:$C$30,"B",$E$11:$E$30,"*")</f>
        <v>0</v>
      </c>
      <c r="Y56" s="410"/>
      <c r="Z56" s="411"/>
      <c r="AA56" s="409">
        <f>COUNTIFS($B$11:$B$30,AA$54,$C$11:$C$30,"A",$E$11:$E$30,"*")</f>
        <v>0</v>
      </c>
      <c r="AB56" s="410"/>
      <c r="AC56" s="411"/>
      <c r="AD56" s="409">
        <f>COUNTIFS($B$11:$B$30,AA$54,$C$11:$C$30,"B",$E$11:$E$30,"*")</f>
        <v>0</v>
      </c>
      <c r="AE56" s="410"/>
      <c r="AF56" s="411"/>
      <c r="AG56" s="409"/>
      <c r="AH56" s="410"/>
      <c r="AI56" s="411"/>
      <c r="AJ56" s="409"/>
      <c r="AK56" s="411"/>
      <c r="AL56" s="112"/>
      <c r="AM56" s="112"/>
      <c r="AN56" s="62"/>
    </row>
    <row r="57" spans="1:40" ht="18" customHeight="1">
      <c r="A57" s="62"/>
      <c r="B57" s="89" t="s">
        <v>108</v>
      </c>
      <c r="C57" s="132"/>
      <c r="D57" s="132"/>
      <c r="E57" s="112">
        <f>COUNTIFS($B$11:$B$30,E$54,$C$11:$C$30,"C",$E$11:$E$30,"*")</f>
        <v>0</v>
      </c>
      <c r="F57" s="409">
        <f>COUNTIFS($B$11:$B$30,E$54,$C$11:$C$30,"D",$E$11:$E$30,"*")</f>
        <v>0</v>
      </c>
      <c r="G57" s="410"/>
      <c r="H57" s="411"/>
      <c r="I57" s="409">
        <f>COUNTIFS($B$11:$B$30,I$54,$C$11:$C$30,"C",$E$11:$E$30,"*")</f>
        <v>0</v>
      </c>
      <c r="J57" s="410"/>
      <c r="K57" s="411"/>
      <c r="L57" s="409">
        <f>COUNTIFS($B$11:$B$30,I$54,$C$11:$C$30,"D",$E$11:$E$30,"*")</f>
        <v>0</v>
      </c>
      <c r="M57" s="410"/>
      <c r="N57" s="411"/>
      <c r="O57" s="409">
        <f>COUNTIFS($B$11:$B$30,O$54,$C$11:$C$30,"C",$E$11:$E$30,"*")</f>
        <v>0</v>
      </c>
      <c r="P57" s="410"/>
      <c r="Q57" s="411"/>
      <c r="R57" s="409">
        <f>COUNTIFS($B$11:$B$30,O$54,$C$11:$C$30,"D",$E$11:$E$30,"*")</f>
        <v>0</v>
      </c>
      <c r="S57" s="410"/>
      <c r="T57" s="411"/>
      <c r="U57" s="409">
        <f>COUNTIFS($B$11:$B$30,U$54,$C$11:$C$30,"C",$E$11:$E$30,"*")</f>
        <v>0</v>
      </c>
      <c r="V57" s="410"/>
      <c r="W57" s="411"/>
      <c r="X57" s="409">
        <f>COUNTIFS($B$11:$B$30,U$54,$C$11:$C$30,"D",$E$11:$E$30,"*")</f>
        <v>0</v>
      </c>
      <c r="Y57" s="410"/>
      <c r="Z57" s="411"/>
      <c r="AA57" s="409">
        <f>COUNTIFS($B$11:$B$30,AA$54,$C$11:$C$30,"C",$E$11:$E$30,"*")</f>
        <v>0</v>
      </c>
      <c r="AB57" s="410"/>
      <c r="AC57" s="411"/>
      <c r="AD57" s="409">
        <f>COUNTIFS($B$11:$B$30,AA$54,$C$11:$C$30,"D",$E$11:$E$30,"*")</f>
        <v>0</v>
      </c>
      <c r="AE57" s="410"/>
      <c r="AF57" s="411"/>
      <c r="AG57" s="409"/>
      <c r="AH57" s="410"/>
      <c r="AI57" s="411"/>
      <c r="AJ57" s="409"/>
      <c r="AK57" s="411"/>
      <c r="AL57" s="112"/>
      <c r="AM57" s="112"/>
      <c r="AN57" s="62"/>
    </row>
    <row r="58" spans="1:40" ht="24.95" customHeight="1">
      <c r="A58" s="62"/>
      <c r="B58" s="89" t="s">
        <v>194</v>
      </c>
      <c r="C58" s="494"/>
      <c r="D58" s="495"/>
      <c r="E58" s="404" t="str">
        <f>IF($AK$3="４週",SUMIFS($AK$11:$AK$30,$B$11:$B$30,E54)/4/$AH$5,IF($AK$3="歴月",SUMIFS($AK$11:$AK$30,$B$11:$B$30,E54)/$AL$5,"記載する期間を選択してください"))</f>
        <v>記載する期間を選択してください</v>
      </c>
      <c r="F58" s="405"/>
      <c r="G58" s="405"/>
      <c r="H58" s="406"/>
      <c r="I58" s="404" t="str">
        <f>IF($AK$3="４週",SUMIFS($AK$11:$AK$30,$B$11:$B$30,I54)/4/$AH$5,IF($AK$3="歴月",SUMIFS($AK$11:$AK$30,$B$11:$B$30,I54)/$AL$5,"記載する期間を選択してください"))</f>
        <v>記載する期間を選択してください</v>
      </c>
      <c r="J58" s="405"/>
      <c r="K58" s="405"/>
      <c r="L58" s="405"/>
      <c r="M58" s="405"/>
      <c r="N58" s="406"/>
      <c r="O58" s="404" t="str">
        <f>IF($AK$3="４週",SUMIFS($AK$11:$AK$30,$B$11:$B$30,O54)/4/$AH$5,IF($AK$3="歴月",SUMIFS($AK$11:$AK$30,$B$11:$B$30,O54)/$AL$5,"記載する期間を選択してください"))</f>
        <v>記載する期間を選択してください</v>
      </c>
      <c r="P58" s="405"/>
      <c r="Q58" s="405"/>
      <c r="R58" s="405"/>
      <c r="S58" s="405"/>
      <c r="T58" s="406"/>
      <c r="U58" s="404" t="str">
        <f>IF($AK$3="４週",SUMIFS($AK$11:$AK$30,$B$11:$B$30,U54)/4/$AH$5,IF($AK$3="歴月",SUMIFS($AK$11:$AK$30,$B$11:$B$30,U54)/$AL$5,"記載する期間を選択してください"))</f>
        <v>記載する期間を選択してください</v>
      </c>
      <c r="V58" s="405"/>
      <c r="W58" s="405"/>
      <c r="X58" s="405"/>
      <c r="Y58" s="405"/>
      <c r="Z58" s="406"/>
      <c r="AA58" s="404" t="str">
        <f>IF($AK$3="４週",SUMIFS($AK$11:$AK$30,$B$11:$B$30,AA54)/4/$AH$5,IF($AK$3="歴月",SUMIFS($AK$11:$AK$30,$B$11:$B$30,AA54)/$AL$5,"記載する期間を選択してください"))</f>
        <v>記載する期間を選択してください</v>
      </c>
      <c r="AB58" s="405"/>
      <c r="AC58" s="405"/>
      <c r="AD58" s="405"/>
      <c r="AE58" s="405"/>
      <c r="AF58" s="406"/>
      <c r="AG58" s="404"/>
      <c r="AH58" s="405"/>
      <c r="AI58" s="405"/>
      <c r="AJ58" s="405"/>
      <c r="AK58" s="406"/>
      <c r="AL58" s="404"/>
      <c r="AM58" s="406"/>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0"/>
      <c r="AN59" s="62"/>
    </row>
    <row r="60" spans="1:40" ht="15" customHeight="1">
      <c r="A60" s="94" t="s">
        <v>159</v>
      </c>
      <c r="B60" s="99"/>
      <c r="C60" s="100"/>
      <c r="D60" s="100"/>
      <c r="E60" s="100"/>
      <c r="F60" s="101"/>
      <c r="G60" s="100"/>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160</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209</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161</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162</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163</v>
      </c>
      <c r="B65" s="102"/>
      <c r="C65" s="60"/>
      <c r="D65" s="60"/>
      <c r="E65" s="60"/>
      <c r="F65" s="60"/>
      <c r="G65" s="60"/>
    </row>
    <row r="66" spans="1:7" ht="15" customHeight="1">
      <c r="A66" s="60" t="s">
        <v>164</v>
      </c>
      <c r="B66" s="102"/>
      <c r="C66" s="60"/>
      <c r="D66" s="60"/>
      <c r="E66" s="60"/>
      <c r="F66" s="60"/>
      <c r="G66" s="60"/>
    </row>
    <row r="67" spans="1:7" ht="15" customHeight="1">
      <c r="A67" s="60"/>
      <c r="B67" s="81" t="s">
        <v>165</v>
      </c>
      <c r="C67" s="378" t="s">
        <v>166</v>
      </c>
      <c r="D67" s="378"/>
      <c r="E67" s="378"/>
      <c r="F67" s="60"/>
      <c r="G67" s="60"/>
    </row>
    <row r="68" spans="1:7" ht="15" customHeight="1">
      <c r="A68" s="60"/>
      <c r="B68" s="106" t="s">
        <v>183</v>
      </c>
      <c r="C68" s="379" t="s">
        <v>167</v>
      </c>
      <c r="D68" s="379"/>
      <c r="E68" s="379"/>
      <c r="F68" s="60"/>
      <c r="G68" s="60"/>
    </row>
    <row r="69" spans="1:7" ht="15" customHeight="1">
      <c r="A69" s="60"/>
      <c r="B69" s="106" t="s">
        <v>184</v>
      </c>
      <c r="C69" s="379" t="s">
        <v>168</v>
      </c>
      <c r="D69" s="379"/>
      <c r="E69" s="379"/>
      <c r="F69" s="60"/>
      <c r="G69" s="60"/>
    </row>
    <row r="70" spans="1:7" ht="15" customHeight="1">
      <c r="A70" s="60"/>
      <c r="B70" s="106" t="s">
        <v>185</v>
      </c>
      <c r="C70" s="379" t="s">
        <v>169</v>
      </c>
      <c r="D70" s="379"/>
      <c r="E70" s="379"/>
      <c r="F70" s="60"/>
      <c r="G70" s="60"/>
    </row>
    <row r="71" spans="1:7" ht="15" customHeight="1">
      <c r="A71" s="60"/>
      <c r="B71" s="106" t="s">
        <v>186</v>
      </c>
      <c r="C71" s="379" t="s">
        <v>170</v>
      </c>
      <c r="D71" s="379"/>
      <c r="E71" s="379"/>
      <c r="F71" s="60"/>
      <c r="G71" s="60"/>
    </row>
    <row r="72" spans="1:7" ht="15" customHeight="1">
      <c r="A72" s="60"/>
      <c r="B72" s="94" t="s">
        <v>171</v>
      </c>
      <c r="C72" s="60"/>
      <c r="D72" s="60"/>
      <c r="E72" s="60"/>
      <c r="F72" s="60"/>
      <c r="G72" s="60"/>
    </row>
    <row r="73" spans="1:7" ht="15" customHeight="1">
      <c r="A73" s="60"/>
      <c r="B73" s="94" t="s">
        <v>188</v>
      </c>
      <c r="C73" s="60"/>
      <c r="D73" s="60"/>
      <c r="E73" s="60"/>
      <c r="F73" s="60"/>
      <c r="G73" s="60"/>
    </row>
    <row r="74" spans="1:7" ht="15" customHeight="1">
      <c r="A74" s="60"/>
      <c r="B74" s="94" t="s">
        <v>172</v>
      </c>
      <c r="C74" s="60"/>
      <c r="D74" s="60"/>
      <c r="E74" s="60"/>
      <c r="F74" s="60"/>
      <c r="G74" s="60"/>
    </row>
    <row r="75" spans="1:7" ht="15" customHeight="1">
      <c r="A75" s="60" t="s">
        <v>173</v>
      </c>
      <c r="B75" s="102"/>
      <c r="C75" s="60"/>
      <c r="D75" s="60"/>
      <c r="E75" s="60"/>
      <c r="F75" s="60"/>
      <c r="G75" s="60"/>
    </row>
    <row r="76" spans="1:7" ht="15" customHeight="1">
      <c r="A76" s="60" t="s">
        <v>296</v>
      </c>
      <c r="B76" s="102"/>
      <c r="C76" s="60"/>
      <c r="D76" s="60"/>
      <c r="E76" s="60"/>
      <c r="F76" s="60"/>
      <c r="G76" s="60"/>
    </row>
    <row r="77" spans="1:7" ht="15" customHeight="1">
      <c r="A77" s="60" t="s">
        <v>189</v>
      </c>
      <c r="B77" s="102"/>
      <c r="C77" s="60"/>
      <c r="D77" s="60"/>
      <c r="E77" s="60"/>
      <c r="F77" s="60"/>
      <c r="G77" s="60"/>
    </row>
    <row r="78" spans="1:7" ht="15" customHeight="1">
      <c r="A78" s="60" t="s">
        <v>175</v>
      </c>
      <c r="B78" s="102"/>
      <c r="C78" s="60"/>
      <c r="D78" s="60"/>
      <c r="E78" s="60"/>
      <c r="F78" s="60"/>
      <c r="G78" s="60"/>
    </row>
    <row r="79" spans="1:7" ht="15" customHeight="1">
      <c r="A79" s="60" t="s">
        <v>284</v>
      </c>
      <c r="B79" s="102"/>
      <c r="C79" s="60"/>
      <c r="D79" s="60"/>
      <c r="E79" s="60"/>
      <c r="F79" s="60"/>
      <c r="G79" s="60"/>
    </row>
    <row r="80" spans="1:7" ht="15" customHeight="1">
      <c r="A80" s="60" t="s">
        <v>176</v>
      </c>
      <c r="B80" s="102"/>
      <c r="C80" s="60"/>
      <c r="D80" s="60"/>
      <c r="E80" s="60"/>
      <c r="F80" s="60"/>
      <c r="G80" s="60"/>
    </row>
    <row r="81" spans="1:7" ht="15" customHeight="1">
      <c r="A81" s="60" t="s">
        <v>177</v>
      </c>
      <c r="B81" s="102"/>
      <c r="C81" s="60"/>
      <c r="D81" s="60"/>
      <c r="E81" s="60"/>
      <c r="F81" s="60"/>
      <c r="G81" s="60"/>
    </row>
    <row r="82" spans="1:7" ht="15" customHeight="1">
      <c r="A82" s="60" t="s">
        <v>178</v>
      </c>
      <c r="B82" s="102"/>
      <c r="C82" s="60"/>
      <c r="D82" s="60"/>
      <c r="E82" s="60"/>
      <c r="F82" s="60"/>
      <c r="G82" s="60"/>
    </row>
    <row r="83" spans="1:7" ht="15" customHeight="1">
      <c r="A83" s="60" t="s">
        <v>179</v>
      </c>
      <c r="B83" s="102"/>
      <c r="C83" s="60"/>
      <c r="D83" s="60"/>
      <c r="E83" s="60"/>
      <c r="F83" s="60"/>
      <c r="G83" s="60"/>
    </row>
    <row r="84" spans="1:7" ht="15" customHeight="1">
      <c r="A84" s="60" t="s">
        <v>180</v>
      </c>
      <c r="B84" s="102"/>
      <c r="C84" s="60"/>
      <c r="D84" s="60"/>
      <c r="E84" s="60"/>
      <c r="F84" s="60"/>
      <c r="G84" s="60"/>
    </row>
    <row r="85" spans="1:7" ht="15" customHeight="1">
      <c r="A85" s="60" t="s">
        <v>181</v>
      </c>
      <c r="B85" s="102"/>
      <c r="C85" s="60"/>
      <c r="D85" s="60"/>
      <c r="E85" s="60"/>
      <c r="F85" s="60"/>
      <c r="G85" s="60"/>
    </row>
    <row r="86" spans="1:7" ht="15" customHeight="1">
      <c r="A86" s="60" t="s">
        <v>182</v>
      </c>
      <c r="B86" s="102"/>
      <c r="C86" s="60"/>
      <c r="D86" s="60"/>
      <c r="E86" s="60"/>
      <c r="F86" s="60"/>
      <c r="G86" s="60"/>
    </row>
    <row r="87" spans="1:7" ht="15" customHeight="1">
      <c r="A87" s="60" t="s">
        <v>187</v>
      </c>
      <c r="B87" s="102"/>
      <c r="C87" s="60"/>
      <c r="D87" s="60"/>
      <c r="E87" s="60"/>
      <c r="F87" s="60"/>
      <c r="G87" s="60"/>
    </row>
  </sheetData>
  <mergeCells count="264">
    <mergeCell ref="AG41:AI41"/>
    <mergeCell ref="O45:Q45"/>
    <mergeCell ref="X41:Z41"/>
    <mergeCell ref="F42:H42"/>
    <mergeCell ref="I42:K42"/>
    <mergeCell ref="F41:H41"/>
    <mergeCell ref="I41:K41"/>
    <mergeCell ref="L39:N39"/>
    <mergeCell ref="O39:Q39"/>
    <mergeCell ref="R39:T39"/>
    <mergeCell ref="AJ44:AK44"/>
    <mergeCell ref="L42:N42"/>
    <mergeCell ref="O42:Q42"/>
    <mergeCell ref="R42:T42"/>
    <mergeCell ref="U42:W42"/>
    <mergeCell ref="X42:Z42"/>
    <mergeCell ref="AA42:AC42"/>
    <mergeCell ref="AD42:AF42"/>
    <mergeCell ref="AG42:AI42"/>
    <mergeCell ref="AA43:AC43"/>
    <mergeCell ref="AD43:AF43"/>
    <mergeCell ref="AG43:AI43"/>
    <mergeCell ref="AJ43:AK43"/>
    <mergeCell ref="U43:W43"/>
    <mergeCell ref="X43:Z43"/>
    <mergeCell ref="AG44:AI44"/>
    <mergeCell ref="A38:C38"/>
    <mergeCell ref="A39:C39"/>
    <mergeCell ref="A40:C40"/>
    <mergeCell ref="A41:C41"/>
    <mergeCell ref="A43:C43"/>
    <mergeCell ref="B42:C42"/>
    <mergeCell ref="B44:C44"/>
    <mergeCell ref="F46:H46"/>
    <mergeCell ref="I46:K46"/>
    <mergeCell ref="A45:C45"/>
    <mergeCell ref="F45:H45"/>
    <mergeCell ref="I45:K45"/>
    <mergeCell ref="F39:H39"/>
    <mergeCell ref="I39:K39"/>
    <mergeCell ref="AJ45:AK45"/>
    <mergeCell ref="U57:W57"/>
    <mergeCell ref="X57:Z57"/>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AJ47:AK47"/>
    <mergeCell ref="AL54:AM54"/>
    <mergeCell ref="F55:H55"/>
    <mergeCell ref="I55:K55"/>
    <mergeCell ref="L55:N55"/>
    <mergeCell ref="O55:Q55"/>
    <mergeCell ref="R55:T55"/>
    <mergeCell ref="U55:W55"/>
    <mergeCell ref="X55:Z55"/>
    <mergeCell ref="AA55:AC55"/>
    <mergeCell ref="AD55:AF55"/>
    <mergeCell ref="A50:B50"/>
    <mergeCell ref="C50:D50"/>
    <mergeCell ref="E50:H50"/>
    <mergeCell ref="AA45:AC45"/>
    <mergeCell ref="AD45:AF45"/>
    <mergeCell ref="AG45:AI45"/>
    <mergeCell ref="AG46:AI46"/>
    <mergeCell ref="AA46:AC46"/>
    <mergeCell ref="AD46:AF46"/>
    <mergeCell ref="R45:T45"/>
    <mergeCell ref="U45:W45"/>
    <mergeCell ref="X45:Z45"/>
    <mergeCell ref="A47:C47"/>
    <mergeCell ref="F47:H47"/>
    <mergeCell ref="I47:K47"/>
    <mergeCell ref="L47:N47"/>
    <mergeCell ref="O47:Q47"/>
    <mergeCell ref="R47:T47"/>
    <mergeCell ref="U47:W47"/>
    <mergeCell ref="X47:Z47"/>
    <mergeCell ref="AA47:AC47"/>
    <mergeCell ref="AD47:AF47"/>
    <mergeCell ref="AG47:AI47"/>
    <mergeCell ref="L45:N45"/>
    <mergeCell ref="AJ41:AK41"/>
    <mergeCell ref="F43:H43"/>
    <mergeCell ref="I43:K43"/>
    <mergeCell ref="L43:N43"/>
    <mergeCell ref="O43:Q43"/>
    <mergeCell ref="R43:T43"/>
    <mergeCell ref="F38:H38"/>
    <mergeCell ref="I38:K38"/>
    <mergeCell ref="L38:N38"/>
    <mergeCell ref="O38:Q38"/>
    <mergeCell ref="R38:T38"/>
    <mergeCell ref="L41:N41"/>
    <mergeCell ref="O41:Q41"/>
    <mergeCell ref="R41:T41"/>
    <mergeCell ref="F40:H40"/>
    <mergeCell ref="I40:K40"/>
    <mergeCell ref="L40:N40"/>
    <mergeCell ref="O40:Q40"/>
    <mergeCell ref="AJ40:AK40"/>
    <mergeCell ref="AD40:AF40"/>
    <mergeCell ref="AG40:AI40"/>
    <mergeCell ref="AJ42:AK42"/>
    <mergeCell ref="AJ38:AK38"/>
    <mergeCell ref="AG38:AI38"/>
    <mergeCell ref="X37:Z37"/>
    <mergeCell ref="AA37:AC37"/>
    <mergeCell ref="R40:T40"/>
    <mergeCell ref="U40:W40"/>
    <mergeCell ref="X40:Z40"/>
    <mergeCell ref="AA40:AC40"/>
    <mergeCell ref="X38:Z38"/>
    <mergeCell ref="AA38:AC38"/>
    <mergeCell ref="AD41:AF41"/>
    <mergeCell ref="AD38:AF38"/>
    <mergeCell ref="U41:W41"/>
    <mergeCell ref="AA41:AC41"/>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AD37:AF37"/>
    <mergeCell ref="AG37:AI37"/>
    <mergeCell ref="AJ37:AK37"/>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U38:W38"/>
    <mergeCell ref="U37:W37"/>
    <mergeCell ref="AM39:AN39"/>
    <mergeCell ref="AM40:AN40"/>
    <mergeCell ref="AM41:AN41"/>
    <mergeCell ref="AM42:AN42"/>
    <mergeCell ref="AM43:AN43"/>
    <mergeCell ref="AM44:AN44"/>
    <mergeCell ref="AM45:AN45"/>
    <mergeCell ref="AM46:AN46"/>
    <mergeCell ref="AM47:AN47"/>
  </mergeCells>
  <phoneticPr fontId="3"/>
  <conditionalFormatting sqref="AK1:AN4">
    <cfRule type="notContainsBlanks" dxfId="5" priority="1">
      <formula>LEN(TRIM(AK1))&gt;0</formula>
    </cfRule>
  </conditionalFormatting>
  <dataValidations count="6">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list" allowBlank="1" showInputMessage="1" showErrorMessage="1" sqref="B11:B30" xr:uid="{00000000-0002-0000-0F00-000005000000}">
      <formula1>INDIRECT($AK$1)</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60" fitToWidth="0" fitToHeight="0" orientation="landscape" r:id="rId1"/>
  <headerFooter alignWithMargins="0">
    <oddHeader>&amp;L&amp;"ＭＳ ゴシック,標準"&amp;10（参考様式）</oddHeader>
  </headerFooter>
  <rowBreaks count="1" manualBreakCount="1">
    <brk id="34"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4"/>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1"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103"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85" t="s">
        <v>246</v>
      </c>
      <c r="AL1" s="485"/>
      <c r="AM1" s="485"/>
      <c r="AN1" s="485"/>
    </row>
    <row r="2" spans="1:40" ht="18" customHeight="1">
      <c r="A2" s="62"/>
      <c r="B2" s="65"/>
      <c r="C2" s="65"/>
      <c r="D2" s="65"/>
      <c r="E2" s="65"/>
      <c r="F2" s="65"/>
      <c r="G2" s="65"/>
      <c r="H2" s="65"/>
      <c r="I2" s="65"/>
      <c r="J2" s="65"/>
      <c r="K2" s="104"/>
      <c r="L2" s="104"/>
      <c r="M2" s="486">
        <v>2025</v>
      </c>
      <c r="N2" s="486"/>
      <c r="O2" s="486"/>
      <c r="P2" s="486"/>
      <c r="Q2" s="388" t="s">
        <v>143</v>
      </c>
      <c r="R2" s="388"/>
      <c r="S2" s="486">
        <v>4</v>
      </c>
      <c r="T2" s="486"/>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489">
        <v>40</v>
      </c>
      <c r="AI5" s="489"/>
      <c r="AJ5" s="489"/>
      <c r="AK5" s="97" t="s">
        <v>150</v>
      </c>
      <c r="AL5" s="109">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215" t="s">
        <v>110</v>
      </c>
      <c r="C11" s="90" t="s">
        <v>183</v>
      </c>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t="s">
        <v>184</v>
      </c>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21" customHeight="1">
      <c r="A35" s="111" t="s">
        <v>200</v>
      </c>
      <c r="B35" s="69"/>
      <c r="C35" s="69"/>
      <c r="D35" s="69"/>
      <c r="E35" s="69"/>
      <c r="F35" s="69"/>
      <c r="G35" s="70"/>
      <c r="H35" s="70"/>
      <c r="I35" s="70"/>
      <c r="J35" s="70"/>
      <c r="K35" s="70"/>
      <c r="L35" s="70"/>
      <c r="M35" s="70"/>
      <c r="N35" s="70"/>
      <c r="O35" s="70"/>
      <c r="AM35" s="69"/>
      <c r="AN35" s="71"/>
    </row>
    <row r="36" spans="1:43" s="72" customFormat="1" ht="24.95" customHeight="1">
      <c r="A36" s="419"/>
      <c r="B36" s="419"/>
      <c r="C36" s="419"/>
      <c r="D36" s="107">
        <v>4</v>
      </c>
      <c r="E36" s="107">
        <v>5</v>
      </c>
      <c r="F36" s="466">
        <v>6</v>
      </c>
      <c r="G36" s="466"/>
      <c r="H36" s="466"/>
      <c r="I36" s="466">
        <v>7</v>
      </c>
      <c r="J36" s="466"/>
      <c r="K36" s="466"/>
      <c r="L36" s="466">
        <v>8</v>
      </c>
      <c r="M36" s="466"/>
      <c r="N36" s="466"/>
      <c r="O36" s="466">
        <v>9</v>
      </c>
      <c r="P36" s="466"/>
      <c r="Q36" s="466"/>
      <c r="R36" s="466">
        <v>10</v>
      </c>
      <c r="S36" s="466"/>
      <c r="T36" s="466"/>
      <c r="U36" s="466">
        <v>11</v>
      </c>
      <c r="V36" s="466"/>
      <c r="W36" s="466"/>
      <c r="X36" s="466">
        <v>12</v>
      </c>
      <c r="Y36" s="466"/>
      <c r="Z36" s="466"/>
      <c r="AA36" s="466">
        <v>1</v>
      </c>
      <c r="AB36" s="466"/>
      <c r="AC36" s="466"/>
      <c r="AD36" s="466">
        <v>2</v>
      </c>
      <c r="AE36" s="466"/>
      <c r="AF36" s="466"/>
      <c r="AG36" s="466">
        <v>3</v>
      </c>
      <c r="AH36" s="466"/>
      <c r="AI36" s="466"/>
      <c r="AJ36" s="419" t="s">
        <v>147</v>
      </c>
      <c r="AK36" s="419"/>
      <c r="AL36" s="120" t="s">
        <v>204</v>
      </c>
      <c r="AM36"/>
      <c r="AN36"/>
      <c r="AO36"/>
      <c r="AP36"/>
      <c r="AQ36"/>
    </row>
    <row r="37" spans="1:43" s="72" customFormat="1" ht="18" customHeight="1">
      <c r="A37" s="471" t="s">
        <v>210</v>
      </c>
      <c r="B37" s="471"/>
      <c r="C37" s="471"/>
      <c r="D37" s="153">
        <f>SUM(D40:D43)</f>
        <v>1740</v>
      </c>
      <c r="E37" s="153">
        <f>SUM(E40:E43)</f>
        <v>1631</v>
      </c>
      <c r="F37" s="472">
        <f>SUM(F40:H43)</f>
        <v>1740</v>
      </c>
      <c r="G37" s="472"/>
      <c r="H37" s="472"/>
      <c r="I37" s="472">
        <f>SUM(I40:K43)</f>
        <v>1827</v>
      </c>
      <c r="J37" s="472"/>
      <c r="K37" s="472"/>
      <c r="L37" s="472">
        <f>SUM(L40:N43)</f>
        <v>1827</v>
      </c>
      <c r="M37" s="472"/>
      <c r="N37" s="472"/>
      <c r="O37" s="472">
        <f>SUM(O40:Q43)</f>
        <v>1653</v>
      </c>
      <c r="P37" s="472"/>
      <c r="Q37" s="472"/>
      <c r="R37" s="472">
        <f>SUM(R40:T43)</f>
        <v>1740</v>
      </c>
      <c r="S37" s="472"/>
      <c r="T37" s="472"/>
      <c r="U37" s="472">
        <f>SUM(U40:W43)</f>
        <v>1740</v>
      </c>
      <c r="V37" s="472"/>
      <c r="W37" s="472"/>
      <c r="X37" s="472">
        <f>SUM(X40:Z43)</f>
        <v>1653</v>
      </c>
      <c r="Y37" s="472"/>
      <c r="Z37" s="472"/>
      <c r="AA37" s="472">
        <f>SUM(AA40:AC43)</f>
        <v>1653</v>
      </c>
      <c r="AB37" s="472"/>
      <c r="AC37" s="472"/>
      <c r="AD37" s="472">
        <f>SUM(AD40:AF43)</f>
        <v>1653</v>
      </c>
      <c r="AE37" s="472"/>
      <c r="AF37" s="472"/>
      <c r="AG37" s="472">
        <f>SUM(AG40:AI43)</f>
        <v>1740</v>
      </c>
      <c r="AH37" s="472"/>
      <c r="AI37" s="472"/>
      <c r="AJ37" s="468">
        <f t="shared" ref="AJ37:AJ43" si="3">SUM(D37:AI37)</f>
        <v>20597</v>
      </c>
      <c r="AK37" s="468"/>
      <c r="AL37" s="157">
        <f>ROUNDUP(AJ37/AJ44,1)</f>
        <v>87</v>
      </c>
      <c r="AM37"/>
      <c r="AN37"/>
      <c r="AO37"/>
      <c r="AP37"/>
      <c r="AQ37"/>
    </row>
    <row r="38" spans="1:43" ht="18" customHeight="1">
      <c r="A38" s="162" t="s">
        <v>262</v>
      </c>
      <c r="B38" s="163"/>
      <c r="C38" s="164"/>
      <c r="D38" s="154">
        <v>50</v>
      </c>
      <c r="E38" s="154">
        <v>45</v>
      </c>
      <c r="F38" s="467">
        <v>50</v>
      </c>
      <c r="G38" s="467"/>
      <c r="H38" s="467"/>
      <c r="I38" s="467">
        <v>50</v>
      </c>
      <c r="J38" s="467"/>
      <c r="K38" s="467"/>
      <c r="L38" s="467">
        <v>50</v>
      </c>
      <c r="M38" s="467"/>
      <c r="N38" s="467"/>
      <c r="O38" s="467">
        <v>45</v>
      </c>
      <c r="P38" s="467"/>
      <c r="Q38" s="467"/>
      <c r="R38" s="467">
        <v>50</v>
      </c>
      <c r="S38" s="467"/>
      <c r="T38" s="467"/>
      <c r="U38" s="467">
        <v>50</v>
      </c>
      <c r="V38" s="467"/>
      <c r="W38" s="467"/>
      <c r="X38" s="467">
        <v>45</v>
      </c>
      <c r="Y38" s="467"/>
      <c r="Z38" s="467"/>
      <c r="AA38" s="467">
        <v>45</v>
      </c>
      <c r="AB38" s="467"/>
      <c r="AC38" s="467"/>
      <c r="AD38" s="467">
        <v>45</v>
      </c>
      <c r="AE38" s="467"/>
      <c r="AF38" s="467"/>
      <c r="AG38" s="467">
        <v>50</v>
      </c>
      <c r="AH38" s="467"/>
      <c r="AI38" s="467"/>
      <c r="AJ38" s="379">
        <f t="shared" si="3"/>
        <v>575</v>
      </c>
      <c r="AK38" s="379"/>
      <c r="AL38" s="159">
        <f t="shared" ref="AL38:AL43" si="4">ROUNDUP(AJ38/$AJ$44,1)</f>
        <v>2.5</v>
      </c>
      <c r="AM38"/>
      <c r="AN38"/>
      <c r="AO38"/>
      <c r="AP38"/>
      <c r="AQ38"/>
    </row>
    <row r="39" spans="1:43" ht="18" customHeight="1">
      <c r="A39" s="162" t="s">
        <v>211</v>
      </c>
      <c r="B39" s="163"/>
      <c r="C39" s="164"/>
      <c r="D39" s="154">
        <v>50</v>
      </c>
      <c r="E39" s="154">
        <v>50</v>
      </c>
      <c r="F39" s="467">
        <v>50</v>
      </c>
      <c r="G39" s="467"/>
      <c r="H39" s="467"/>
      <c r="I39" s="467">
        <v>55</v>
      </c>
      <c r="J39" s="467"/>
      <c r="K39" s="467"/>
      <c r="L39" s="467">
        <v>55</v>
      </c>
      <c r="M39" s="467"/>
      <c r="N39" s="467"/>
      <c r="O39" s="467">
        <v>50</v>
      </c>
      <c r="P39" s="467"/>
      <c r="Q39" s="467"/>
      <c r="R39" s="467">
        <v>50</v>
      </c>
      <c r="S39" s="467"/>
      <c r="T39" s="467"/>
      <c r="U39" s="467">
        <v>50</v>
      </c>
      <c r="V39" s="467"/>
      <c r="W39" s="467"/>
      <c r="X39" s="467">
        <v>50</v>
      </c>
      <c r="Y39" s="467"/>
      <c r="Z39" s="467"/>
      <c r="AA39" s="467">
        <v>50</v>
      </c>
      <c r="AB39" s="467"/>
      <c r="AC39" s="467"/>
      <c r="AD39" s="467">
        <v>50</v>
      </c>
      <c r="AE39" s="467"/>
      <c r="AF39" s="467"/>
      <c r="AG39" s="467">
        <v>50</v>
      </c>
      <c r="AH39" s="467"/>
      <c r="AI39" s="467"/>
      <c r="AJ39" s="379">
        <f t="shared" si="3"/>
        <v>610</v>
      </c>
      <c r="AK39" s="379"/>
      <c r="AL39" s="159">
        <f t="shared" si="4"/>
        <v>2.6</v>
      </c>
      <c r="AM39"/>
      <c r="AN39"/>
      <c r="AO39"/>
      <c r="AP39"/>
      <c r="AQ39"/>
    </row>
    <row r="40" spans="1:43" s="72" customFormat="1" ht="18" customHeight="1">
      <c r="A40" s="149" t="s">
        <v>212</v>
      </c>
      <c r="B40" s="150"/>
      <c r="C40" s="151"/>
      <c r="D40" s="154">
        <v>100</v>
      </c>
      <c r="E40" s="154">
        <v>95</v>
      </c>
      <c r="F40" s="467">
        <v>100</v>
      </c>
      <c r="G40" s="467"/>
      <c r="H40" s="467"/>
      <c r="I40" s="467">
        <v>105</v>
      </c>
      <c r="J40" s="467"/>
      <c r="K40" s="467"/>
      <c r="L40" s="467">
        <v>105</v>
      </c>
      <c r="M40" s="467"/>
      <c r="N40" s="467"/>
      <c r="O40" s="467">
        <v>95</v>
      </c>
      <c r="P40" s="467"/>
      <c r="Q40" s="467"/>
      <c r="R40" s="467">
        <v>100</v>
      </c>
      <c r="S40" s="467"/>
      <c r="T40" s="467"/>
      <c r="U40" s="467">
        <v>100</v>
      </c>
      <c r="V40" s="467"/>
      <c r="W40" s="467"/>
      <c r="X40" s="467">
        <v>95</v>
      </c>
      <c r="Y40" s="467"/>
      <c r="Z40" s="467"/>
      <c r="AA40" s="467">
        <v>95</v>
      </c>
      <c r="AB40" s="467"/>
      <c r="AC40" s="467"/>
      <c r="AD40" s="467">
        <v>95</v>
      </c>
      <c r="AE40" s="467"/>
      <c r="AF40" s="467"/>
      <c r="AG40" s="467">
        <v>100</v>
      </c>
      <c r="AH40" s="467"/>
      <c r="AI40" s="467"/>
      <c r="AJ40" s="468">
        <f t="shared" si="3"/>
        <v>1185</v>
      </c>
      <c r="AK40" s="468"/>
      <c r="AL40" s="157">
        <f t="shared" si="4"/>
        <v>5</v>
      </c>
      <c r="AM40"/>
      <c r="AN40"/>
      <c r="AO40"/>
      <c r="AP40"/>
      <c r="AQ40"/>
    </row>
    <row r="41" spans="1:43" s="72" customFormat="1" ht="18" customHeight="1">
      <c r="A41" s="149" t="s">
        <v>213</v>
      </c>
      <c r="B41" s="150"/>
      <c r="C41" s="151"/>
      <c r="D41" s="154">
        <v>100</v>
      </c>
      <c r="E41" s="154">
        <v>95</v>
      </c>
      <c r="F41" s="467">
        <v>100</v>
      </c>
      <c r="G41" s="467"/>
      <c r="H41" s="467"/>
      <c r="I41" s="467">
        <v>105</v>
      </c>
      <c r="J41" s="467"/>
      <c r="K41" s="467"/>
      <c r="L41" s="467">
        <v>105</v>
      </c>
      <c r="M41" s="467"/>
      <c r="N41" s="467"/>
      <c r="O41" s="467">
        <v>95</v>
      </c>
      <c r="P41" s="467"/>
      <c r="Q41" s="467"/>
      <c r="R41" s="467">
        <v>100</v>
      </c>
      <c r="S41" s="467"/>
      <c r="T41" s="467"/>
      <c r="U41" s="467">
        <v>100</v>
      </c>
      <c r="V41" s="467"/>
      <c r="W41" s="467"/>
      <c r="X41" s="467">
        <v>95</v>
      </c>
      <c r="Y41" s="467"/>
      <c r="Z41" s="467"/>
      <c r="AA41" s="467">
        <v>95</v>
      </c>
      <c r="AB41" s="467"/>
      <c r="AC41" s="467"/>
      <c r="AD41" s="467">
        <v>95</v>
      </c>
      <c r="AE41" s="467"/>
      <c r="AF41" s="467"/>
      <c r="AG41" s="467">
        <v>100</v>
      </c>
      <c r="AH41" s="467"/>
      <c r="AI41" s="467"/>
      <c r="AJ41" s="468">
        <f t="shared" si="3"/>
        <v>1185</v>
      </c>
      <c r="AK41" s="468"/>
      <c r="AL41" s="157">
        <f t="shared" si="4"/>
        <v>5</v>
      </c>
      <c r="AM41"/>
      <c r="AN41"/>
      <c r="AO41"/>
      <c r="AP41"/>
      <c r="AQ41"/>
    </row>
    <row r="42" spans="1:43" s="72" customFormat="1" ht="18" customHeight="1">
      <c r="A42" s="149" t="s">
        <v>214</v>
      </c>
      <c r="B42" s="150"/>
      <c r="C42" s="151"/>
      <c r="D42" s="154">
        <v>140</v>
      </c>
      <c r="E42" s="154">
        <v>131</v>
      </c>
      <c r="F42" s="467">
        <v>140</v>
      </c>
      <c r="G42" s="467"/>
      <c r="H42" s="467"/>
      <c r="I42" s="467">
        <v>147</v>
      </c>
      <c r="J42" s="467"/>
      <c r="K42" s="467"/>
      <c r="L42" s="467">
        <v>147</v>
      </c>
      <c r="M42" s="467"/>
      <c r="N42" s="467"/>
      <c r="O42" s="467">
        <v>133</v>
      </c>
      <c r="P42" s="467"/>
      <c r="Q42" s="467"/>
      <c r="R42" s="467">
        <v>140</v>
      </c>
      <c r="S42" s="467"/>
      <c r="T42" s="467"/>
      <c r="U42" s="467">
        <v>140</v>
      </c>
      <c r="V42" s="467"/>
      <c r="W42" s="467"/>
      <c r="X42" s="467">
        <v>133</v>
      </c>
      <c r="Y42" s="467"/>
      <c r="Z42" s="467"/>
      <c r="AA42" s="467">
        <v>133</v>
      </c>
      <c r="AB42" s="467"/>
      <c r="AC42" s="467"/>
      <c r="AD42" s="467">
        <v>133</v>
      </c>
      <c r="AE42" s="467"/>
      <c r="AF42" s="467"/>
      <c r="AG42" s="467">
        <v>140</v>
      </c>
      <c r="AH42" s="467"/>
      <c r="AI42" s="467"/>
      <c r="AJ42" s="468">
        <f t="shared" si="3"/>
        <v>1657</v>
      </c>
      <c r="AK42" s="468"/>
      <c r="AL42" s="157">
        <f t="shared" si="4"/>
        <v>7</v>
      </c>
      <c r="AM42"/>
      <c r="AN42"/>
      <c r="AO42"/>
      <c r="AP42"/>
      <c r="AQ42"/>
    </row>
    <row r="43" spans="1:43" s="72" customFormat="1" ht="18" customHeight="1">
      <c r="A43" s="432" t="s">
        <v>215</v>
      </c>
      <c r="B43" s="433"/>
      <c r="C43" s="434"/>
      <c r="D43" s="154">
        <v>1400</v>
      </c>
      <c r="E43" s="154">
        <v>1310</v>
      </c>
      <c r="F43" s="467">
        <v>1400</v>
      </c>
      <c r="G43" s="467"/>
      <c r="H43" s="467"/>
      <c r="I43" s="467">
        <v>1470</v>
      </c>
      <c r="J43" s="467"/>
      <c r="K43" s="467"/>
      <c r="L43" s="467">
        <v>1470</v>
      </c>
      <c r="M43" s="467"/>
      <c r="N43" s="467"/>
      <c r="O43" s="467">
        <v>1330</v>
      </c>
      <c r="P43" s="467"/>
      <c r="Q43" s="467"/>
      <c r="R43" s="467">
        <v>1400</v>
      </c>
      <c r="S43" s="467"/>
      <c r="T43" s="467"/>
      <c r="U43" s="467">
        <v>1400</v>
      </c>
      <c r="V43" s="467"/>
      <c r="W43" s="467"/>
      <c r="X43" s="467">
        <v>1330</v>
      </c>
      <c r="Y43" s="467"/>
      <c r="Z43" s="467"/>
      <c r="AA43" s="467">
        <v>1330</v>
      </c>
      <c r="AB43" s="467"/>
      <c r="AC43" s="467"/>
      <c r="AD43" s="467">
        <v>1330</v>
      </c>
      <c r="AE43" s="467"/>
      <c r="AF43" s="467"/>
      <c r="AG43" s="467">
        <v>1400</v>
      </c>
      <c r="AH43" s="467"/>
      <c r="AI43" s="467"/>
      <c r="AJ43" s="468">
        <f t="shared" si="3"/>
        <v>16570</v>
      </c>
      <c r="AK43" s="468"/>
      <c r="AL43" s="157">
        <f t="shared" si="4"/>
        <v>70</v>
      </c>
      <c r="AM43"/>
      <c r="AN43"/>
      <c r="AO43"/>
      <c r="AP43"/>
      <c r="AQ43"/>
    </row>
    <row r="44" spans="1:43" s="72" customFormat="1" ht="18" customHeight="1">
      <c r="A44" s="471" t="s">
        <v>201</v>
      </c>
      <c r="B44" s="471"/>
      <c r="C44" s="471"/>
      <c r="D44" s="154">
        <v>20</v>
      </c>
      <c r="E44" s="154">
        <v>19</v>
      </c>
      <c r="F44" s="467">
        <v>20</v>
      </c>
      <c r="G44" s="467"/>
      <c r="H44" s="467"/>
      <c r="I44" s="467">
        <v>21</v>
      </c>
      <c r="J44" s="467"/>
      <c r="K44" s="467"/>
      <c r="L44" s="467">
        <v>21</v>
      </c>
      <c r="M44" s="467"/>
      <c r="N44" s="467"/>
      <c r="O44" s="467">
        <v>19</v>
      </c>
      <c r="P44" s="467"/>
      <c r="Q44" s="467"/>
      <c r="R44" s="467">
        <v>20</v>
      </c>
      <c r="S44" s="467"/>
      <c r="T44" s="467"/>
      <c r="U44" s="467">
        <v>20</v>
      </c>
      <c r="V44" s="467"/>
      <c r="W44" s="467"/>
      <c r="X44" s="467">
        <v>19</v>
      </c>
      <c r="Y44" s="467"/>
      <c r="Z44" s="467"/>
      <c r="AA44" s="467">
        <v>19</v>
      </c>
      <c r="AB44" s="467"/>
      <c r="AC44" s="467"/>
      <c r="AD44" s="467">
        <v>19</v>
      </c>
      <c r="AE44" s="467"/>
      <c r="AF44" s="467"/>
      <c r="AG44" s="467">
        <v>20</v>
      </c>
      <c r="AH44" s="467"/>
      <c r="AI44" s="467"/>
      <c r="AJ44" s="468">
        <f>+SUM(D44:AI44)</f>
        <v>237</v>
      </c>
      <c r="AK44" s="468"/>
      <c r="AL44" s="122"/>
      <c r="AM44"/>
      <c r="AN44"/>
      <c r="AO44"/>
      <c r="AP44"/>
      <c r="AQ44"/>
    </row>
    <row r="45" spans="1:43" s="72" customFormat="1" ht="5.0999999999999996" customHeight="1">
      <c r="A45" s="117"/>
      <c r="B45" s="117"/>
      <c r="C45" s="117"/>
      <c r="D45"/>
      <c r="E45"/>
      <c r="F45"/>
      <c r="G45"/>
      <c r="H45"/>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118"/>
      <c r="AH45" s="118"/>
      <c r="AI45" s="118"/>
      <c r="AJ45" s="119"/>
      <c r="AK45" s="70"/>
      <c r="AL45" s="69"/>
      <c r="AM45" s="69"/>
      <c r="AN45" s="71"/>
    </row>
    <row r="46" spans="1:43" s="72" customFormat="1" ht="18" customHeight="1">
      <c r="A46" s="111" t="s">
        <v>202</v>
      </c>
      <c r="B46" s="70"/>
      <c r="D46" s="70"/>
      <c r="E46" s="70"/>
      <c r="F46" s="70"/>
      <c r="G46" s="70"/>
      <c r="H46" s="70"/>
      <c r="I46" s="70"/>
      <c r="J46" s="70"/>
      <c r="K46" s="70"/>
      <c r="L46" s="70"/>
      <c r="M46" s="70"/>
      <c r="N46" s="70"/>
      <c r="O46" s="70"/>
      <c r="P46" s="70"/>
      <c r="Q46" s="70"/>
      <c r="R46" s="70"/>
      <c r="S46" s="70"/>
      <c r="T46" s="70"/>
      <c r="U46" s="70"/>
      <c r="V46" s="70"/>
      <c r="W46" s="69"/>
      <c r="X46" s="70"/>
      <c r="Y46" s="70"/>
      <c r="Z46" s="70"/>
      <c r="AA46" s="70"/>
      <c r="AB46" s="70"/>
      <c r="AC46" s="70"/>
      <c r="AD46" s="70"/>
      <c r="AE46" s="70"/>
      <c r="AF46" s="70"/>
      <c r="AG46" s="118"/>
      <c r="AH46" s="118"/>
      <c r="AI46" s="118"/>
      <c r="AJ46" s="119"/>
      <c r="AK46" s="70"/>
      <c r="AL46" s="69"/>
      <c r="AM46" s="69"/>
      <c r="AN46" s="71"/>
    </row>
    <row r="47" spans="1:43" s="72" customFormat="1" ht="45" customHeight="1">
      <c r="A47" s="419" t="s">
        <v>195</v>
      </c>
      <c r="B47" s="419"/>
      <c r="C47" s="419" t="s">
        <v>113</v>
      </c>
      <c r="D47" s="419"/>
      <c r="E47" s="420" t="s">
        <v>124</v>
      </c>
      <c r="F47" s="420"/>
      <c r="G47" s="420"/>
      <c r="H47" s="420"/>
      <c r="I47"/>
      <c r="J47"/>
      <c r="K47"/>
      <c r="L47"/>
      <c r="M47"/>
      <c r="N47"/>
      <c r="O47"/>
      <c r="P47"/>
      <c r="Q47"/>
      <c r="R47"/>
      <c r="S47"/>
      <c r="T47"/>
      <c r="U47"/>
      <c r="W47" s="69"/>
      <c r="X47" s="70"/>
      <c r="Y47" s="70"/>
      <c r="Z47" s="70"/>
      <c r="AA47" s="70"/>
      <c r="AB47" s="70"/>
      <c r="AC47" s="70"/>
      <c r="AD47" s="70"/>
      <c r="AE47" s="70"/>
      <c r="AF47" s="70"/>
      <c r="AG47" s="118"/>
      <c r="AH47" s="118"/>
      <c r="AI47" s="118"/>
      <c r="AJ47" s="119"/>
      <c r="AK47" s="70"/>
      <c r="AL47" s="69"/>
      <c r="AM47" s="69"/>
      <c r="AN47" s="71"/>
    </row>
    <row r="48" spans="1:43" s="72" customFormat="1" ht="18" customHeight="1">
      <c r="A48" s="420" t="s">
        <v>205</v>
      </c>
      <c r="B48" s="420"/>
      <c r="C48" s="472">
        <f>ROUNDDOWN(IF(AL37&lt;=30,1,1+ROUNDUP((AL37-30)/30,0)),1)</f>
        <v>3</v>
      </c>
      <c r="D48" s="472"/>
      <c r="E48" s="472">
        <f>ROUNDDOWN(AL37/6,1)</f>
        <v>14.5</v>
      </c>
      <c r="F48" s="472"/>
      <c r="G48" s="472"/>
      <c r="H48" s="472"/>
      <c r="I48"/>
      <c r="J48"/>
      <c r="K48"/>
      <c r="L48"/>
      <c r="M48"/>
      <c r="N48"/>
      <c r="O48"/>
      <c r="P48"/>
      <c r="Q48"/>
      <c r="R48"/>
      <c r="S48"/>
      <c r="T48"/>
      <c r="U48"/>
      <c r="W48" s="69"/>
      <c r="X48" s="70"/>
      <c r="Y48" s="70"/>
      <c r="Z48" s="70"/>
      <c r="AA48" s="70"/>
      <c r="AB48" s="70"/>
      <c r="AC48" s="70"/>
      <c r="AD48" s="70"/>
      <c r="AE48" s="70"/>
      <c r="AF48" s="70"/>
      <c r="AG48" s="118"/>
      <c r="AH48" s="118"/>
      <c r="AI48" s="118"/>
      <c r="AJ48" s="119"/>
      <c r="AK48" s="70"/>
      <c r="AL48" s="69"/>
      <c r="AM48" s="69"/>
      <c r="AN48" s="71"/>
    </row>
    <row r="49" spans="1:40" s="72" customFormat="1" ht="5.0999999999999996" customHeight="1">
      <c r="A49" s="117"/>
      <c r="B49" s="117"/>
      <c r="C49" s="117"/>
      <c r="D49" s="117"/>
      <c r="E49" s="117"/>
      <c r="F49" s="117"/>
      <c r="G49" s="117"/>
      <c r="H49" s="117"/>
      <c r="I49" s="117"/>
      <c r="J49" s="118"/>
      <c r="K49" s="118"/>
      <c r="L49" s="118"/>
      <c r="M49" s="119"/>
      <c r="N49" s="70"/>
      <c r="O49" s="70"/>
      <c r="P49" s="70"/>
      <c r="Q49"/>
      <c r="W49" s="69"/>
      <c r="X49" s="70"/>
      <c r="Y49" s="70"/>
      <c r="Z49" s="70"/>
      <c r="AA49" s="70"/>
      <c r="AB49" s="70"/>
      <c r="AC49" s="70"/>
      <c r="AD49" s="70"/>
      <c r="AE49" s="70"/>
      <c r="AF49" s="70"/>
      <c r="AG49" s="118"/>
      <c r="AH49" s="118"/>
      <c r="AI49" s="118"/>
      <c r="AJ49" s="119"/>
      <c r="AK49" s="70"/>
      <c r="AL49" s="69"/>
      <c r="AM49" s="69"/>
      <c r="AN49" s="71"/>
    </row>
    <row r="50" spans="1:40" ht="21" customHeight="1">
      <c r="A50" s="73" t="s">
        <v>206</v>
      </c>
      <c r="B50" s="59"/>
      <c r="C50" s="63"/>
      <c r="D50" s="63"/>
      <c r="E50" s="63"/>
      <c r="F50" s="63"/>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3"/>
      <c r="AM50" s="63"/>
      <c r="AN50" s="62"/>
    </row>
    <row r="51" spans="1:40" ht="24.95" customHeight="1">
      <c r="A51" s="62"/>
      <c r="B51" s="82"/>
      <c r="C51" s="404" t="str">
        <f>IF(VLOOKUP($AK$1,'選択肢（削除厳禁）'!$A$1:$J$31,C56,FALSE)=0,"-",VLOOKUP($AK$1,'選択肢（削除厳禁）'!$A$1:$J$31,C56,FALSE))</f>
        <v>管理者</v>
      </c>
      <c r="D51" s="405"/>
      <c r="E51" s="413" t="str">
        <f>IF(VLOOKUP($AK$1,'選択肢（削除厳禁）'!$A$1:$J$31,E56,FALSE)=0,"-",VLOOKUP($AK$1,'選択肢（削除厳禁）'!$A$1:$J$31,E56,FALSE))</f>
        <v>サービス管理責任者</v>
      </c>
      <c r="F51" s="413"/>
      <c r="G51" s="413"/>
      <c r="H51" s="413"/>
      <c r="I51" s="404" t="str">
        <f>IF(VLOOKUP($AK$1,'選択肢（削除厳禁）'!$A$1:$J$31,I56,FALSE)=0,"-",VLOOKUP($AK$1,'選択肢（削除厳禁）'!$A$1:$J$31,I56,FALSE))</f>
        <v>看護職員</v>
      </c>
      <c r="J51" s="405"/>
      <c r="K51" s="405"/>
      <c r="L51" s="405"/>
      <c r="M51" s="405"/>
      <c r="N51" s="406"/>
      <c r="O51" s="404" t="str">
        <f>IF(VLOOKUP($AK$1,'選択肢（削除厳禁）'!$A$1:$J$31,O56,FALSE)=0,"-",VLOOKUP($AK$1,'選択肢（削除厳禁）'!$A$1:$J$31,O56,FALSE))</f>
        <v>世話人</v>
      </c>
      <c r="P51" s="405"/>
      <c r="Q51" s="405"/>
      <c r="R51" s="405"/>
      <c r="S51" s="405"/>
      <c r="T51" s="406"/>
      <c r="U51" s="404" t="str">
        <f>IF(VLOOKUP($AK$1,'選択肢（削除厳禁）'!$A$1:$J$31,U56,FALSE)=0,"-",VLOOKUP($AK$1,'選択肢（削除厳禁）'!$A$1:$J$31,U56,FALSE))</f>
        <v>夜間支援従事者</v>
      </c>
      <c r="V51" s="405"/>
      <c r="W51" s="405"/>
      <c r="X51" s="405"/>
      <c r="Y51" s="405"/>
      <c r="Z51" s="406"/>
      <c r="AA51" s="404"/>
      <c r="AB51" s="405"/>
      <c r="AC51" s="405"/>
      <c r="AD51" s="405"/>
      <c r="AE51" s="405"/>
      <c r="AF51" s="406"/>
      <c r="AG51" s="413"/>
      <c r="AH51" s="413"/>
      <c r="AI51" s="413"/>
      <c r="AJ51" s="413"/>
      <c r="AK51" s="413"/>
      <c r="AL51" s="413"/>
      <c r="AM51" s="413"/>
      <c r="AN51" s="62"/>
    </row>
    <row r="52" spans="1:40" ht="18" customHeight="1">
      <c r="A52" s="62"/>
      <c r="B52" s="82"/>
      <c r="C52" s="113" t="s">
        <v>56</v>
      </c>
      <c r="D52" s="113" t="s">
        <v>57</v>
      </c>
      <c r="E52" s="112" t="s">
        <v>56</v>
      </c>
      <c r="F52" s="412" t="s">
        <v>57</v>
      </c>
      <c r="G52" s="412"/>
      <c r="H52" s="412"/>
      <c r="I52" s="409" t="s">
        <v>56</v>
      </c>
      <c r="J52" s="410"/>
      <c r="K52" s="411"/>
      <c r="L52" s="409" t="s">
        <v>57</v>
      </c>
      <c r="M52" s="410"/>
      <c r="N52" s="411"/>
      <c r="O52" s="409" t="s">
        <v>56</v>
      </c>
      <c r="P52" s="410"/>
      <c r="Q52" s="411"/>
      <c r="R52" s="409" t="s">
        <v>57</v>
      </c>
      <c r="S52" s="410"/>
      <c r="T52" s="411"/>
      <c r="U52" s="409" t="s">
        <v>56</v>
      </c>
      <c r="V52" s="410"/>
      <c r="W52" s="411"/>
      <c r="X52" s="409" t="s">
        <v>57</v>
      </c>
      <c r="Y52" s="410"/>
      <c r="Z52" s="411"/>
      <c r="AA52" s="409"/>
      <c r="AB52" s="410"/>
      <c r="AC52" s="411"/>
      <c r="AD52" s="409"/>
      <c r="AE52" s="410"/>
      <c r="AF52" s="411"/>
      <c r="AG52" s="409"/>
      <c r="AH52" s="410"/>
      <c r="AI52" s="411"/>
      <c r="AJ52" s="409"/>
      <c r="AK52" s="411"/>
      <c r="AL52" s="112"/>
      <c r="AM52" s="112"/>
      <c r="AN52" s="62"/>
    </row>
    <row r="53" spans="1:40" ht="18" customHeight="1">
      <c r="A53" s="62"/>
      <c r="B53" s="81" t="s">
        <v>107</v>
      </c>
      <c r="C53" s="112">
        <f>COUNTIFS($B$11:$B$30,C$51,$C$11:$C$30,"A",$E$11:$E$30,"*")</f>
        <v>0</v>
      </c>
      <c r="D53" s="112">
        <f>COUNTIFS($B$11:$B$30,C$51,$C$11:$C$30,"B",$E$11:$E$30,"*")</f>
        <v>0</v>
      </c>
      <c r="E53" s="112">
        <f>COUNTIFS($B$11:$B$30,E$51,$C$11:$C$30,"A",$E$11:$E$30,"*")</f>
        <v>0</v>
      </c>
      <c r="F53" s="409">
        <f>COUNTIFS($B$11:$B$30,E$51,$C$11:$C$30,"B",$E$11:$E$30,"*")</f>
        <v>0</v>
      </c>
      <c r="G53" s="410"/>
      <c r="H53" s="411"/>
      <c r="I53" s="409">
        <f>COUNTIFS($B$11:$B$30,I$51,$C$11:$C$30,"A",$E$11:$E$30,"*")</f>
        <v>0</v>
      </c>
      <c r="J53" s="410"/>
      <c r="K53" s="411"/>
      <c r="L53" s="409">
        <f>COUNTIFS($B$11:$B$30,I$51,$C$11:$C$30,"B",$E$11:$E$30,"*")</f>
        <v>0</v>
      </c>
      <c r="M53" s="410"/>
      <c r="N53" s="411"/>
      <c r="O53" s="409">
        <f>COUNTIFS($B$11:$B$30,O$51,$C$11:$C$30,"A",$E$11:$E$30,"*")</f>
        <v>0</v>
      </c>
      <c r="P53" s="410"/>
      <c r="Q53" s="411"/>
      <c r="R53" s="409">
        <f>COUNTIFS($B$11:$B$30,O$51,$C$11:$C$30,"B",$E$11:$E$30,"*")</f>
        <v>0</v>
      </c>
      <c r="S53" s="410"/>
      <c r="T53" s="411"/>
      <c r="U53" s="409">
        <f>COUNTIFS($B$11:$B$30,U$51,$C$11:$C$30,"A",$E$11:$E$30,"*")</f>
        <v>0</v>
      </c>
      <c r="V53" s="410"/>
      <c r="W53" s="411"/>
      <c r="X53" s="409">
        <f>COUNTIFS($B$11:$B$30,U$51,$C$11:$C$30,"B",$E$11:$E$30,"*")</f>
        <v>0</v>
      </c>
      <c r="Y53" s="410"/>
      <c r="Z53" s="411"/>
      <c r="AA53" s="409"/>
      <c r="AB53" s="410"/>
      <c r="AC53" s="411"/>
      <c r="AD53" s="409"/>
      <c r="AE53" s="410"/>
      <c r="AF53" s="411"/>
      <c r="AG53" s="409"/>
      <c r="AH53" s="410"/>
      <c r="AI53" s="411"/>
      <c r="AJ53" s="409"/>
      <c r="AK53" s="411"/>
      <c r="AL53" s="112"/>
      <c r="AM53" s="112"/>
      <c r="AN53" s="62"/>
    </row>
    <row r="54" spans="1:40" ht="18" customHeight="1">
      <c r="A54" s="62"/>
      <c r="B54" s="89" t="s">
        <v>108</v>
      </c>
      <c r="C54" s="132"/>
      <c r="D54" s="132"/>
      <c r="E54" s="112">
        <f>COUNTIFS($B$11:$B$30,E$51,$C$11:$C$30,"C",$E$11:$E$30,"*")</f>
        <v>0</v>
      </c>
      <c r="F54" s="409">
        <f>COUNTIFS($B$11:$B$30,E$51,$C$11:$C$30,"D",$E$11:$E$30,"*")</f>
        <v>0</v>
      </c>
      <c r="G54" s="410"/>
      <c r="H54" s="411"/>
      <c r="I54" s="409">
        <f>COUNTIFS($B$11:$B$30,I$51,$C$11:$C$30,"C",$E$11:$E$30,"*")</f>
        <v>0</v>
      </c>
      <c r="J54" s="410"/>
      <c r="K54" s="411"/>
      <c r="L54" s="409">
        <f>COUNTIFS($B$11:$B$30,I$51,$C$11:$C$30,"D",$E$11:$E$30,"*")</f>
        <v>0</v>
      </c>
      <c r="M54" s="410"/>
      <c r="N54" s="411"/>
      <c r="O54" s="409">
        <f>COUNTIFS($B$11:$B$30,O$51,$C$11:$C$30,"C",$E$11:$E$30,"*")</f>
        <v>0</v>
      </c>
      <c r="P54" s="410"/>
      <c r="Q54" s="411"/>
      <c r="R54" s="409">
        <f>COUNTIFS($B$11:$B$30,O$51,$C$11:$C$30,"D",$E$11:$E$30,"*")</f>
        <v>0</v>
      </c>
      <c r="S54" s="410"/>
      <c r="T54" s="411"/>
      <c r="U54" s="409">
        <f>COUNTIFS($B$11:$B$30,U$51,$C$11:$C$30,"C",$E$11:$E$30,"*")</f>
        <v>0</v>
      </c>
      <c r="V54" s="410"/>
      <c r="W54" s="411"/>
      <c r="X54" s="409">
        <f>COUNTIFS($B$11:$B$30,U$51,$C$11:$C$30,"D",$E$11:$E$30,"*")</f>
        <v>0</v>
      </c>
      <c r="Y54" s="410"/>
      <c r="Z54" s="411"/>
      <c r="AA54" s="409"/>
      <c r="AB54" s="410"/>
      <c r="AC54" s="411"/>
      <c r="AD54" s="409"/>
      <c r="AE54" s="410"/>
      <c r="AF54" s="411"/>
      <c r="AG54" s="409"/>
      <c r="AH54" s="410"/>
      <c r="AI54" s="411"/>
      <c r="AJ54" s="409"/>
      <c r="AK54" s="411"/>
      <c r="AL54" s="112"/>
      <c r="AM54" s="112"/>
      <c r="AN54" s="62"/>
    </row>
    <row r="55" spans="1:40" ht="24.95" customHeight="1">
      <c r="A55" s="62"/>
      <c r="B55" s="89" t="s">
        <v>194</v>
      </c>
      <c r="C55" s="494"/>
      <c r="D55" s="495"/>
      <c r="E55" s="404" t="str">
        <f>IF($AK$3="４週",SUMIFS($AK$11:$AK$30,$B$11:$B$30,E51)/4/$AH$5,IF($AK$3="歴月",SUMIFS($AK$11:$AK$30,$B$11:$B$30,E51)/$AL$5,"記載する期間を選択してください"))</f>
        <v>記載する期間を選択してください</v>
      </c>
      <c r="F55" s="405"/>
      <c r="G55" s="405"/>
      <c r="H55" s="406"/>
      <c r="I55" s="404" t="str">
        <f>IF($AK$3="４週",SUMIFS($AK$11:$AK$30,$B$11:$B$30,I51)/4/$AH$5,IF($AK$3="歴月",SUMIFS($AK$11:$AK$30,$B$11:$B$30,I51)/$AL$5,"記載する期間を選択してください"))</f>
        <v>記載する期間を選択してください</v>
      </c>
      <c r="J55" s="405"/>
      <c r="K55" s="405"/>
      <c r="L55" s="405"/>
      <c r="M55" s="405"/>
      <c r="N55" s="406"/>
      <c r="O55" s="404" t="str">
        <f>IF($AK$3="４週",SUMIFS($AK$11:$AK$30,$B$11:$B$30,O51)/4/$AH$5,IF($AK$3="歴月",SUMIFS($AK$11:$AK$30,$B$11:$B$30,O51)/$AL$5,"記載する期間を選択してください"))</f>
        <v>記載する期間を選択してください</v>
      </c>
      <c r="P55" s="405"/>
      <c r="Q55" s="405"/>
      <c r="R55" s="405"/>
      <c r="S55" s="405"/>
      <c r="T55" s="406"/>
      <c r="U55" s="404" t="str">
        <f>IF($AK$3="４週",SUMIFS($AK$11:$AK$30,$B$11:$B$30,U51)/4/$AH$5,IF($AK$3="歴月",SUMIFS($AK$11:$AK$30,$B$11:$B$30,U51)/$AL$5,"記載する期間を選択してください"))</f>
        <v>記載する期間を選択してください</v>
      </c>
      <c r="V55" s="405"/>
      <c r="W55" s="405"/>
      <c r="X55" s="405"/>
      <c r="Y55" s="405"/>
      <c r="Z55" s="406"/>
      <c r="AA55" s="404"/>
      <c r="AB55" s="405"/>
      <c r="AC55" s="405"/>
      <c r="AD55" s="405"/>
      <c r="AE55" s="405"/>
      <c r="AF55" s="406"/>
      <c r="AG55" s="404"/>
      <c r="AH55" s="405"/>
      <c r="AI55" s="405"/>
      <c r="AJ55" s="405"/>
      <c r="AK55" s="406"/>
      <c r="AL55" s="404"/>
      <c r="AM55" s="406"/>
      <c r="AN55" s="62"/>
    </row>
    <row r="56" spans="1:40" ht="5.0999999999999996" customHeight="1">
      <c r="A56" s="62"/>
      <c r="B56" s="59"/>
      <c r="C56" s="85">
        <v>2</v>
      </c>
      <c r="D56" s="85"/>
      <c r="E56" s="85">
        <v>3</v>
      </c>
      <c r="F56" s="85"/>
      <c r="G56" s="85"/>
      <c r="H56" s="85"/>
      <c r="I56" s="85">
        <v>4</v>
      </c>
      <c r="J56" s="85"/>
      <c r="K56" s="85"/>
      <c r="L56" s="85"/>
      <c r="M56" s="85"/>
      <c r="N56" s="85"/>
      <c r="O56" s="85">
        <v>5</v>
      </c>
      <c r="P56" s="85"/>
      <c r="Q56" s="85"/>
      <c r="R56" s="85"/>
      <c r="S56" s="85"/>
      <c r="T56" s="85"/>
      <c r="U56" s="85">
        <v>6</v>
      </c>
      <c r="V56" s="85"/>
      <c r="W56" s="85"/>
      <c r="X56" s="85"/>
      <c r="Y56" s="85"/>
      <c r="Z56" s="85"/>
      <c r="AA56" s="85">
        <v>7</v>
      </c>
      <c r="AB56" s="85"/>
      <c r="AC56" s="85"/>
      <c r="AD56" s="85"/>
      <c r="AE56" s="85"/>
      <c r="AF56" s="85"/>
      <c r="AG56" s="85">
        <v>8</v>
      </c>
      <c r="AH56" s="85"/>
      <c r="AI56" s="85"/>
      <c r="AJ56" s="85"/>
      <c r="AK56" s="85"/>
      <c r="AL56" s="85">
        <v>9</v>
      </c>
      <c r="AM56" s="110"/>
      <c r="AN56" s="62"/>
    </row>
    <row r="57" spans="1:40" ht="15" customHeight="1">
      <c r="A57" s="94" t="s">
        <v>159</v>
      </c>
      <c r="B57" s="99"/>
      <c r="C57" s="100"/>
      <c r="D57" s="100"/>
      <c r="E57" s="100"/>
      <c r="F57" s="101"/>
      <c r="G57" s="100"/>
      <c r="H57" s="85"/>
      <c r="I57" s="85"/>
      <c r="J57" s="85"/>
      <c r="K57" s="85"/>
      <c r="L57" s="85"/>
      <c r="M57" s="85"/>
      <c r="N57" s="85"/>
      <c r="O57" s="85"/>
      <c r="P57" s="85"/>
      <c r="Q57" s="85"/>
      <c r="R57" s="85">
        <v>6</v>
      </c>
      <c r="S57" s="85"/>
      <c r="T57" s="85"/>
      <c r="U57" s="85"/>
      <c r="V57" s="85"/>
      <c r="W57" s="85"/>
      <c r="X57" s="85">
        <v>7</v>
      </c>
      <c r="Y57" s="85"/>
      <c r="Z57" s="85"/>
      <c r="AA57" s="85"/>
      <c r="AB57" s="85"/>
      <c r="AC57" s="85"/>
      <c r="AD57" s="85">
        <v>8</v>
      </c>
      <c r="AE57" s="85"/>
      <c r="AF57" s="85"/>
      <c r="AG57" s="86"/>
      <c r="AH57" s="86"/>
      <c r="AI57" s="86"/>
      <c r="AJ57" s="86">
        <v>9</v>
      </c>
      <c r="AK57" s="84"/>
      <c r="AL57" s="84"/>
      <c r="AM57" s="62"/>
    </row>
    <row r="58" spans="1:40" s="60" customFormat="1" ht="15" customHeight="1">
      <c r="A58" s="94" t="s">
        <v>160</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s="60" customFormat="1" ht="15" customHeight="1">
      <c r="A59" s="94" t="s">
        <v>209</v>
      </c>
      <c r="B59" s="93"/>
      <c r="C59" s="93"/>
      <c r="D59" s="93"/>
      <c r="E59" s="93"/>
      <c r="F59" s="93"/>
      <c r="G59" s="93"/>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row>
    <row r="60" spans="1:40" s="60" customFormat="1" ht="15" customHeight="1">
      <c r="A60" s="94" t="s">
        <v>161</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40" s="60" customFormat="1" ht="15" customHeight="1">
      <c r="A61" s="94" t="s">
        <v>162</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ht="15" customHeight="1">
      <c r="A62" s="60" t="s">
        <v>163</v>
      </c>
      <c r="B62" s="102"/>
      <c r="C62" s="60"/>
      <c r="D62" s="60"/>
      <c r="E62" s="60"/>
      <c r="F62" s="60"/>
      <c r="G62" s="60"/>
    </row>
    <row r="63" spans="1:40" ht="15" customHeight="1">
      <c r="A63" s="60" t="s">
        <v>164</v>
      </c>
      <c r="B63" s="102"/>
      <c r="C63" s="60"/>
      <c r="D63" s="60"/>
      <c r="E63" s="60"/>
      <c r="F63" s="60"/>
      <c r="G63" s="60"/>
    </row>
    <row r="64" spans="1:40" ht="15" customHeight="1">
      <c r="A64" s="60"/>
      <c r="B64" s="81" t="s">
        <v>165</v>
      </c>
      <c r="C64" s="378" t="s">
        <v>166</v>
      </c>
      <c r="D64" s="378"/>
      <c r="E64" s="378"/>
      <c r="F64" s="60"/>
      <c r="G64" s="60"/>
    </row>
    <row r="65" spans="1:7" ht="15" customHeight="1">
      <c r="A65" s="60"/>
      <c r="B65" s="106" t="s">
        <v>183</v>
      </c>
      <c r="C65" s="379" t="s">
        <v>167</v>
      </c>
      <c r="D65" s="379"/>
      <c r="E65" s="379"/>
      <c r="F65" s="60"/>
      <c r="G65" s="60"/>
    </row>
    <row r="66" spans="1:7" ht="15" customHeight="1">
      <c r="A66" s="60"/>
      <c r="B66" s="106" t="s">
        <v>184</v>
      </c>
      <c r="C66" s="379" t="s">
        <v>168</v>
      </c>
      <c r="D66" s="379"/>
      <c r="E66" s="379"/>
      <c r="F66" s="60"/>
      <c r="G66" s="60"/>
    </row>
    <row r="67" spans="1:7" ht="15" customHeight="1">
      <c r="A67" s="60"/>
      <c r="B67" s="106" t="s">
        <v>185</v>
      </c>
      <c r="C67" s="379" t="s">
        <v>169</v>
      </c>
      <c r="D67" s="379"/>
      <c r="E67" s="379"/>
      <c r="F67" s="60"/>
      <c r="G67" s="60"/>
    </row>
    <row r="68" spans="1:7" ht="15" customHeight="1">
      <c r="A68" s="60"/>
      <c r="B68" s="106" t="s">
        <v>186</v>
      </c>
      <c r="C68" s="379" t="s">
        <v>170</v>
      </c>
      <c r="D68" s="379"/>
      <c r="E68" s="379"/>
      <c r="F68" s="60"/>
      <c r="G68" s="60"/>
    </row>
    <row r="69" spans="1:7" ht="15" customHeight="1">
      <c r="A69" s="60"/>
      <c r="B69" s="94" t="s">
        <v>171</v>
      </c>
      <c r="C69" s="60"/>
      <c r="D69" s="60"/>
      <c r="E69" s="60"/>
      <c r="F69" s="60"/>
      <c r="G69" s="60"/>
    </row>
    <row r="70" spans="1:7" ht="15" customHeight="1">
      <c r="A70" s="60"/>
      <c r="B70" s="94" t="s">
        <v>188</v>
      </c>
      <c r="C70" s="60"/>
      <c r="D70" s="60"/>
      <c r="E70" s="60"/>
      <c r="F70" s="60"/>
      <c r="G70" s="60"/>
    </row>
    <row r="71" spans="1:7" ht="15" customHeight="1">
      <c r="A71" s="60"/>
      <c r="B71" s="94" t="s">
        <v>172</v>
      </c>
      <c r="C71" s="60"/>
      <c r="D71" s="60"/>
      <c r="E71" s="60"/>
      <c r="F71" s="60"/>
      <c r="G71" s="60"/>
    </row>
    <row r="72" spans="1:7" ht="15" customHeight="1">
      <c r="A72" s="60" t="s">
        <v>173</v>
      </c>
      <c r="B72" s="102"/>
      <c r="C72" s="60"/>
      <c r="D72" s="60"/>
      <c r="E72" s="60"/>
      <c r="F72" s="60"/>
      <c r="G72" s="60"/>
    </row>
    <row r="73" spans="1:7" ht="15" customHeight="1">
      <c r="A73" s="60" t="s">
        <v>296</v>
      </c>
      <c r="B73" s="102"/>
      <c r="C73" s="60"/>
      <c r="D73" s="60"/>
      <c r="E73" s="60"/>
      <c r="F73" s="60"/>
      <c r="G73" s="60"/>
    </row>
    <row r="74" spans="1:7" ht="15" customHeight="1">
      <c r="A74" s="60" t="s">
        <v>189</v>
      </c>
      <c r="B74" s="102"/>
      <c r="C74" s="60"/>
      <c r="D74" s="60"/>
      <c r="E74" s="60"/>
      <c r="F74" s="60"/>
      <c r="G74" s="60"/>
    </row>
    <row r="75" spans="1:7" ht="15" customHeight="1">
      <c r="A75" s="60" t="s">
        <v>175</v>
      </c>
      <c r="B75" s="102"/>
      <c r="C75" s="60"/>
      <c r="D75" s="60"/>
      <c r="E75" s="60"/>
      <c r="F75" s="60"/>
      <c r="G75" s="60"/>
    </row>
    <row r="76" spans="1:7" ht="15" customHeight="1">
      <c r="A76" s="60" t="s">
        <v>284</v>
      </c>
      <c r="B76" s="102"/>
      <c r="C76" s="60"/>
      <c r="D76" s="60"/>
      <c r="E76" s="60"/>
      <c r="F76" s="60"/>
      <c r="G76" s="60"/>
    </row>
    <row r="77" spans="1:7" ht="15" customHeight="1">
      <c r="A77" s="60" t="s">
        <v>176</v>
      </c>
      <c r="B77" s="102"/>
      <c r="C77" s="60"/>
      <c r="D77" s="60"/>
      <c r="E77" s="60"/>
      <c r="F77" s="60"/>
      <c r="G77" s="60"/>
    </row>
    <row r="78" spans="1:7" ht="15" customHeight="1">
      <c r="A78" s="60" t="s">
        <v>177</v>
      </c>
      <c r="B78" s="102"/>
      <c r="C78" s="60"/>
      <c r="D78" s="60"/>
      <c r="E78" s="60"/>
      <c r="F78" s="60"/>
      <c r="G78" s="60"/>
    </row>
    <row r="79" spans="1:7" ht="15" customHeight="1">
      <c r="A79" s="60" t="s">
        <v>178</v>
      </c>
      <c r="B79" s="102"/>
      <c r="C79" s="60"/>
      <c r="D79" s="60"/>
      <c r="E79" s="60"/>
      <c r="F79" s="60"/>
      <c r="G79" s="60"/>
    </row>
    <row r="80" spans="1:7" ht="15" customHeight="1">
      <c r="A80" s="60" t="s">
        <v>179</v>
      </c>
      <c r="B80" s="102"/>
      <c r="C80" s="60"/>
      <c r="D80" s="60"/>
      <c r="E80" s="60"/>
      <c r="F80" s="60"/>
      <c r="G80" s="60"/>
    </row>
    <row r="81" spans="1:7" ht="15" customHeight="1">
      <c r="A81" s="60" t="s">
        <v>180</v>
      </c>
      <c r="B81" s="102"/>
      <c r="C81" s="60"/>
      <c r="D81" s="60"/>
      <c r="E81" s="60"/>
      <c r="F81" s="60"/>
      <c r="G81" s="60"/>
    </row>
    <row r="82" spans="1:7" ht="15" customHeight="1">
      <c r="A82" s="60" t="s">
        <v>181</v>
      </c>
      <c r="B82" s="102"/>
      <c r="C82" s="60"/>
      <c r="D82" s="60"/>
      <c r="E82" s="60"/>
      <c r="F82" s="60"/>
      <c r="G82" s="60"/>
    </row>
    <row r="83" spans="1:7" ht="15" customHeight="1">
      <c r="A83" s="60" t="s">
        <v>182</v>
      </c>
      <c r="B83" s="102"/>
      <c r="C83" s="60"/>
      <c r="D83" s="60"/>
      <c r="E83" s="60"/>
      <c r="F83" s="60"/>
      <c r="G83" s="60"/>
    </row>
    <row r="84" spans="1:7" ht="15" customHeight="1">
      <c r="A84" s="60" t="s">
        <v>187</v>
      </c>
      <c r="B84" s="102"/>
      <c r="C84" s="60"/>
      <c r="D84" s="60"/>
      <c r="E84" s="60"/>
      <c r="F84" s="60"/>
      <c r="G84" s="60"/>
    </row>
  </sheetData>
  <mergeCells count="209">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C68:E68"/>
    <mergeCell ref="I55:N55"/>
    <mergeCell ref="C55:D55"/>
    <mergeCell ref="E55:H55"/>
    <mergeCell ref="F53:H53"/>
    <mergeCell ref="I53:K53"/>
    <mergeCell ref="L53:N53"/>
    <mergeCell ref="O53:Q53"/>
    <mergeCell ref="R53:T53"/>
    <mergeCell ref="C66:E66"/>
    <mergeCell ref="C67:E67"/>
    <mergeCell ref="O55:T55"/>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M29:AN29"/>
    <mergeCell ref="AM30:AN30"/>
    <mergeCell ref="A31:E31"/>
    <mergeCell ref="AM31:AN32"/>
    <mergeCell ref="A32:E32"/>
    <mergeCell ref="A36:C36"/>
    <mergeCell ref="F36:H36"/>
    <mergeCell ref="I36:K36"/>
    <mergeCell ref="L36:N36"/>
    <mergeCell ref="O36:Q36"/>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F7:AJ7"/>
    <mergeCell ref="AK7:AK10"/>
    <mergeCell ref="AM26:AN26"/>
    <mergeCell ref="AM27:AN27"/>
    <mergeCell ref="AK1:AN1"/>
    <mergeCell ref="M2:P2"/>
    <mergeCell ref="Q2:R2"/>
    <mergeCell ref="S2:T2"/>
    <mergeCell ref="U2:V2"/>
    <mergeCell ref="AK2:AN2"/>
    <mergeCell ref="AK3:AN3"/>
    <mergeCell ref="AK4:AN4"/>
    <mergeCell ref="AH5:AJ5"/>
  </mergeCells>
  <phoneticPr fontId="3"/>
  <conditionalFormatting sqref="AK1:AN4">
    <cfRule type="notContainsBlanks" dxfId="4" priority="1">
      <formula>LEN(TRIM(AK1))&gt;0</formula>
    </cfRule>
  </conditionalFormatting>
  <dataValidations count="6">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howErrorMessage="1" sqref="B11: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87"/>
  <sheetViews>
    <sheetView showGridLines="0" view="pageBreakPreview" zoomScale="85" zoomScaleNormal="100" zoomScaleSheetLayoutView="85" workbookViewId="0">
      <selection activeCell="G2" sqref="G2"/>
    </sheetView>
  </sheetViews>
  <sheetFormatPr defaultColWidth="8.25" defaultRowHeight="21" customHeight="1"/>
  <cols>
    <col min="1" max="1" width="2.625" style="59" customWidth="1"/>
    <col min="2" max="2" width="2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103"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85" t="s">
        <v>247</v>
      </c>
      <c r="AL1" s="485"/>
      <c r="AM1" s="485"/>
      <c r="AN1" s="485"/>
    </row>
    <row r="2" spans="1:40" ht="18" customHeight="1">
      <c r="A2" s="62"/>
      <c r="B2" s="65"/>
      <c r="C2" s="65"/>
      <c r="D2" s="65"/>
      <c r="E2" s="65"/>
      <c r="F2" s="65"/>
      <c r="G2" s="65"/>
      <c r="H2" s="65"/>
      <c r="I2" s="65"/>
      <c r="J2" s="65"/>
      <c r="K2" s="104"/>
      <c r="L2" s="104"/>
      <c r="M2" s="486">
        <v>2025</v>
      </c>
      <c r="N2" s="486"/>
      <c r="O2" s="486"/>
      <c r="P2" s="486"/>
      <c r="Q2" s="388" t="s">
        <v>143</v>
      </c>
      <c r="R2" s="388"/>
      <c r="S2" s="486">
        <v>4</v>
      </c>
      <c r="T2" s="486"/>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489">
        <v>40</v>
      </c>
      <c r="AI5" s="489"/>
      <c r="AJ5" s="489"/>
      <c r="AK5" s="97" t="s">
        <v>150</v>
      </c>
      <c r="AL5" s="144">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146" t="s">
        <v>183</v>
      </c>
      <c r="D11" s="115"/>
      <c r="E11" s="116"/>
      <c r="F11" s="145"/>
      <c r="G11" s="145"/>
      <c r="H11" s="145"/>
      <c r="I11" s="145"/>
      <c r="J11" s="145"/>
      <c r="K11" s="145"/>
      <c r="L11" s="145"/>
      <c r="M11" s="167"/>
      <c r="N11" s="167"/>
      <c r="O11" s="167"/>
      <c r="P11" s="167"/>
      <c r="Q11" s="167"/>
      <c r="R11" s="167"/>
      <c r="S11" s="167"/>
      <c r="T11" s="167"/>
      <c r="U11" s="167"/>
      <c r="V11" s="167"/>
      <c r="W11" s="167"/>
      <c r="X11" s="167"/>
      <c r="Y11" s="167"/>
      <c r="Z11" s="167"/>
      <c r="AA11" s="167"/>
      <c r="AB11" s="167"/>
      <c r="AC11" s="167"/>
      <c r="AD11" s="167"/>
      <c r="AE11" s="167"/>
      <c r="AF11" s="167"/>
      <c r="AG11" s="167"/>
      <c r="AH11" s="145"/>
      <c r="AI11" s="145"/>
      <c r="AJ11" s="145"/>
      <c r="AK11" s="75">
        <f>+SUM(F11:AJ11)</f>
        <v>0</v>
      </c>
      <c r="AL11" s="76">
        <f>IF($AK$3="４週",AK11/4,AK11/(DAY(EOMONTH($F$9,0))/7))</f>
        <v>0</v>
      </c>
      <c r="AM11" s="377"/>
      <c r="AN11" s="377"/>
    </row>
    <row r="12" spans="1:40" ht="18" customHeight="1">
      <c r="A12" s="79">
        <v>2</v>
      </c>
      <c r="B12" s="114" t="s">
        <v>113</v>
      </c>
      <c r="C12" s="146" t="s">
        <v>184</v>
      </c>
      <c r="D12" s="115"/>
      <c r="E12" s="116"/>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75">
        <f t="shared" ref="AK12:AK31" si="0">+SUM(F12:AJ12)</f>
        <v>0</v>
      </c>
      <c r="AL12" s="76">
        <f>IF($AK$3="４週",AK12/4,AK12/(DAY(EOMONTH($F$9,0))/7))</f>
        <v>0</v>
      </c>
      <c r="AM12" s="377"/>
      <c r="AN12" s="377"/>
    </row>
    <row r="13" spans="1:40" ht="18" customHeight="1">
      <c r="A13" s="79">
        <v>3</v>
      </c>
      <c r="B13" s="114"/>
      <c r="C13" s="146"/>
      <c r="D13" s="115"/>
      <c r="E13" s="116"/>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75">
        <f t="shared" si="0"/>
        <v>0</v>
      </c>
      <c r="AL13" s="76">
        <f>IF($AK$3="４週",AK13/4,AK13/(DAY(EOMONTH($F$9,0))/7))</f>
        <v>0</v>
      </c>
      <c r="AM13" s="377"/>
      <c r="AN13" s="377"/>
    </row>
    <row r="14" spans="1:40" ht="18" customHeight="1">
      <c r="A14" s="79">
        <v>4</v>
      </c>
      <c r="B14" s="114"/>
      <c r="C14" s="146"/>
      <c r="D14" s="115"/>
      <c r="E14" s="116"/>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75">
        <f t="shared" si="0"/>
        <v>0</v>
      </c>
      <c r="AL14" s="76">
        <f>IF($AK$3="４週",AK14/4,AK14/(DAY(EOMONTH($F$9,0))/7))</f>
        <v>0</v>
      </c>
      <c r="AM14" s="377"/>
      <c r="AN14" s="377"/>
    </row>
    <row r="15" spans="1:40" ht="18" customHeight="1">
      <c r="A15" s="79">
        <v>5</v>
      </c>
      <c r="B15" s="114"/>
      <c r="C15" s="146"/>
      <c r="D15" s="115"/>
      <c r="E15" s="116"/>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75">
        <f t="shared" si="0"/>
        <v>0</v>
      </c>
      <c r="AL15" s="76">
        <f t="shared" ref="AL15:AL30" si="1">IF($AK$3="４週",AK15/4,AK15/(DAY(EOMONTH($F$9,0))/7))</f>
        <v>0</v>
      </c>
      <c r="AM15" s="377"/>
      <c r="AN15" s="377"/>
    </row>
    <row r="16" spans="1:40" ht="18" customHeight="1">
      <c r="A16" s="79">
        <v>6</v>
      </c>
      <c r="B16" s="114"/>
      <c r="C16" s="146"/>
      <c r="D16" s="115"/>
      <c r="E16" s="116"/>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75">
        <f t="shared" si="0"/>
        <v>0</v>
      </c>
      <c r="AL16" s="76">
        <f t="shared" si="1"/>
        <v>0</v>
      </c>
      <c r="AM16" s="377"/>
      <c r="AN16" s="377"/>
    </row>
    <row r="17" spans="1:40" ht="18" customHeight="1">
      <c r="A17" s="79">
        <v>7</v>
      </c>
      <c r="B17" s="114"/>
      <c r="C17" s="146"/>
      <c r="D17" s="115"/>
      <c r="E17" s="116"/>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75">
        <f t="shared" si="0"/>
        <v>0</v>
      </c>
      <c r="AL17" s="76">
        <f t="shared" si="1"/>
        <v>0</v>
      </c>
      <c r="AM17" s="377"/>
      <c r="AN17" s="377"/>
    </row>
    <row r="18" spans="1:40" ht="18" customHeight="1">
      <c r="A18" s="79">
        <v>8</v>
      </c>
      <c r="B18" s="114"/>
      <c r="C18" s="146"/>
      <c r="D18" s="115"/>
      <c r="E18" s="116"/>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75">
        <f t="shared" si="0"/>
        <v>0</v>
      </c>
      <c r="AL18" s="76">
        <f t="shared" si="1"/>
        <v>0</v>
      </c>
      <c r="AM18" s="377"/>
      <c r="AN18" s="377"/>
    </row>
    <row r="19" spans="1:40" ht="18" customHeight="1">
      <c r="A19" s="79">
        <v>9</v>
      </c>
      <c r="B19" s="114"/>
      <c r="C19" s="146"/>
      <c r="D19" s="115"/>
      <c r="E19" s="116"/>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75">
        <f t="shared" si="0"/>
        <v>0</v>
      </c>
      <c r="AL19" s="76">
        <f t="shared" si="1"/>
        <v>0</v>
      </c>
      <c r="AM19" s="377"/>
      <c r="AN19" s="377"/>
    </row>
    <row r="20" spans="1:40" ht="18" customHeight="1">
      <c r="A20" s="79">
        <v>10</v>
      </c>
      <c r="B20" s="114"/>
      <c r="C20" s="146"/>
      <c r="D20" s="115"/>
      <c r="E20" s="116"/>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75">
        <f t="shared" si="0"/>
        <v>0</v>
      </c>
      <c r="AL20" s="76">
        <f t="shared" si="1"/>
        <v>0</v>
      </c>
      <c r="AM20" s="377"/>
      <c r="AN20" s="377"/>
    </row>
    <row r="21" spans="1:40" ht="18" customHeight="1">
      <c r="A21" s="79">
        <v>11</v>
      </c>
      <c r="B21" s="114"/>
      <c r="C21" s="146"/>
      <c r="D21" s="115"/>
      <c r="E21" s="116"/>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75">
        <f t="shared" si="0"/>
        <v>0</v>
      </c>
      <c r="AL21" s="76">
        <f t="shared" si="1"/>
        <v>0</v>
      </c>
      <c r="AM21" s="377"/>
      <c r="AN21" s="377"/>
    </row>
    <row r="22" spans="1:40" ht="18" customHeight="1">
      <c r="A22" s="79">
        <v>12</v>
      </c>
      <c r="B22" s="114"/>
      <c r="C22" s="146"/>
      <c r="D22" s="115"/>
      <c r="E22" s="116"/>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75">
        <f t="shared" si="0"/>
        <v>0</v>
      </c>
      <c r="AL22" s="76">
        <f t="shared" si="1"/>
        <v>0</v>
      </c>
      <c r="AM22" s="377"/>
      <c r="AN22" s="377"/>
    </row>
    <row r="23" spans="1:40" ht="18" customHeight="1">
      <c r="A23" s="79">
        <v>13</v>
      </c>
      <c r="B23" s="114"/>
      <c r="C23" s="146"/>
      <c r="D23" s="115"/>
      <c r="E23" s="116"/>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75">
        <f t="shared" si="0"/>
        <v>0</v>
      </c>
      <c r="AL23" s="76">
        <f t="shared" si="1"/>
        <v>0</v>
      </c>
      <c r="AM23" s="377"/>
      <c r="AN23" s="377"/>
    </row>
    <row r="24" spans="1:40" ht="18" customHeight="1">
      <c r="A24" s="79">
        <v>14</v>
      </c>
      <c r="B24" s="114"/>
      <c r="C24" s="146"/>
      <c r="D24" s="115"/>
      <c r="E24" s="116"/>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75">
        <f t="shared" si="0"/>
        <v>0</v>
      </c>
      <c r="AL24" s="76">
        <f t="shared" si="1"/>
        <v>0</v>
      </c>
      <c r="AM24" s="377"/>
      <c r="AN24" s="377"/>
    </row>
    <row r="25" spans="1:40" ht="18" customHeight="1">
      <c r="A25" s="79">
        <v>15</v>
      </c>
      <c r="B25" s="114"/>
      <c r="C25" s="146"/>
      <c r="D25" s="115"/>
      <c r="E25" s="116"/>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75">
        <f t="shared" si="0"/>
        <v>0</v>
      </c>
      <c r="AL25" s="76">
        <f t="shared" si="1"/>
        <v>0</v>
      </c>
      <c r="AM25" s="377"/>
      <c r="AN25" s="377"/>
    </row>
    <row r="26" spans="1:40" ht="18" customHeight="1">
      <c r="A26" s="79">
        <v>16</v>
      </c>
      <c r="B26" s="114"/>
      <c r="C26" s="146"/>
      <c r="D26" s="115"/>
      <c r="E26" s="116"/>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75">
        <f t="shared" si="0"/>
        <v>0</v>
      </c>
      <c r="AL26" s="76">
        <f t="shared" si="1"/>
        <v>0</v>
      </c>
      <c r="AM26" s="377"/>
      <c r="AN26" s="377"/>
    </row>
    <row r="27" spans="1:40" ht="18" customHeight="1">
      <c r="A27" s="79">
        <v>17</v>
      </c>
      <c r="B27" s="114"/>
      <c r="C27" s="146"/>
      <c r="D27" s="115"/>
      <c r="E27" s="116"/>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75">
        <f t="shared" si="0"/>
        <v>0</v>
      </c>
      <c r="AL27" s="76">
        <f t="shared" si="1"/>
        <v>0</v>
      </c>
      <c r="AM27" s="377"/>
      <c r="AN27" s="377"/>
    </row>
    <row r="28" spans="1:40" ht="18" customHeight="1">
      <c r="A28" s="79">
        <v>18</v>
      </c>
      <c r="B28" s="114"/>
      <c r="C28" s="146"/>
      <c r="D28" s="115"/>
      <c r="E28" s="116"/>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75">
        <f t="shared" si="0"/>
        <v>0</v>
      </c>
      <c r="AL28" s="76">
        <f t="shared" si="1"/>
        <v>0</v>
      </c>
      <c r="AM28" s="377"/>
      <c r="AN28" s="377"/>
    </row>
    <row r="29" spans="1:40" ht="18" customHeight="1">
      <c r="A29" s="79">
        <v>19</v>
      </c>
      <c r="B29" s="114"/>
      <c r="C29" s="146"/>
      <c r="D29" s="115"/>
      <c r="E29" s="116"/>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75">
        <f t="shared" si="0"/>
        <v>0</v>
      </c>
      <c r="AL29" s="76">
        <f t="shared" si="1"/>
        <v>0</v>
      </c>
      <c r="AM29" s="377"/>
      <c r="AN29" s="377"/>
    </row>
    <row r="30" spans="1:40" ht="18" customHeight="1">
      <c r="A30" s="79">
        <v>20</v>
      </c>
      <c r="B30" s="114"/>
      <c r="C30" s="146"/>
      <c r="D30" s="115"/>
      <c r="E30" s="116"/>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21" customHeight="1">
      <c r="A35" s="111" t="s">
        <v>200</v>
      </c>
      <c r="B35" s="69"/>
      <c r="C35" s="69"/>
      <c r="D35" s="69"/>
      <c r="E35" s="69"/>
      <c r="F35" s="69"/>
      <c r="G35" s="70"/>
      <c r="H35" s="70"/>
      <c r="I35" s="70"/>
      <c r="J35" s="70"/>
      <c r="K35" s="70"/>
      <c r="L35" s="70"/>
      <c r="M35" s="70"/>
      <c r="N35" s="70"/>
      <c r="O35" s="70"/>
      <c r="AM35" s="69"/>
      <c r="AN35" s="71"/>
    </row>
    <row r="36" spans="1:43" s="72" customFormat="1" ht="32.25" customHeight="1">
      <c r="A36" s="419"/>
      <c r="B36" s="419"/>
      <c r="C36" s="419"/>
      <c r="D36" s="156">
        <v>4</v>
      </c>
      <c r="E36" s="156">
        <v>5</v>
      </c>
      <c r="F36" s="466">
        <v>6</v>
      </c>
      <c r="G36" s="466"/>
      <c r="H36" s="466"/>
      <c r="I36" s="466">
        <v>7</v>
      </c>
      <c r="J36" s="466"/>
      <c r="K36" s="466"/>
      <c r="L36" s="466">
        <v>8</v>
      </c>
      <c r="M36" s="466"/>
      <c r="N36" s="466"/>
      <c r="O36" s="466">
        <v>9</v>
      </c>
      <c r="P36" s="466"/>
      <c r="Q36" s="466"/>
      <c r="R36" s="466">
        <v>10</v>
      </c>
      <c r="S36" s="466"/>
      <c r="T36" s="466"/>
      <c r="U36" s="466">
        <v>11</v>
      </c>
      <c r="V36" s="466"/>
      <c r="W36" s="466"/>
      <c r="X36" s="466">
        <v>12</v>
      </c>
      <c r="Y36" s="466"/>
      <c r="Z36" s="466"/>
      <c r="AA36" s="466">
        <v>1</v>
      </c>
      <c r="AB36" s="466"/>
      <c r="AC36" s="466"/>
      <c r="AD36" s="466">
        <v>2</v>
      </c>
      <c r="AE36" s="466"/>
      <c r="AF36" s="466"/>
      <c r="AG36" s="466">
        <v>3</v>
      </c>
      <c r="AH36" s="466"/>
      <c r="AI36" s="466"/>
      <c r="AJ36" s="419" t="s">
        <v>147</v>
      </c>
      <c r="AK36" s="419"/>
      <c r="AL36" s="148" t="s">
        <v>204</v>
      </c>
      <c r="AM36" s="487" t="s">
        <v>272</v>
      </c>
      <c r="AN36" s="488"/>
      <c r="AO36"/>
      <c r="AP36"/>
      <c r="AQ36"/>
    </row>
    <row r="37" spans="1:43" s="72" customFormat="1" ht="20.100000000000001" customHeight="1">
      <c r="A37" s="471" t="s">
        <v>210</v>
      </c>
      <c r="B37" s="471"/>
      <c r="C37" s="471"/>
      <c r="D37" s="155">
        <f>SUM(D38,D39,D40,D41,D43,D45)</f>
        <v>1840</v>
      </c>
      <c r="E37" s="155">
        <f>SUM(E38,E39,E40,E41,E43,E45)</f>
        <v>1726</v>
      </c>
      <c r="F37" s="490">
        <f>SUM(F38,F39,F40,F41,F43,F45)</f>
        <v>1840</v>
      </c>
      <c r="G37" s="491"/>
      <c r="H37" s="492"/>
      <c r="I37" s="490">
        <f>SUM(I38,I39,I40,I41,I43,I45)</f>
        <v>1932</v>
      </c>
      <c r="J37" s="491">
        <f t="shared" ref="J37:AI37" si="3">SUM(J38,J39,J40,J41,J43,J45)</f>
        <v>0</v>
      </c>
      <c r="K37" s="492">
        <f t="shared" si="3"/>
        <v>0</v>
      </c>
      <c r="L37" s="490">
        <f>SUM(L38,L39,L40,L41,L43,L45)</f>
        <v>1932</v>
      </c>
      <c r="M37" s="491"/>
      <c r="N37" s="492"/>
      <c r="O37" s="490">
        <f>SUM(O38,O39,O40,O41,O43,O45)</f>
        <v>1748</v>
      </c>
      <c r="P37" s="491"/>
      <c r="Q37" s="492"/>
      <c r="R37" s="490">
        <f>SUM(R38,R39,R40,R41,R43,R45)</f>
        <v>1840</v>
      </c>
      <c r="S37" s="491"/>
      <c r="T37" s="492"/>
      <c r="U37" s="490">
        <f>SUM(U38,U39,U40,U41,U43,U45)</f>
        <v>1840</v>
      </c>
      <c r="V37" s="491">
        <f t="shared" si="3"/>
        <v>0</v>
      </c>
      <c r="W37" s="492">
        <f t="shared" si="3"/>
        <v>0</v>
      </c>
      <c r="X37" s="490">
        <f>SUM(X38,X39,X40,X41,X43,X45)</f>
        <v>1748</v>
      </c>
      <c r="Y37" s="491">
        <f t="shared" si="3"/>
        <v>0</v>
      </c>
      <c r="Z37" s="492">
        <f t="shared" si="3"/>
        <v>0</v>
      </c>
      <c r="AA37" s="490">
        <f>SUM(AA38,AA39,AA40,AA41,AA43,AA45)</f>
        <v>1748</v>
      </c>
      <c r="AB37" s="491">
        <f t="shared" si="3"/>
        <v>0</v>
      </c>
      <c r="AC37" s="492">
        <f t="shared" si="3"/>
        <v>0</v>
      </c>
      <c r="AD37" s="490">
        <f>SUM(AD38,AD39,AD40,AD41,AD43,AD45)</f>
        <v>1748</v>
      </c>
      <c r="AE37" s="491">
        <f t="shared" si="3"/>
        <v>0</v>
      </c>
      <c r="AF37" s="492">
        <f t="shared" si="3"/>
        <v>0</v>
      </c>
      <c r="AG37" s="490">
        <f>SUM(AG38,AG39,AG40,AG41,AG43,AG45)</f>
        <v>1840</v>
      </c>
      <c r="AH37" s="491">
        <f t="shared" si="3"/>
        <v>0</v>
      </c>
      <c r="AI37" s="492">
        <f t="shared" si="3"/>
        <v>0</v>
      </c>
      <c r="AJ37" s="468">
        <f>SUM(D37:AI37)</f>
        <v>21782</v>
      </c>
      <c r="AK37" s="468"/>
      <c r="AL37" s="147">
        <f>ROUNDUP(AJ37/AJ47,1)</f>
        <v>92</v>
      </c>
      <c r="AM37" s="481"/>
      <c r="AN37" s="482"/>
      <c r="AO37"/>
      <c r="AP37"/>
      <c r="AQ37"/>
    </row>
    <row r="38" spans="1:43" s="137" customFormat="1" ht="20.100000000000001" customHeight="1">
      <c r="A38" s="162" t="s">
        <v>262</v>
      </c>
      <c r="B38" s="163"/>
      <c r="C38" s="164"/>
      <c r="D38" s="154">
        <v>50</v>
      </c>
      <c r="E38" s="154">
        <v>45</v>
      </c>
      <c r="F38" s="473">
        <v>50</v>
      </c>
      <c r="G38" s="474"/>
      <c r="H38" s="475"/>
      <c r="I38" s="473">
        <v>50</v>
      </c>
      <c r="J38" s="474"/>
      <c r="K38" s="475"/>
      <c r="L38" s="473">
        <v>50</v>
      </c>
      <c r="M38" s="474"/>
      <c r="N38" s="475"/>
      <c r="O38" s="473">
        <v>45</v>
      </c>
      <c r="P38" s="474"/>
      <c r="Q38" s="475"/>
      <c r="R38" s="473">
        <v>50</v>
      </c>
      <c r="S38" s="474"/>
      <c r="T38" s="475"/>
      <c r="U38" s="473">
        <v>50</v>
      </c>
      <c r="V38" s="474"/>
      <c r="W38" s="475"/>
      <c r="X38" s="473">
        <v>45</v>
      </c>
      <c r="Y38" s="474"/>
      <c r="Z38" s="475"/>
      <c r="AA38" s="473">
        <v>45</v>
      </c>
      <c r="AB38" s="474"/>
      <c r="AC38" s="475"/>
      <c r="AD38" s="473">
        <v>45</v>
      </c>
      <c r="AE38" s="474"/>
      <c r="AF38" s="475"/>
      <c r="AG38" s="473">
        <v>50</v>
      </c>
      <c r="AH38" s="474"/>
      <c r="AI38" s="475"/>
      <c r="AJ38" s="379">
        <f t="shared" ref="AJ38:AJ46" si="4">SUM(D38:AI38)</f>
        <v>575</v>
      </c>
      <c r="AK38" s="379"/>
      <c r="AL38" s="165">
        <f>ROUNDUP(AJ38/$AJ$47,1)</f>
        <v>2.5</v>
      </c>
      <c r="AM38" s="481"/>
      <c r="AN38" s="482"/>
      <c r="AO38" s="136"/>
      <c r="AP38" s="136"/>
      <c r="AQ38" s="136"/>
    </row>
    <row r="39" spans="1:43" s="137" customFormat="1" ht="20.100000000000001" customHeight="1">
      <c r="A39" s="162" t="s">
        <v>211</v>
      </c>
      <c r="B39" s="163"/>
      <c r="C39" s="164"/>
      <c r="D39" s="154">
        <v>50</v>
      </c>
      <c r="E39" s="154">
        <v>50</v>
      </c>
      <c r="F39" s="473">
        <v>50</v>
      </c>
      <c r="G39" s="474"/>
      <c r="H39" s="475"/>
      <c r="I39" s="473">
        <v>55</v>
      </c>
      <c r="J39" s="474"/>
      <c r="K39" s="475"/>
      <c r="L39" s="473">
        <v>55</v>
      </c>
      <c r="M39" s="474"/>
      <c r="N39" s="475"/>
      <c r="O39" s="473">
        <v>50</v>
      </c>
      <c r="P39" s="474"/>
      <c r="Q39" s="475"/>
      <c r="R39" s="473">
        <v>50</v>
      </c>
      <c r="S39" s="474"/>
      <c r="T39" s="475"/>
      <c r="U39" s="473">
        <v>50</v>
      </c>
      <c r="V39" s="474"/>
      <c r="W39" s="475"/>
      <c r="X39" s="473">
        <v>50</v>
      </c>
      <c r="Y39" s="474"/>
      <c r="Z39" s="475"/>
      <c r="AA39" s="473">
        <v>50</v>
      </c>
      <c r="AB39" s="474"/>
      <c r="AC39" s="475"/>
      <c r="AD39" s="473">
        <v>50</v>
      </c>
      <c r="AE39" s="474"/>
      <c r="AF39" s="475"/>
      <c r="AG39" s="473">
        <v>50</v>
      </c>
      <c r="AH39" s="474"/>
      <c r="AI39" s="475"/>
      <c r="AJ39" s="379">
        <f t="shared" si="4"/>
        <v>610</v>
      </c>
      <c r="AK39" s="379"/>
      <c r="AL39" s="165">
        <f>ROUNDUP(AJ39/$AJ$47,1)</f>
        <v>2.6</v>
      </c>
      <c r="AM39" s="481"/>
      <c r="AN39" s="482"/>
      <c r="AO39" s="136"/>
      <c r="AP39" s="136"/>
      <c r="AQ39" s="136"/>
    </row>
    <row r="40" spans="1:43" s="72" customFormat="1" ht="20.100000000000001" customHeight="1">
      <c r="A40" s="149" t="s">
        <v>212</v>
      </c>
      <c r="B40" s="150"/>
      <c r="C40" s="151"/>
      <c r="D40" s="154">
        <v>100</v>
      </c>
      <c r="E40" s="154">
        <v>95</v>
      </c>
      <c r="F40" s="473">
        <v>100</v>
      </c>
      <c r="G40" s="474"/>
      <c r="H40" s="475"/>
      <c r="I40" s="473">
        <v>105</v>
      </c>
      <c r="J40" s="474"/>
      <c r="K40" s="475"/>
      <c r="L40" s="473">
        <v>105</v>
      </c>
      <c r="M40" s="474"/>
      <c r="N40" s="475"/>
      <c r="O40" s="473">
        <v>95</v>
      </c>
      <c r="P40" s="474"/>
      <c r="Q40" s="475"/>
      <c r="R40" s="473">
        <v>100</v>
      </c>
      <c r="S40" s="474"/>
      <c r="T40" s="475"/>
      <c r="U40" s="473">
        <v>100</v>
      </c>
      <c r="V40" s="474"/>
      <c r="W40" s="475"/>
      <c r="X40" s="473">
        <v>95</v>
      </c>
      <c r="Y40" s="474"/>
      <c r="Z40" s="475"/>
      <c r="AA40" s="473">
        <v>95</v>
      </c>
      <c r="AB40" s="474"/>
      <c r="AC40" s="475"/>
      <c r="AD40" s="473">
        <v>95</v>
      </c>
      <c r="AE40" s="474"/>
      <c r="AF40" s="475"/>
      <c r="AG40" s="473">
        <v>100</v>
      </c>
      <c r="AH40" s="474"/>
      <c r="AI40" s="475"/>
      <c r="AJ40" s="468">
        <f t="shared" si="4"/>
        <v>1185</v>
      </c>
      <c r="AK40" s="468"/>
      <c r="AL40" s="147">
        <f>ROUNDUP(AJ40/$AJ$47,1)</f>
        <v>5</v>
      </c>
      <c r="AM40" s="481"/>
      <c r="AN40" s="482"/>
      <c r="AO40"/>
      <c r="AP40"/>
      <c r="AQ40"/>
    </row>
    <row r="41" spans="1:43" s="72" customFormat="1" ht="20.100000000000001" customHeight="1">
      <c r="A41" s="501" t="s">
        <v>213</v>
      </c>
      <c r="B41" s="433"/>
      <c r="C41" s="434"/>
      <c r="D41" s="154">
        <v>100</v>
      </c>
      <c r="E41" s="154">
        <v>95</v>
      </c>
      <c r="F41" s="473">
        <v>100</v>
      </c>
      <c r="G41" s="474"/>
      <c r="H41" s="475"/>
      <c r="I41" s="473">
        <v>105</v>
      </c>
      <c r="J41" s="474"/>
      <c r="K41" s="475"/>
      <c r="L41" s="473">
        <v>105</v>
      </c>
      <c r="M41" s="474"/>
      <c r="N41" s="475"/>
      <c r="O41" s="473">
        <v>95</v>
      </c>
      <c r="P41" s="474"/>
      <c r="Q41" s="475"/>
      <c r="R41" s="473">
        <v>100</v>
      </c>
      <c r="S41" s="474"/>
      <c r="T41" s="475"/>
      <c r="U41" s="473">
        <v>100</v>
      </c>
      <c r="V41" s="474"/>
      <c r="W41" s="475"/>
      <c r="X41" s="473">
        <v>95</v>
      </c>
      <c r="Y41" s="474"/>
      <c r="Z41" s="475"/>
      <c r="AA41" s="473">
        <v>95</v>
      </c>
      <c r="AB41" s="474"/>
      <c r="AC41" s="475"/>
      <c r="AD41" s="473">
        <v>95</v>
      </c>
      <c r="AE41" s="474"/>
      <c r="AF41" s="475"/>
      <c r="AG41" s="473">
        <v>100</v>
      </c>
      <c r="AH41" s="474"/>
      <c r="AI41" s="475"/>
      <c r="AJ41" s="468">
        <f t="shared" si="4"/>
        <v>1185</v>
      </c>
      <c r="AK41" s="468"/>
      <c r="AL41" s="502">
        <f>ROUNDUP(AJ41/$AJ$47,1)</f>
        <v>5</v>
      </c>
      <c r="AM41" s="481"/>
      <c r="AN41" s="482"/>
      <c r="AO41"/>
      <c r="AP41"/>
      <c r="AQ41"/>
    </row>
    <row r="42" spans="1:43" s="138" customFormat="1" ht="20.100000000000001" customHeight="1">
      <c r="A42" s="160"/>
      <c r="B42" s="496" t="s">
        <v>263</v>
      </c>
      <c r="C42" s="497"/>
      <c r="D42" s="154">
        <v>40</v>
      </c>
      <c r="E42" s="154">
        <v>45</v>
      </c>
      <c r="F42" s="473">
        <v>40</v>
      </c>
      <c r="G42" s="474"/>
      <c r="H42" s="475"/>
      <c r="I42" s="473">
        <v>40</v>
      </c>
      <c r="J42" s="474"/>
      <c r="K42" s="475"/>
      <c r="L42" s="473">
        <v>60</v>
      </c>
      <c r="M42" s="474"/>
      <c r="N42" s="475"/>
      <c r="O42" s="473">
        <v>50</v>
      </c>
      <c r="P42" s="474"/>
      <c r="Q42" s="475"/>
      <c r="R42" s="473">
        <v>40</v>
      </c>
      <c r="S42" s="474"/>
      <c r="T42" s="475"/>
      <c r="U42" s="473">
        <v>40</v>
      </c>
      <c r="V42" s="474"/>
      <c r="W42" s="475"/>
      <c r="X42" s="473">
        <v>30</v>
      </c>
      <c r="Y42" s="474"/>
      <c r="Z42" s="475"/>
      <c r="AA42" s="473">
        <v>30</v>
      </c>
      <c r="AB42" s="474"/>
      <c r="AC42" s="475"/>
      <c r="AD42" s="473">
        <v>30</v>
      </c>
      <c r="AE42" s="474"/>
      <c r="AF42" s="475"/>
      <c r="AG42" s="473">
        <v>50</v>
      </c>
      <c r="AH42" s="474"/>
      <c r="AI42" s="475"/>
      <c r="AJ42" s="468">
        <f t="shared" si="4"/>
        <v>495</v>
      </c>
      <c r="AK42" s="468"/>
      <c r="AL42" s="503"/>
      <c r="AM42" s="483">
        <f>ROUNDUP($AJ$42/$AJ$47,1)</f>
        <v>2.1</v>
      </c>
      <c r="AN42" s="484"/>
      <c r="AO42" s="136"/>
      <c r="AP42" s="136"/>
      <c r="AQ42" s="136"/>
    </row>
    <row r="43" spans="1:43" s="72" customFormat="1" ht="20.100000000000001" customHeight="1">
      <c r="A43" s="501" t="s">
        <v>214</v>
      </c>
      <c r="B43" s="433"/>
      <c r="C43" s="434"/>
      <c r="D43" s="154">
        <v>140</v>
      </c>
      <c r="E43" s="154">
        <v>131</v>
      </c>
      <c r="F43" s="473">
        <v>140</v>
      </c>
      <c r="G43" s="474"/>
      <c r="H43" s="475"/>
      <c r="I43" s="473">
        <v>147</v>
      </c>
      <c r="J43" s="474"/>
      <c r="K43" s="475"/>
      <c r="L43" s="473">
        <v>147</v>
      </c>
      <c r="M43" s="474"/>
      <c r="N43" s="475"/>
      <c r="O43" s="473">
        <v>133</v>
      </c>
      <c r="P43" s="474"/>
      <c r="Q43" s="475"/>
      <c r="R43" s="473">
        <v>140</v>
      </c>
      <c r="S43" s="474"/>
      <c r="T43" s="475"/>
      <c r="U43" s="473">
        <v>140</v>
      </c>
      <c r="V43" s="474"/>
      <c r="W43" s="475"/>
      <c r="X43" s="473">
        <v>133</v>
      </c>
      <c r="Y43" s="474"/>
      <c r="Z43" s="475"/>
      <c r="AA43" s="473">
        <v>133</v>
      </c>
      <c r="AB43" s="474"/>
      <c r="AC43" s="475"/>
      <c r="AD43" s="473">
        <v>133</v>
      </c>
      <c r="AE43" s="474"/>
      <c r="AF43" s="475"/>
      <c r="AG43" s="473">
        <v>140</v>
      </c>
      <c r="AH43" s="474"/>
      <c r="AI43" s="475"/>
      <c r="AJ43" s="468">
        <f t="shared" si="4"/>
        <v>1657</v>
      </c>
      <c r="AK43" s="468"/>
      <c r="AL43" s="502">
        <f>ROUNDUP(AJ43/$AJ$47,1)</f>
        <v>7</v>
      </c>
      <c r="AM43" s="481"/>
      <c r="AN43" s="482"/>
      <c r="AO43"/>
      <c r="AP43"/>
      <c r="AQ43"/>
    </row>
    <row r="44" spans="1:43" s="138" customFormat="1" ht="20.100000000000001" customHeight="1">
      <c r="A44" s="161"/>
      <c r="B44" s="496" t="s">
        <v>263</v>
      </c>
      <c r="C44" s="497"/>
      <c r="D44" s="154">
        <v>40</v>
      </c>
      <c r="E44" s="154">
        <v>31</v>
      </c>
      <c r="F44" s="473">
        <v>40</v>
      </c>
      <c r="G44" s="474"/>
      <c r="H44" s="475"/>
      <c r="I44" s="473">
        <v>47</v>
      </c>
      <c r="J44" s="474"/>
      <c r="K44" s="475"/>
      <c r="L44" s="473">
        <v>47</v>
      </c>
      <c r="M44" s="474"/>
      <c r="N44" s="475"/>
      <c r="O44" s="473">
        <v>33</v>
      </c>
      <c r="P44" s="474"/>
      <c r="Q44" s="475"/>
      <c r="R44" s="473">
        <v>40</v>
      </c>
      <c r="S44" s="474"/>
      <c r="T44" s="475"/>
      <c r="U44" s="473">
        <v>40</v>
      </c>
      <c r="V44" s="474"/>
      <c r="W44" s="475"/>
      <c r="X44" s="473">
        <v>33</v>
      </c>
      <c r="Y44" s="474"/>
      <c r="Z44" s="475"/>
      <c r="AA44" s="473">
        <v>33</v>
      </c>
      <c r="AB44" s="474"/>
      <c r="AC44" s="475"/>
      <c r="AD44" s="473">
        <v>33</v>
      </c>
      <c r="AE44" s="474"/>
      <c r="AF44" s="475"/>
      <c r="AG44" s="473">
        <v>40</v>
      </c>
      <c r="AH44" s="474"/>
      <c r="AI44" s="475"/>
      <c r="AJ44" s="468">
        <f t="shared" si="4"/>
        <v>457</v>
      </c>
      <c r="AK44" s="468"/>
      <c r="AL44" s="503"/>
      <c r="AM44" s="483">
        <f>ROUNDUP($AJ$44/$AJ$47,1)</f>
        <v>2</v>
      </c>
      <c r="AN44" s="484"/>
      <c r="AO44" s="136"/>
      <c r="AP44" s="136"/>
      <c r="AQ44" s="136"/>
    </row>
    <row r="45" spans="1:43" s="72" customFormat="1" ht="20.100000000000001" customHeight="1">
      <c r="A45" s="501" t="s">
        <v>215</v>
      </c>
      <c r="B45" s="433"/>
      <c r="C45" s="434"/>
      <c r="D45" s="154">
        <v>1400</v>
      </c>
      <c r="E45" s="154">
        <v>1310</v>
      </c>
      <c r="F45" s="473">
        <v>1400</v>
      </c>
      <c r="G45" s="474"/>
      <c r="H45" s="475"/>
      <c r="I45" s="473">
        <v>1470</v>
      </c>
      <c r="J45" s="474"/>
      <c r="K45" s="475"/>
      <c r="L45" s="473">
        <v>1470</v>
      </c>
      <c r="M45" s="474"/>
      <c r="N45" s="475"/>
      <c r="O45" s="473">
        <v>1330</v>
      </c>
      <c r="P45" s="474"/>
      <c r="Q45" s="475"/>
      <c r="R45" s="473">
        <v>1400</v>
      </c>
      <c r="S45" s="474"/>
      <c r="T45" s="475"/>
      <c r="U45" s="473">
        <v>1400</v>
      </c>
      <c r="V45" s="474"/>
      <c r="W45" s="475"/>
      <c r="X45" s="473">
        <v>1330</v>
      </c>
      <c r="Y45" s="474"/>
      <c r="Z45" s="475"/>
      <c r="AA45" s="473">
        <v>1330</v>
      </c>
      <c r="AB45" s="474"/>
      <c r="AC45" s="475"/>
      <c r="AD45" s="473">
        <v>1330</v>
      </c>
      <c r="AE45" s="474"/>
      <c r="AF45" s="475"/>
      <c r="AG45" s="473">
        <v>1400</v>
      </c>
      <c r="AH45" s="474"/>
      <c r="AI45" s="475"/>
      <c r="AJ45" s="468">
        <f t="shared" si="4"/>
        <v>16570</v>
      </c>
      <c r="AK45" s="468"/>
      <c r="AL45" s="502">
        <f>ROUNDUP(AJ45/$AJ$47,1)</f>
        <v>70</v>
      </c>
      <c r="AM45" s="481"/>
      <c r="AN45" s="482"/>
      <c r="AO45"/>
      <c r="AP45"/>
      <c r="AQ45"/>
    </row>
    <row r="46" spans="1:43" s="138" customFormat="1" ht="20.100000000000001" customHeight="1">
      <c r="A46" s="160"/>
      <c r="B46" s="496" t="s">
        <v>263</v>
      </c>
      <c r="C46" s="497"/>
      <c r="D46" s="154">
        <v>400</v>
      </c>
      <c r="E46" s="154">
        <v>310</v>
      </c>
      <c r="F46" s="473">
        <v>400</v>
      </c>
      <c r="G46" s="474"/>
      <c r="H46" s="475"/>
      <c r="I46" s="473">
        <v>470</v>
      </c>
      <c r="J46" s="474"/>
      <c r="K46" s="475"/>
      <c r="L46" s="473">
        <v>470</v>
      </c>
      <c r="M46" s="474"/>
      <c r="N46" s="475"/>
      <c r="O46" s="473">
        <v>330</v>
      </c>
      <c r="P46" s="474"/>
      <c r="Q46" s="475"/>
      <c r="R46" s="473">
        <v>400</v>
      </c>
      <c r="S46" s="474"/>
      <c r="T46" s="475"/>
      <c r="U46" s="473">
        <v>400</v>
      </c>
      <c r="V46" s="474"/>
      <c r="W46" s="475"/>
      <c r="X46" s="473">
        <v>330</v>
      </c>
      <c r="Y46" s="474"/>
      <c r="Z46" s="475"/>
      <c r="AA46" s="473">
        <v>330</v>
      </c>
      <c r="AB46" s="474"/>
      <c r="AC46" s="475"/>
      <c r="AD46" s="473">
        <v>330</v>
      </c>
      <c r="AE46" s="474"/>
      <c r="AF46" s="475"/>
      <c r="AG46" s="473">
        <v>400</v>
      </c>
      <c r="AH46" s="474"/>
      <c r="AI46" s="475"/>
      <c r="AJ46" s="468">
        <f t="shared" si="4"/>
        <v>4570</v>
      </c>
      <c r="AK46" s="468"/>
      <c r="AL46" s="503"/>
      <c r="AM46" s="483">
        <f>ROUNDUP($AJ$46/$AJ$47,1)</f>
        <v>19.3</v>
      </c>
      <c r="AN46" s="484"/>
      <c r="AO46" s="136"/>
      <c r="AP46" s="136"/>
      <c r="AQ46" s="136"/>
    </row>
    <row r="47" spans="1:43" s="72" customFormat="1" ht="20.100000000000001" customHeight="1">
      <c r="A47" s="471" t="s">
        <v>201</v>
      </c>
      <c r="B47" s="471"/>
      <c r="C47" s="471"/>
      <c r="D47" s="154">
        <v>20</v>
      </c>
      <c r="E47" s="154">
        <v>19</v>
      </c>
      <c r="F47" s="467">
        <v>20</v>
      </c>
      <c r="G47" s="467"/>
      <c r="H47" s="467"/>
      <c r="I47" s="467">
        <v>21</v>
      </c>
      <c r="J47" s="467"/>
      <c r="K47" s="467"/>
      <c r="L47" s="467">
        <v>21</v>
      </c>
      <c r="M47" s="467"/>
      <c r="N47" s="467"/>
      <c r="O47" s="467">
        <v>19</v>
      </c>
      <c r="P47" s="467"/>
      <c r="Q47" s="467"/>
      <c r="R47" s="467">
        <v>20</v>
      </c>
      <c r="S47" s="467"/>
      <c r="T47" s="467"/>
      <c r="U47" s="467">
        <v>20</v>
      </c>
      <c r="V47" s="467"/>
      <c r="W47" s="467"/>
      <c r="X47" s="467">
        <v>19</v>
      </c>
      <c r="Y47" s="467"/>
      <c r="Z47" s="467"/>
      <c r="AA47" s="467">
        <v>19</v>
      </c>
      <c r="AB47" s="467"/>
      <c r="AC47" s="467"/>
      <c r="AD47" s="467">
        <v>19</v>
      </c>
      <c r="AE47" s="467"/>
      <c r="AF47" s="467"/>
      <c r="AG47" s="467">
        <v>20</v>
      </c>
      <c r="AH47" s="467"/>
      <c r="AI47" s="467"/>
      <c r="AJ47" s="468">
        <f>+SUM(D47:AI47)</f>
        <v>237</v>
      </c>
      <c r="AK47" s="468"/>
      <c r="AL47" s="122"/>
      <c r="AM47" s="481"/>
      <c r="AN47" s="482"/>
      <c r="AO47"/>
      <c r="AP47"/>
      <c r="AQ47"/>
    </row>
    <row r="48" spans="1:43" s="72" customFormat="1" ht="5.0999999999999996" customHeight="1">
      <c r="A48" s="117"/>
      <c r="B48" s="117"/>
      <c r="C48" s="117"/>
      <c r="D48" s="166"/>
      <c r="E48" s="166"/>
      <c r="F48" s="166"/>
      <c r="G48" s="166"/>
      <c r="H48" s="166"/>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8"/>
      <c r="AH48" s="118"/>
      <c r="AI48" s="118"/>
      <c r="AJ48" s="119"/>
      <c r="AK48" s="70"/>
      <c r="AL48" s="152"/>
      <c r="AM48" s="152"/>
      <c r="AN48" s="71"/>
    </row>
    <row r="49" spans="1:40" s="72" customFormat="1" ht="18" customHeight="1">
      <c r="A49" s="111" t="s">
        <v>202</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8"/>
      <c r="AH49" s="118"/>
      <c r="AI49" s="118"/>
      <c r="AJ49" s="119"/>
      <c r="AK49" s="70"/>
      <c r="AL49" s="69"/>
      <c r="AM49" s="69"/>
      <c r="AN49" s="71"/>
    </row>
    <row r="50" spans="1:40" s="72" customFormat="1" ht="45" customHeight="1">
      <c r="A50" s="419" t="s">
        <v>195</v>
      </c>
      <c r="B50" s="419"/>
      <c r="C50" s="419" t="s">
        <v>113</v>
      </c>
      <c r="D50" s="419"/>
      <c r="E50" s="420" t="s">
        <v>124</v>
      </c>
      <c r="F50" s="420"/>
      <c r="G50" s="420"/>
      <c r="H50" s="420"/>
      <c r="I50" s="404" t="s">
        <v>207</v>
      </c>
      <c r="J50" s="405"/>
      <c r="K50" s="405"/>
      <c r="L50" s="405"/>
      <c r="M50" s="405"/>
      <c r="N50" s="406"/>
      <c r="O50" s="504" t="s">
        <v>278</v>
      </c>
      <c r="P50" s="505"/>
      <c r="Q50" s="505"/>
      <c r="R50" s="505"/>
      <c r="S50" s="505"/>
      <c r="T50" s="506"/>
      <c r="U50"/>
      <c r="W50" s="69"/>
      <c r="X50" s="70"/>
      <c r="Y50" s="70"/>
      <c r="Z50" s="70"/>
      <c r="AA50" s="70"/>
      <c r="AB50" s="70"/>
      <c r="AC50" s="70"/>
      <c r="AD50" s="70"/>
      <c r="AE50" s="70"/>
      <c r="AF50" s="70"/>
      <c r="AG50" s="118"/>
      <c r="AH50" s="118"/>
      <c r="AI50" s="118"/>
      <c r="AJ50" s="119"/>
      <c r="AK50" s="70"/>
      <c r="AL50" s="69"/>
      <c r="AM50" s="69"/>
      <c r="AN50" s="71"/>
    </row>
    <row r="51" spans="1:40" s="72" customFormat="1" ht="18" customHeight="1">
      <c r="A51" s="420" t="s">
        <v>205</v>
      </c>
      <c r="B51" s="420"/>
      <c r="C51" s="472">
        <f>ROUNDDOWN(IF(AL37&lt;=30,1,1+ROUNDUP((AL37-30)/30,0)),1)</f>
        <v>4</v>
      </c>
      <c r="D51" s="472"/>
      <c r="E51" s="472">
        <f>ROUNDDOWN(AL37/5,1)</f>
        <v>18.399999999999999</v>
      </c>
      <c r="F51" s="472"/>
      <c r="G51" s="472"/>
      <c r="H51" s="472"/>
      <c r="I51" s="507">
        <f>ROUNDDOWN($AL$40/9,1)+ROUNDDOWN(($AL$41-$AM$42)/6,1)+ROUNDDOWN($AM$42/12,1)+ROUNDDOWN(($AL$43-$AM$44)/4,1)+ROUNDDOWN($AM$44/8,1)+ROUNDDOWN(($AL$45-$AM$46)/2.5,1)+ROUNDDOWN($AM$46/5,1)</f>
        <v>26.400000000000002</v>
      </c>
      <c r="J51" s="493"/>
      <c r="K51" s="493"/>
      <c r="L51" s="493"/>
      <c r="M51" s="493"/>
      <c r="N51" s="493"/>
      <c r="O51" s="511">
        <v>1</v>
      </c>
      <c r="P51" s="511"/>
      <c r="Q51" s="511"/>
      <c r="R51" s="511"/>
      <c r="S51" s="511"/>
      <c r="T51" s="511"/>
      <c r="U51"/>
      <c r="W51" s="69"/>
      <c r="X51" s="70"/>
      <c r="Y51" s="70"/>
      <c r="Z51" s="70"/>
      <c r="AA51" s="70"/>
      <c r="AB51" s="70"/>
      <c r="AC51" s="70"/>
      <c r="AD51" s="70"/>
      <c r="AE51" s="70"/>
      <c r="AF51" s="70"/>
      <c r="AG51" s="118"/>
      <c r="AH51" s="118"/>
      <c r="AI51" s="118"/>
      <c r="AJ51" s="119"/>
      <c r="AK51" s="70"/>
      <c r="AL51" s="69"/>
      <c r="AM51" s="69"/>
      <c r="AN51" s="71"/>
    </row>
    <row r="52" spans="1:40" s="72" customFormat="1" ht="5.0999999999999996" customHeight="1">
      <c r="A52" s="117"/>
      <c r="B52" s="117"/>
      <c r="C52" s="117"/>
      <c r="D52" s="117"/>
      <c r="E52" s="117"/>
      <c r="F52" s="117"/>
      <c r="G52" s="117"/>
      <c r="H52" s="117"/>
      <c r="I52" s="117"/>
      <c r="J52" s="118"/>
      <c r="K52" s="118"/>
      <c r="L52" s="118"/>
      <c r="M52" s="119"/>
      <c r="N52" s="70"/>
      <c r="O52" s="70"/>
      <c r="P52" s="70"/>
      <c r="Q52"/>
      <c r="W52" s="69"/>
      <c r="X52" s="70"/>
      <c r="Y52" s="70"/>
      <c r="Z52" s="70"/>
      <c r="AA52" s="70"/>
      <c r="AB52" s="70"/>
      <c r="AC52" s="70"/>
      <c r="AD52" s="70"/>
      <c r="AE52" s="70"/>
      <c r="AF52" s="70"/>
      <c r="AG52" s="118"/>
      <c r="AH52" s="118"/>
      <c r="AI52" s="118"/>
      <c r="AJ52" s="119"/>
      <c r="AK52" s="70"/>
      <c r="AL52" s="69"/>
      <c r="AM52" s="69"/>
      <c r="AN52" s="71"/>
    </row>
    <row r="53" spans="1:40" ht="21" customHeight="1">
      <c r="A53" s="73" t="s">
        <v>206</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row>
    <row r="54" spans="1:40" ht="24.95" customHeight="1">
      <c r="A54" s="62"/>
      <c r="B54" s="82"/>
      <c r="C54" s="404" t="str">
        <f>IF(VLOOKUP($AK$1,'選択肢（削除厳禁）'!$A$1:$J$31,C59,FALSE)=0,"-",VLOOKUP($AK$1,'選択肢（削除厳禁）'!$A$1:$J$31,C59,FALSE))</f>
        <v>管理者</v>
      </c>
      <c r="D54" s="405"/>
      <c r="E54" s="413" t="str">
        <f>IF(VLOOKUP($AK$1,'選択肢（削除厳禁）'!$A$1:$J$31,E59,FALSE)=0,"-",VLOOKUP($AK$1,'選択肢（削除厳禁）'!$A$1:$J$31,E59,FALSE))</f>
        <v>サービス管理責任者</v>
      </c>
      <c r="F54" s="413"/>
      <c r="G54" s="413"/>
      <c r="H54" s="413"/>
      <c r="I54" s="404" t="str">
        <f>IF(VLOOKUP($AK$1,'選択肢（削除厳禁）'!$A$1:$J$31,I59,FALSE)=0,"-",VLOOKUP($AK$1,'選択肢（削除厳禁）'!$A$1:$J$31,I59,FALSE))</f>
        <v>看護職員</v>
      </c>
      <c r="J54" s="405"/>
      <c r="K54" s="405"/>
      <c r="L54" s="405"/>
      <c r="M54" s="405"/>
      <c r="N54" s="406"/>
      <c r="O54" s="404" t="str">
        <f>IF(VLOOKUP($AK$1,'選択肢（削除厳禁）'!$A$1:$J$31,O59,FALSE)=0,"-",VLOOKUP($AK$1,'選択肢（削除厳禁）'!$A$1:$J$31,O59,FALSE))</f>
        <v>世話人</v>
      </c>
      <c r="P54" s="405"/>
      <c r="Q54" s="405"/>
      <c r="R54" s="405"/>
      <c r="S54" s="405"/>
      <c r="T54" s="406"/>
      <c r="U54" s="504" t="str">
        <f>IF(VLOOKUP($AK$1,'選択肢（削除厳禁）'!$A$1:$J$31,U59,FALSE)=0,"-",VLOOKUP($AK$1,'選択肢（削除厳禁）'!$A$1:$J$31,U59,FALSE))</f>
        <v>生活支援員</v>
      </c>
      <c r="V54" s="505"/>
      <c r="W54" s="505"/>
      <c r="X54" s="505"/>
      <c r="Y54" s="505"/>
      <c r="Z54" s="506"/>
      <c r="AA54" s="404" t="str">
        <f>IF(VLOOKUP($AK$1,'選択肢（削除厳禁）'!$A$1:$J$31,AA59,FALSE)=0,"-",VLOOKUP($AK$1,'選択肢（削除厳禁）'!$A$1:$J$31,AA59,FALSE))</f>
        <v>夜間支援従事者</v>
      </c>
      <c r="AB54" s="405"/>
      <c r="AC54" s="405"/>
      <c r="AD54" s="405"/>
      <c r="AE54" s="405"/>
      <c r="AF54" s="406"/>
      <c r="AG54" s="413"/>
      <c r="AH54" s="413"/>
      <c r="AI54" s="413"/>
      <c r="AJ54" s="413"/>
      <c r="AK54" s="413"/>
      <c r="AL54" s="413"/>
      <c r="AM54" s="413"/>
      <c r="AN54" s="62"/>
    </row>
    <row r="55" spans="1:40" ht="18" customHeight="1">
      <c r="A55" s="62"/>
      <c r="B55" s="82"/>
      <c r="C55" s="113" t="s">
        <v>56</v>
      </c>
      <c r="D55" s="113" t="s">
        <v>57</v>
      </c>
      <c r="E55" s="112" t="s">
        <v>56</v>
      </c>
      <c r="F55" s="412" t="s">
        <v>57</v>
      </c>
      <c r="G55" s="412"/>
      <c r="H55" s="412"/>
      <c r="I55" s="409" t="s">
        <v>56</v>
      </c>
      <c r="J55" s="410"/>
      <c r="K55" s="411"/>
      <c r="L55" s="409" t="s">
        <v>57</v>
      </c>
      <c r="M55" s="410"/>
      <c r="N55" s="411"/>
      <c r="O55" s="409" t="s">
        <v>56</v>
      </c>
      <c r="P55" s="410"/>
      <c r="Q55" s="411"/>
      <c r="R55" s="409" t="s">
        <v>57</v>
      </c>
      <c r="S55" s="410"/>
      <c r="T55" s="411"/>
      <c r="U55" s="508" t="s">
        <v>56</v>
      </c>
      <c r="V55" s="509"/>
      <c r="W55" s="510"/>
      <c r="X55" s="508" t="s">
        <v>57</v>
      </c>
      <c r="Y55" s="509"/>
      <c r="Z55" s="510"/>
      <c r="AA55" s="409" t="s">
        <v>56</v>
      </c>
      <c r="AB55" s="410"/>
      <c r="AC55" s="411"/>
      <c r="AD55" s="409" t="s">
        <v>57</v>
      </c>
      <c r="AE55" s="410"/>
      <c r="AF55" s="411"/>
      <c r="AG55" s="409"/>
      <c r="AH55" s="410"/>
      <c r="AI55" s="411"/>
      <c r="AJ55" s="409"/>
      <c r="AK55" s="411"/>
      <c r="AL55" s="112"/>
      <c r="AM55" s="112"/>
      <c r="AN55" s="62"/>
    </row>
    <row r="56" spans="1:40" ht="18" customHeight="1">
      <c r="A56" s="62"/>
      <c r="B56" s="81" t="s">
        <v>107</v>
      </c>
      <c r="C56" s="112">
        <f>COUNTIFS($B$11:$B$30,C$54,$C$11:$C$30,"A",$E$11:$E$30,"*")</f>
        <v>0</v>
      </c>
      <c r="D56" s="112">
        <f>COUNTIFS($B$11:$B$30,C$54,$C$11:$C$30,"B",$E$11:$E$30,"*")</f>
        <v>0</v>
      </c>
      <c r="E56" s="112">
        <f>COUNTIFS($B$11:$B$30,E$54,$C$11:$C$30,"A",$E$11:$E$30,"*")</f>
        <v>0</v>
      </c>
      <c r="F56" s="409">
        <f>COUNTIFS($B$11:$B$30,E$54,$C$11:$C$30,"B",$E$11:$E$30,"*")</f>
        <v>0</v>
      </c>
      <c r="G56" s="410"/>
      <c r="H56" s="411"/>
      <c r="I56" s="409">
        <f>COUNTIFS($B$11:$B$30,I$54,$C$11:$C$30,"A",$E$11:$E$30,"*")</f>
        <v>0</v>
      </c>
      <c r="J56" s="410"/>
      <c r="K56" s="411"/>
      <c r="L56" s="409">
        <f>COUNTIFS($B$11:$B$30,I$54,$C$11:$C$30,"B",$E$11:$E$30,"*")</f>
        <v>0</v>
      </c>
      <c r="M56" s="410"/>
      <c r="N56" s="411"/>
      <c r="O56" s="409">
        <f>COUNTIFS($B$11:$B$30,O$54,$C$11:$C$30,"A",$E$11:$E$30,"*")</f>
        <v>0</v>
      </c>
      <c r="P56" s="410"/>
      <c r="Q56" s="411"/>
      <c r="R56" s="409">
        <f>COUNTIFS($B$11:$B$30,O$54,$C$11:$C$30,"B",$E$11:$E$30,"*")</f>
        <v>0</v>
      </c>
      <c r="S56" s="410"/>
      <c r="T56" s="411"/>
      <c r="U56" s="508">
        <f>COUNTIFS($B$11:$B$30,U$54,$C$11:$C$30,"A",$E$11:$E$30,"*")</f>
        <v>0</v>
      </c>
      <c r="V56" s="509"/>
      <c r="W56" s="510"/>
      <c r="X56" s="508">
        <f>COUNTIFS($B$11:$B$30,U$54,$C$11:$C$30,"B",$E$11:$E$30,"*")</f>
        <v>0</v>
      </c>
      <c r="Y56" s="509"/>
      <c r="Z56" s="510"/>
      <c r="AA56" s="409">
        <f>COUNTIFS($B$11:$B$30,AA$54,$C$11:$C$30,"A",$E$11:$E$30,"*")</f>
        <v>0</v>
      </c>
      <c r="AB56" s="410"/>
      <c r="AC56" s="411"/>
      <c r="AD56" s="409">
        <f>COUNTIFS($B$11:$B$30,AA$54,$C$11:$C$30,"B",$E$11:$E$30,"*")</f>
        <v>0</v>
      </c>
      <c r="AE56" s="410"/>
      <c r="AF56" s="411"/>
      <c r="AG56" s="409"/>
      <c r="AH56" s="410"/>
      <c r="AI56" s="411"/>
      <c r="AJ56" s="409"/>
      <c r="AK56" s="411"/>
      <c r="AL56" s="112"/>
      <c r="AM56" s="112"/>
      <c r="AN56" s="62"/>
    </row>
    <row r="57" spans="1:40" ht="18" customHeight="1">
      <c r="A57" s="62"/>
      <c r="B57" s="89" t="s">
        <v>108</v>
      </c>
      <c r="C57" s="132"/>
      <c r="D57" s="132"/>
      <c r="E57" s="112">
        <f>COUNTIFS($B$11:$B$30,E$54,$C$11:$C$30,"C",$E$11:$E$30,"*")</f>
        <v>0</v>
      </c>
      <c r="F57" s="409">
        <f>COUNTIFS($B$11:$B$30,E$54,$C$11:$C$30,"D",$E$11:$E$30,"*")</f>
        <v>0</v>
      </c>
      <c r="G57" s="410"/>
      <c r="H57" s="411"/>
      <c r="I57" s="409">
        <f>COUNTIFS($B$11:$B$30,I$54,$C$11:$C$30,"C",$E$11:$E$30,"*")</f>
        <v>0</v>
      </c>
      <c r="J57" s="410"/>
      <c r="K57" s="411"/>
      <c r="L57" s="409">
        <f>COUNTIFS($B$11:$B$30,I$54,$C$11:$C$30,"D",$E$11:$E$30,"*")</f>
        <v>0</v>
      </c>
      <c r="M57" s="410"/>
      <c r="N57" s="411"/>
      <c r="O57" s="409">
        <f>COUNTIFS($B$11:$B$30,O$54,$C$11:$C$30,"C",$E$11:$E$30,"*")</f>
        <v>0</v>
      </c>
      <c r="P57" s="410"/>
      <c r="Q57" s="411"/>
      <c r="R57" s="409">
        <f>COUNTIFS($B$11:$B$30,O$54,$C$11:$C$30,"D",$E$11:$E$30,"*")</f>
        <v>0</v>
      </c>
      <c r="S57" s="410"/>
      <c r="T57" s="411"/>
      <c r="U57" s="508">
        <f>COUNTIFS($B$11:$B$30,U$54,$C$11:$C$30,"C",$E$11:$E$30,"*")</f>
        <v>0</v>
      </c>
      <c r="V57" s="509"/>
      <c r="W57" s="510"/>
      <c r="X57" s="508">
        <f>COUNTIFS($B$11:$B$30,U$54,$C$11:$C$30,"D",$E$11:$E$30,"*")</f>
        <v>0</v>
      </c>
      <c r="Y57" s="509"/>
      <c r="Z57" s="510"/>
      <c r="AA57" s="409">
        <f>COUNTIFS($B$11:$B$30,AA$54,$C$11:$C$30,"C",$E$11:$E$30,"*")</f>
        <v>0</v>
      </c>
      <c r="AB57" s="410"/>
      <c r="AC57" s="411"/>
      <c r="AD57" s="409">
        <f>COUNTIFS($B$11:$B$30,AA$54,$C$11:$C$30,"D",$E$11:$E$30,"*")</f>
        <v>0</v>
      </c>
      <c r="AE57" s="410"/>
      <c r="AF57" s="411"/>
      <c r="AG57" s="409"/>
      <c r="AH57" s="410"/>
      <c r="AI57" s="411"/>
      <c r="AJ57" s="409"/>
      <c r="AK57" s="411"/>
      <c r="AL57" s="112"/>
      <c r="AM57" s="112"/>
      <c r="AN57" s="62"/>
    </row>
    <row r="58" spans="1:40" ht="24.95" customHeight="1">
      <c r="A58" s="62"/>
      <c r="B58" s="89" t="s">
        <v>194</v>
      </c>
      <c r="C58" s="494"/>
      <c r="D58" s="495"/>
      <c r="E58" s="404" t="str">
        <f>IF($AK$3="４週",SUMIFS($AK$11:$AK$30,$B$11:$B$30,E54)/4/$AH$5,IF($AK$3="歴月",SUMIFS($AK$11:$AK$30,$B$11:$B$30,E54)/$AL$5,"記載する期間を選択してください"))</f>
        <v>記載する期間を選択してください</v>
      </c>
      <c r="F58" s="405"/>
      <c r="G58" s="405"/>
      <c r="H58" s="406"/>
      <c r="I58" s="404" t="str">
        <f>IF($AK$3="４週",SUMIFS($AK$11:$AK$30,$B$11:$B$30,I54)/4/$AH$5,IF($AK$3="歴月",SUMIFS($AK$11:$AK$30,$B$11:$B$30,I54)/$AL$5,"記載する期間を選択してください"))</f>
        <v>記載する期間を選択してください</v>
      </c>
      <c r="J58" s="405"/>
      <c r="K58" s="405"/>
      <c r="L58" s="405"/>
      <c r="M58" s="405"/>
      <c r="N58" s="406"/>
      <c r="O58" s="404" t="str">
        <f>IF($AK$3="４週",SUMIFS($AK$11:$AK$30,$B$11:$B$30,O54)/4/$AH$5,IF($AK$3="歴月",SUMIFS($AK$11:$AK$30,$B$11:$B$30,O54)/$AL$5,"記載する期間を選択してください"))</f>
        <v>記載する期間を選択してください</v>
      </c>
      <c r="P58" s="405"/>
      <c r="Q58" s="405"/>
      <c r="R58" s="405"/>
      <c r="S58" s="405"/>
      <c r="T58" s="406"/>
      <c r="U58" s="404" t="str">
        <f>IF($AK$3="４週",SUMIFS($AK$11:$AK$30,$B$11:$B$30,U54)/4/$AH$5,IF($AK$3="歴月",SUMIFS($AK$11:$AK$30,$B$11:$B$30,U54)/$AL$5,"記載する期間を選択してください"))</f>
        <v>記載する期間を選択してください</v>
      </c>
      <c r="V58" s="405"/>
      <c r="W58" s="405"/>
      <c r="X58" s="405"/>
      <c r="Y58" s="405"/>
      <c r="Z58" s="406"/>
      <c r="AA58" s="404" t="str">
        <f>IF($AK$3="４週",SUMIFS($AK$11:$AK$30,$B$11:$B$30,AA54)/4/$AH$5,IF($AK$3="歴月",SUMIFS($AK$11:$AK$30,$B$11:$B$30,AA54)/$AL$5,"記載する期間を選択してください"))</f>
        <v>記載する期間を選択してください</v>
      </c>
      <c r="AB58" s="405"/>
      <c r="AC58" s="405"/>
      <c r="AD58" s="405"/>
      <c r="AE58" s="405"/>
      <c r="AF58" s="406"/>
      <c r="AG58" s="404"/>
      <c r="AH58" s="405"/>
      <c r="AI58" s="405"/>
      <c r="AJ58" s="405"/>
      <c r="AK58" s="406"/>
      <c r="AL58" s="404"/>
      <c r="AM58" s="406"/>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0"/>
      <c r="AN59" s="62"/>
    </row>
    <row r="60" spans="1:40" ht="15" customHeight="1">
      <c r="A60" s="94" t="s">
        <v>159</v>
      </c>
      <c r="B60" s="99"/>
      <c r="C60" s="100"/>
      <c r="D60" s="100"/>
      <c r="E60" s="100"/>
      <c r="F60" s="101"/>
      <c r="G60" s="100"/>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160</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209</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161</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162</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163</v>
      </c>
      <c r="B65" s="102"/>
      <c r="C65" s="60"/>
      <c r="D65" s="60"/>
      <c r="E65" s="60"/>
      <c r="F65" s="60"/>
      <c r="G65" s="60"/>
    </row>
    <row r="66" spans="1:7" ht="15" customHeight="1">
      <c r="A66" s="60" t="s">
        <v>164</v>
      </c>
      <c r="B66" s="102"/>
      <c r="C66" s="60"/>
      <c r="D66" s="60"/>
      <c r="E66" s="60"/>
      <c r="F66" s="60"/>
      <c r="G66" s="60"/>
    </row>
    <row r="67" spans="1:7" ht="15" customHeight="1">
      <c r="A67" s="60"/>
      <c r="B67" s="81" t="s">
        <v>165</v>
      </c>
      <c r="C67" s="378" t="s">
        <v>166</v>
      </c>
      <c r="D67" s="378"/>
      <c r="E67" s="378"/>
      <c r="F67" s="60"/>
      <c r="G67" s="60"/>
    </row>
    <row r="68" spans="1:7" ht="15" customHeight="1">
      <c r="A68" s="60"/>
      <c r="B68" s="106" t="s">
        <v>183</v>
      </c>
      <c r="C68" s="379" t="s">
        <v>167</v>
      </c>
      <c r="D68" s="379"/>
      <c r="E68" s="379"/>
      <c r="F68" s="60"/>
      <c r="G68" s="60"/>
    </row>
    <row r="69" spans="1:7" ht="15" customHeight="1">
      <c r="A69" s="60"/>
      <c r="B69" s="106" t="s">
        <v>184</v>
      </c>
      <c r="C69" s="379" t="s">
        <v>168</v>
      </c>
      <c r="D69" s="379"/>
      <c r="E69" s="379"/>
      <c r="F69" s="60"/>
      <c r="G69" s="60"/>
    </row>
    <row r="70" spans="1:7" ht="15" customHeight="1">
      <c r="A70" s="60"/>
      <c r="B70" s="106" t="s">
        <v>185</v>
      </c>
      <c r="C70" s="379" t="s">
        <v>169</v>
      </c>
      <c r="D70" s="379"/>
      <c r="E70" s="379"/>
      <c r="F70" s="60"/>
      <c r="G70" s="60"/>
    </row>
    <row r="71" spans="1:7" ht="15" customHeight="1">
      <c r="A71" s="60"/>
      <c r="B71" s="106" t="s">
        <v>186</v>
      </c>
      <c r="C71" s="379" t="s">
        <v>170</v>
      </c>
      <c r="D71" s="379"/>
      <c r="E71" s="379"/>
      <c r="F71" s="60"/>
      <c r="G71" s="60"/>
    </row>
    <row r="72" spans="1:7" ht="15" customHeight="1">
      <c r="A72" s="60"/>
      <c r="B72" s="94" t="s">
        <v>171</v>
      </c>
      <c r="C72" s="60"/>
      <c r="D72" s="60"/>
      <c r="E72" s="60"/>
      <c r="F72" s="60"/>
      <c r="G72" s="60"/>
    </row>
    <row r="73" spans="1:7" ht="15" customHeight="1">
      <c r="A73" s="60"/>
      <c r="B73" s="94" t="s">
        <v>188</v>
      </c>
      <c r="C73" s="60"/>
      <c r="D73" s="60"/>
      <c r="E73" s="60"/>
      <c r="F73" s="60"/>
      <c r="G73" s="60"/>
    </row>
    <row r="74" spans="1:7" ht="15" customHeight="1">
      <c r="A74" s="60"/>
      <c r="B74" s="94" t="s">
        <v>172</v>
      </c>
      <c r="C74" s="60"/>
      <c r="D74" s="60"/>
      <c r="E74" s="60"/>
      <c r="F74" s="60"/>
      <c r="G74" s="60"/>
    </row>
    <row r="75" spans="1:7" ht="15" customHeight="1">
      <c r="A75" s="60" t="s">
        <v>173</v>
      </c>
      <c r="B75" s="102"/>
      <c r="C75" s="60"/>
      <c r="D75" s="60"/>
      <c r="E75" s="60"/>
      <c r="F75" s="60"/>
      <c r="G75" s="60"/>
    </row>
    <row r="76" spans="1:7" ht="15" customHeight="1">
      <c r="A76" s="60" t="s">
        <v>296</v>
      </c>
      <c r="B76" s="102"/>
      <c r="C76" s="60"/>
      <c r="D76" s="60"/>
      <c r="E76" s="60"/>
      <c r="F76" s="60"/>
      <c r="G76" s="60"/>
    </row>
    <row r="77" spans="1:7" ht="15" customHeight="1">
      <c r="A77" s="60" t="s">
        <v>189</v>
      </c>
      <c r="B77" s="102"/>
      <c r="C77" s="60"/>
      <c r="D77" s="60"/>
      <c r="E77" s="60"/>
      <c r="F77" s="60"/>
      <c r="G77" s="60"/>
    </row>
    <row r="78" spans="1:7" ht="15" customHeight="1">
      <c r="A78" s="60" t="s">
        <v>175</v>
      </c>
      <c r="B78" s="102"/>
      <c r="C78" s="60"/>
      <c r="D78" s="60"/>
      <c r="E78" s="60"/>
      <c r="F78" s="60"/>
      <c r="G78" s="60"/>
    </row>
    <row r="79" spans="1:7" ht="15" customHeight="1">
      <c r="A79" s="60" t="s">
        <v>284</v>
      </c>
      <c r="B79" s="102"/>
      <c r="C79" s="60"/>
      <c r="D79" s="60"/>
      <c r="E79" s="60"/>
      <c r="F79" s="60"/>
      <c r="G79" s="60"/>
    </row>
    <row r="80" spans="1:7" ht="15" customHeight="1">
      <c r="A80" s="60" t="s">
        <v>176</v>
      </c>
      <c r="B80" s="102"/>
      <c r="C80" s="60"/>
      <c r="D80" s="60"/>
      <c r="E80" s="60"/>
      <c r="F80" s="60"/>
      <c r="G80" s="60"/>
    </row>
    <row r="81" spans="1:7" ht="15" customHeight="1">
      <c r="A81" s="60" t="s">
        <v>177</v>
      </c>
      <c r="B81" s="102"/>
      <c r="C81" s="60"/>
      <c r="D81" s="60"/>
      <c r="E81" s="60"/>
      <c r="F81" s="60"/>
      <c r="G81" s="60"/>
    </row>
    <row r="82" spans="1:7" ht="15" customHeight="1">
      <c r="A82" s="60" t="s">
        <v>178</v>
      </c>
      <c r="B82" s="102"/>
      <c r="C82" s="60"/>
      <c r="D82" s="60"/>
      <c r="E82" s="60"/>
      <c r="F82" s="60"/>
      <c r="G82" s="60"/>
    </row>
    <row r="83" spans="1:7" ht="15" customHeight="1">
      <c r="A83" s="60" t="s">
        <v>179</v>
      </c>
      <c r="B83" s="102"/>
      <c r="C83" s="60"/>
      <c r="D83" s="60"/>
      <c r="E83" s="60"/>
      <c r="F83" s="60"/>
      <c r="G83" s="60"/>
    </row>
    <row r="84" spans="1:7" ht="15" customHeight="1">
      <c r="A84" s="60" t="s">
        <v>180</v>
      </c>
      <c r="B84" s="102"/>
      <c r="C84" s="60"/>
      <c r="D84" s="60"/>
      <c r="E84" s="60"/>
      <c r="F84" s="60"/>
      <c r="G84" s="60"/>
    </row>
    <row r="85" spans="1:7" ht="15" customHeight="1">
      <c r="A85" s="60" t="s">
        <v>181</v>
      </c>
      <c r="B85" s="102"/>
      <c r="C85" s="60"/>
      <c r="D85" s="60"/>
      <c r="E85" s="60"/>
      <c r="F85" s="60"/>
      <c r="G85" s="60"/>
    </row>
    <row r="86" spans="1:7" ht="15" customHeight="1">
      <c r="A86" s="60" t="s">
        <v>182</v>
      </c>
      <c r="B86" s="102"/>
      <c r="C86" s="60"/>
      <c r="D86" s="60"/>
      <c r="E86" s="60"/>
      <c r="F86" s="60"/>
      <c r="G86" s="60"/>
    </row>
    <row r="87" spans="1:7" ht="15" customHeight="1">
      <c r="A87" s="60" t="s">
        <v>187</v>
      </c>
      <c r="B87" s="102"/>
      <c r="C87" s="60"/>
      <c r="D87" s="60"/>
      <c r="E87" s="60"/>
      <c r="F87" s="60"/>
      <c r="G87" s="60"/>
    </row>
  </sheetData>
  <mergeCells count="266">
    <mergeCell ref="X56:Z56"/>
    <mergeCell ref="AA56:AC56"/>
    <mergeCell ref="I58:N58"/>
    <mergeCell ref="O58:T58"/>
    <mergeCell ref="U58:Z58"/>
    <mergeCell ref="AA58:AF58"/>
    <mergeCell ref="U57:W57"/>
    <mergeCell ref="X57:Z57"/>
    <mergeCell ref="AA57:AC57"/>
    <mergeCell ref="AD57:AF57"/>
    <mergeCell ref="U56:W56"/>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G40:AI40"/>
    <mergeCell ref="AJ40:AK40"/>
    <mergeCell ref="X39:Z39"/>
    <mergeCell ref="AA39:AC39"/>
    <mergeCell ref="AD39:AF39"/>
    <mergeCell ref="AG39:AI39"/>
    <mergeCell ref="AJ39:AK39"/>
    <mergeCell ref="U40:W40"/>
    <mergeCell ref="X40:Z40"/>
    <mergeCell ref="AA40:AC40"/>
    <mergeCell ref="AD40:AF40"/>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37:C37"/>
    <mergeCell ref="I37:K37"/>
    <mergeCell ref="F37:H37"/>
    <mergeCell ref="L37:N37"/>
    <mergeCell ref="O37:Q37"/>
    <mergeCell ref="R37:T37"/>
    <mergeCell ref="X38:Z38"/>
    <mergeCell ref="AA38:AC38"/>
    <mergeCell ref="AD38:AF38"/>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K1:AN1"/>
    <mergeCell ref="M2:P2"/>
    <mergeCell ref="Q2:R2"/>
    <mergeCell ref="S2:T2"/>
    <mergeCell ref="U2:V2"/>
    <mergeCell ref="AK2:AN2"/>
    <mergeCell ref="AM13:AN13"/>
    <mergeCell ref="AM14:AN14"/>
    <mergeCell ref="AM15:AN15"/>
    <mergeCell ref="AM38:AN38"/>
    <mergeCell ref="AM39:AN39"/>
    <mergeCell ref="AM40:AN40"/>
    <mergeCell ref="AM41:AN41"/>
    <mergeCell ref="AM43:AN43"/>
    <mergeCell ref="AM45:AN45"/>
    <mergeCell ref="AM47:AN47"/>
    <mergeCell ref="AM42:AN42"/>
    <mergeCell ref="AM44:AN44"/>
    <mergeCell ref="AM46:AN46"/>
  </mergeCells>
  <phoneticPr fontId="3"/>
  <conditionalFormatting sqref="AK1:AN4">
    <cfRule type="notContainsBlanks" dxfId="3" priority="1">
      <formula>LEN(TRIM(AK1))&gt;0</formula>
    </cfRule>
  </conditionalFormatting>
  <dataValidations count="6">
    <dataValidation type="list" allowBlank="1" showInputMessage="1" showErrorMessage="1" sqref="B11: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61" fitToWidth="0" fitToHeight="0" orientation="landscape" r:id="rId1"/>
  <headerFooter alignWithMargins="0">
    <oddHeader>&amp;L&amp;"ＭＳ ゴシック,標準"&amp;10（参考様式）</oddHeader>
  </headerFooter>
  <rowBreaks count="1" manualBreakCount="1">
    <brk id="34"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98"/>
  <sheetViews>
    <sheetView showGridLines="0" view="pageBreakPreview" zoomScale="85" zoomScaleNormal="100" zoomScaleSheetLayoutView="85" workbookViewId="0">
      <selection activeCell="B14" sqref="B14"/>
    </sheetView>
  </sheetViews>
  <sheetFormatPr defaultColWidth="8.25" defaultRowHeight="21" customHeight="1"/>
  <cols>
    <col min="1" max="1" width="2.625" style="59" customWidth="1"/>
    <col min="2" max="2" width="2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125</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514">
        <v>40</v>
      </c>
      <c r="AI5" s="514"/>
      <c r="AJ5" s="514"/>
      <c r="AK5" s="97" t="s">
        <v>150</v>
      </c>
      <c r="AL5" s="226">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t="s">
        <v>113</v>
      </c>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 t="shared" ref="AL12:AL30" si="1">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 t="shared" si="1"/>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 t="shared" si="1"/>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si="1"/>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225</v>
      </c>
      <c r="B36" s="69"/>
      <c r="C36" s="69"/>
      <c r="D36" s="69"/>
      <c r="E36" s="69"/>
      <c r="F36" s="69"/>
      <c r="G36" s="70"/>
      <c r="H36" s="70"/>
      <c r="I36" s="70"/>
      <c r="J36" s="70"/>
      <c r="K36" s="70"/>
      <c r="L36" s="70"/>
      <c r="M36" s="70"/>
      <c r="N36" s="70"/>
      <c r="O36" s="70"/>
      <c r="AM36" s="69"/>
      <c r="AN36" s="71"/>
    </row>
    <row r="37" spans="1:43" s="72" customFormat="1" ht="24.95" customHeight="1">
      <c r="A37"/>
      <c r="B37" s="417" t="s">
        <v>231</v>
      </c>
      <c r="C37" s="422"/>
      <c r="D37" s="417" t="s">
        <v>226</v>
      </c>
      <c r="E37" s="422"/>
      <c r="F37" s="516" t="s">
        <v>230</v>
      </c>
      <c r="G37" s="517"/>
      <c r="H37" s="517"/>
      <c r="I37" s="517"/>
      <c r="J37" s="517"/>
      <c r="K37" s="518"/>
      <c r="L37" s="516" t="s">
        <v>227</v>
      </c>
      <c r="M37" s="517"/>
      <c r="N37" s="517"/>
      <c r="O37" s="517"/>
      <c r="P37" s="517"/>
      <c r="Q37" s="518"/>
      <c r="R37" s="516" t="s">
        <v>228</v>
      </c>
      <c r="S37" s="517"/>
      <c r="T37" s="517"/>
      <c r="U37" s="517"/>
      <c r="V37" s="517"/>
      <c r="W37" s="518"/>
      <c r="X37" s="516" t="s">
        <v>229</v>
      </c>
      <c r="Y37" s="517"/>
      <c r="Z37" s="517"/>
      <c r="AA37" s="517"/>
      <c r="AB37" s="517"/>
      <c r="AC37" s="518"/>
      <c r="AD37"/>
      <c r="AE37"/>
      <c r="AF37"/>
      <c r="AG37"/>
      <c r="AH37"/>
      <c r="AI37"/>
      <c r="AJ37"/>
      <c r="AK37"/>
      <c r="AL37"/>
      <c r="AM37"/>
      <c r="AN37"/>
      <c r="AO37"/>
      <c r="AP37"/>
      <c r="AQ37"/>
    </row>
    <row r="38" spans="1:43" s="72" customFormat="1" ht="18" customHeight="1">
      <c r="A38"/>
      <c r="B38" s="417" t="s">
        <v>232</v>
      </c>
      <c r="C38" s="422"/>
      <c r="D38" s="519"/>
      <c r="E38" s="521"/>
      <c r="F38" s="519"/>
      <c r="G38" s="520"/>
      <c r="H38" s="520"/>
      <c r="I38" s="520"/>
      <c r="J38" s="520"/>
      <c r="K38" s="521"/>
      <c r="L38" s="519"/>
      <c r="M38" s="520"/>
      <c r="N38" s="520"/>
      <c r="O38" s="520"/>
      <c r="P38" s="520"/>
      <c r="Q38" s="521"/>
      <c r="R38" s="519"/>
      <c r="S38" s="520"/>
      <c r="T38" s="520"/>
      <c r="U38" s="520"/>
      <c r="V38" s="520"/>
      <c r="W38" s="521"/>
      <c r="X38" s="519"/>
      <c r="Y38" s="520"/>
      <c r="Z38" s="520"/>
      <c r="AA38" s="520"/>
      <c r="AB38" s="520"/>
      <c r="AC38" s="521"/>
      <c r="AD38"/>
      <c r="AE38"/>
      <c r="AF38"/>
      <c r="AG38"/>
      <c r="AH38"/>
      <c r="AI38"/>
      <c r="AJ38"/>
      <c r="AK38"/>
      <c r="AL38"/>
      <c r="AM38"/>
      <c r="AN38"/>
      <c r="AO38"/>
      <c r="AP38"/>
      <c r="AQ38"/>
    </row>
    <row r="39" spans="1:43" s="72" customFormat="1" ht="24.95" customHeight="1">
      <c r="A39"/>
      <c r="B39" s="420" t="s">
        <v>233</v>
      </c>
      <c r="C39" s="420"/>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515"/>
      <c r="AC39" s="515"/>
      <c r="AD39"/>
      <c r="AE39"/>
      <c r="AF39"/>
      <c r="AG39"/>
      <c r="AH39"/>
      <c r="AI39"/>
      <c r="AJ39"/>
      <c r="AK39"/>
      <c r="AL39"/>
      <c r="AM39"/>
      <c r="AN39"/>
      <c r="AO39"/>
      <c r="AP39"/>
      <c r="AQ39"/>
    </row>
    <row r="40" spans="1:43" s="72" customFormat="1" ht="5.0999999999999996" customHeight="1">
      <c r="A40"/>
      <c r="B40" s="117"/>
      <c r="C40" s="117"/>
      <c r="D40" s="117"/>
      <c r="E40" s="117"/>
      <c r="F40" s="124"/>
      <c r="G40" s="124"/>
      <c r="H40" s="124"/>
      <c r="I40" s="124"/>
      <c r="J40" s="124"/>
      <c r="K40" s="124"/>
      <c r="L40" s="124"/>
      <c r="M40" s="124"/>
      <c r="N40" s="124"/>
      <c r="O40" s="124"/>
      <c r="P40" s="124"/>
      <c r="Q40" s="124"/>
      <c r="R40" s="124"/>
      <c r="S40" s="124"/>
      <c r="T40" s="124"/>
      <c r="U40" s="124"/>
      <c r="V40" s="124"/>
      <c r="W40" s="124"/>
      <c r="X40"/>
      <c r="Y40"/>
      <c r="Z40"/>
      <c r="AA40"/>
      <c r="AB40"/>
      <c r="AC40"/>
      <c r="AD40"/>
      <c r="AE40"/>
      <c r="AF40"/>
      <c r="AG40"/>
      <c r="AH40"/>
      <c r="AI40"/>
      <c r="AJ40"/>
      <c r="AK40"/>
      <c r="AL40"/>
      <c r="AM40"/>
      <c r="AN40"/>
      <c r="AO40"/>
      <c r="AP40"/>
      <c r="AQ40"/>
    </row>
    <row r="41" spans="1:43" s="72" customFormat="1" ht="21" customHeight="1">
      <c r="A41" s="111" t="s">
        <v>275</v>
      </c>
      <c r="B41" s="69"/>
      <c r="C41" s="69"/>
      <c r="D41" s="69"/>
      <c r="E41" s="69"/>
      <c r="F41" s="69"/>
      <c r="G41" s="70"/>
      <c r="H41" s="70"/>
      <c r="I41" s="70"/>
      <c r="J41" s="70"/>
      <c r="K41" s="70"/>
      <c r="L41" s="70"/>
      <c r="M41" s="70"/>
      <c r="N41" s="70"/>
      <c r="O41" s="70"/>
      <c r="AM41" s="69"/>
      <c r="AN41" s="71"/>
    </row>
    <row r="42" spans="1:43" s="72" customFormat="1" ht="24.95" customHeight="1">
      <c r="A42" s="419"/>
      <c r="B42" s="419"/>
      <c r="C42" s="419"/>
      <c r="D42" s="107">
        <v>4</v>
      </c>
      <c r="E42" s="107">
        <v>5</v>
      </c>
      <c r="F42" s="466">
        <v>6</v>
      </c>
      <c r="G42" s="466"/>
      <c r="H42" s="466"/>
      <c r="I42" s="466">
        <v>7</v>
      </c>
      <c r="J42" s="466"/>
      <c r="K42" s="466"/>
      <c r="L42" s="466">
        <v>8</v>
      </c>
      <c r="M42" s="466"/>
      <c r="N42" s="466"/>
      <c r="O42" s="466">
        <v>9</v>
      </c>
      <c r="P42" s="466"/>
      <c r="Q42" s="466"/>
      <c r="R42" s="466">
        <v>10</v>
      </c>
      <c r="S42" s="466"/>
      <c r="T42" s="466"/>
      <c r="U42" s="466">
        <v>11</v>
      </c>
      <c r="V42" s="466"/>
      <c r="W42" s="466"/>
      <c r="X42" s="466">
        <v>12</v>
      </c>
      <c r="Y42" s="466"/>
      <c r="Z42" s="466"/>
      <c r="AA42" s="466">
        <v>1</v>
      </c>
      <c r="AB42" s="466"/>
      <c r="AC42" s="466"/>
      <c r="AD42" s="466">
        <v>2</v>
      </c>
      <c r="AE42" s="466"/>
      <c r="AF42" s="466"/>
      <c r="AG42" s="466">
        <v>3</v>
      </c>
      <c r="AH42" s="466"/>
      <c r="AI42" s="466"/>
      <c r="AJ42" s="419" t="s">
        <v>147</v>
      </c>
      <c r="AK42" s="419"/>
      <c r="AL42" s="120" t="s">
        <v>204</v>
      </c>
      <c r="AM42" s="120" t="s">
        <v>216</v>
      </c>
      <c r="AN42"/>
      <c r="AO42"/>
      <c r="AP42"/>
      <c r="AQ42"/>
    </row>
    <row r="43" spans="1:43" s="72" customFormat="1" ht="18" customHeight="1">
      <c r="A43" s="471" t="s">
        <v>210</v>
      </c>
      <c r="B43" s="471"/>
      <c r="C43" s="471"/>
      <c r="D43" s="121">
        <f>SUM(D44:D48)</f>
        <v>0</v>
      </c>
      <c r="E43" s="121">
        <f>SUM(E44:E48)</f>
        <v>0</v>
      </c>
      <c r="F43" s="472">
        <f>SUM(F44:H48)</f>
        <v>0</v>
      </c>
      <c r="G43" s="472"/>
      <c r="H43" s="472"/>
      <c r="I43" s="472">
        <f>SUM(I44:K48)</f>
        <v>0</v>
      </c>
      <c r="J43" s="472"/>
      <c r="K43" s="472"/>
      <c r="L43" s="472">
        <f>SUM(L44:N48)</f>
        <v>0</v>
      </c>
      <c r="M43" s="472"/>
      <c r="N43" s="472"/>
      <c r="O43" s="472">
        <f>SUM(O44:Q48)</f>
        <v>0</v>
      </c>
      <c r="P43" s="472"/>
      <c r="Q43" s="472"/>
      <c r="R43" s="472">
        <f>SUM(R44:T48)</f>
        <v>0</v>
      </c>
      <c r="S43" s="472"/>
      <c r="T43" s="472"/>
      <c r="U43" s="472">
        <f>SUM(U44:W48)</f>
        <v>0</v>
      </c>
      <c r="V43" s="472"/>
      <c r="W43" s="472"/>
      <c r="X43" s="472">
        <f>SUM(X44:Z48)</f>
        <v>0</v>
      </c>
      <c r="Y43" s="472"/>
      <c r="Z43" s="472"/>
      <c r="AA43" s="472">
        <f>SUM(AA44:AC48)</f>
        <v>0</v>
      </c>
      <c r="AB43" s="472"/>
      <c r="AC43" s="472"/>
      <c r="AD43" s="472">
        <f>SUM(AD44:AF48)</f>
        <v>0</v>
      </c>
      <c r="AE43" s="472"/>
      <c r="AF43" s="472"/>
      <c r="AG43" s="472">
        <f>SUM(AG44:AI48)</f>
        <v>0</v>
      </c>
      <c r="AH43" s="472"/>
      <c r="AI43" s="472"/>
      <c r="AJ43" s="468">
        <f t="shared" ref="AJ43:AJ48" si="3">SUM(D43:AI43)</f>
        <v>0</v>
      </c>
      <c r="AK43" s="468"/>
      <c r="AL43" s="469" t="e">
        <f>ROUNDUP(((AJ43-AJ49-AJ50)+AJ49*0.5+AJ50*0.75)/AJ51,1)</f>
        <v>#DIV/0!</v>
      </c>
      <c r="AM43" s="469" t="e">
        <f>ROUND((2*AJ44+3*AJ45+4*AJ46+5*AJ47+6*AJ48)/AJ43,1)</f>
        <v>#DIV/0!</v>
      </c>
      <c r="AN43"/>
      <c r="AO43"/>
      <c r="AP43"/>
      <c r="AQ43"/>
    </row>
    <row r="44" spans="1:43" s="72" customFormat="1" ht="18" customHeight="1">
      <c r="A44" s="432" t="s">
        <v>211</v>
      </c>
      <c r="B44" s="433"/>
      <c r="C44" s="434"/>
      <c r="D44" s="108"/>
      <c r="E44" s="108"/>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8">
        <f t="shared" si="3"/>
        <v>0</v>
      </c>
      <c r="AK44" s="468"/>
      <c r="AL44" s="478"/>
      <c r="AM44" s="478"/>
      <c r="AN44"/>
      <c r="AO44"/>
      <c r="AP44"/>
      <c r="AQ44"/>
    </row>
    <row r="45" spans="1:43" s="72" customFormat="1" ht="18" customHeight="1">
      <c r="A45" s="432" t="s">
        <v>212</v>
      </c>
      <c r="B45" s="433"/>
      <c r="C45" s="434"/>
      <c r="D45" s="108"/>
      <c r="E45" s="108"/>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c r="AF45" s="467"/>
      <c r="AG45" s="467"/>
      <c r="AH45" s="467"/>
      <c r="AI45" s="467"/>
      <c r="AJ45" s="468">
        <f t="shared" si="3"/>
        <v>0</v>
      </c>
      <c r="AK45" s="468"/>
      <c r="AL45" s="478"/>
      <c r="AM45" s="478"/>
      <c r="AN45"/>
      <c r="AO45"/>
      <c r="AP45"/>
      <c r="AQ45"/>
    </row>
    <row r="46" spans="1:43" s="72" customFormat="1" ht="18" customHeight="1">
      <c r="A46" s="432" t="s">
        <v>213</v>
      </c>
      <c r="B46" s="433"/>
      <c r="C46" s="434"/>
      <c r="D46" s="108"/>
      <c r="E46" s="108"/>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8">
        <f t="shared" si="3"/>
        <v>0</v>
      </c>
      <c r="AK46" s="468"/>
      <c r="AL46" s="478"/>
      <c r="AM46" s="478"/>
      <c r="AN46"/>
      <c r="AO46"/>
      <c r="AP46"/>
      <c r="AQ46"/>
    </row>
    <row r="47" spans="1:43" s="72" customFormat="1" ht="18" customHeight="1">
      <c r="A47" s="432" t="s">
        <v>214</v>
      </c>
      <c r="B47" s="433"/>
      <c r="C47" s="434"/>
      <c r="D47" s="108"/>
      <c r="E47" s="108"/>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c r="AF47" s="467"/>
      <c r="AG47" s="467"/>
      <c r="AH47" s="467"/>
      <c r="AI47" s="467"/>
      <c r="AJ47" s="468">
        <f t="shared" si="3"/>
        <v>0</v>
      </c>
      <c r="AK47" s="468"/>
      <c r="AL47" s="478"/>
      <c r="AM47" s="478"/>
      <c r="AN47"/>
      <c r="AO47"/>
      <c r="AP47"/>
      <c r="AQ47"/>
    </row>
    <row r="48" spans="1:43" s="72" customFormat="1" ht="18" customHeight="1">
      <c r="A48" s="432" t="s">
        <v>215</v>
      </c>
      <c r="B48" s="433"/>
      <c r="C48" s="434"/>
      <c r="D48" s="108"/>
      <c r="E48" s="108"/>
      <c r="F48" s="467"/>
      <c r="G48" s="467"/>
      <c r="H48" s="467"/>
      <c r="I48" s="467"/>
      <c r="J48" s="467"/>
      <c r="K48" s="467"/>
      <c r="L48" s="467"/>
      <c r="M48" s="467"/>
      <c r="N48" s="467"/>
      <c r="O48" s="467"/>
      <c r="P48" s="467"/>
      <c r="Q48" s="467"/>
      <c r="R48" s="467"/>
      <c r="S48" s="467"/>
      <c r="T48" s="467"/>
      <c r="U48" s="467"/>
      <c r="V48" s="467"/>
      <c r="W48" s="467"/>
      <c r="X48" s="467"/>
      <c r="Y48" s="467"/>
      <c r="Z48" s="467"/>
      <c r="AA48" s="467"/>
      <c r="AB48" s="467"/>
      <c r="AC48" s="467"/>
      <c r="AD48" s="467"/>
      <c r="AE48" s="467"/>
      <c r="AF48" s="467"/>
      <c r="AG48" s="467"/>
      <c r="AH48" s="467"/>
      <c r="AI48" s="467"/>
      <c r="AJ48" s="468">
        <f t="shared" si="3"/>
        <v>0</v>
      </c>
      <c r="AK48" s="468"/>
      <c r="AL48" s="478"/>
      <c r="AM48" s="478"/>
      <c r="AN48"/>
      <c r="AO48"/>
      <c r="AP48"/>
      <c r="AQ48"/>
    </row>
    <row r="49" spans="1:43" s="72" customFormat="1" ht="18" customHeight="1">
      <c r="A49" s="168"/>
      <c r="B49" s="171" t="s">
        <v>280</v>
      </c>
      <c r="C49" s="169"/>
      <c r="D49" s="170"/>
      <c r="E49" s="170"/>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c r="AE49" s="467"/>
      <c r="AF49" s="467"/>
      <c r="AG49" s="467"/>
      <c r="AH49" s="467"/>
      <c r="AI49" s="467"/>
      <c r="AJ49" s="468">
        <f>SUM(D49:AI49)</f>
        <v>0</v>
      </c>
      <c r="AK49" s="468"/>
      <c r="AL49" s="478"/>
      <c r="AM49" s="478"/>
      <c r="AN49"/>
      <c r="AO49"/>
      <c r="AP49"/>
      <c r="AQ49"/>
    </row>
    <row r="50" spans="1:43" s="72" customFormat="1" ht="18" customHeight="1">
      <c r="A50" s="168"/>
      <c r="B50" s="512" t="s">
        <v>281</v>
      </c>
      <c r="C50" s="513"/>
      <c r="D50" s="170"/>
      <c r="E50" s="170"/>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c r="AF50" s="467"/>
      <c r="AG50" s="467"/>
      <c r="AH50" s="467"/>
      <c r="AI50" s="467"/>
      <c r="AJ50" s="468">
        <f>SUM(D50:AI50)</f>
        <v>0</v>
      </c>
      <c r="AK50" s="468"/>
      <c r="AL50" s="478"/>
      <c r="AM50" s="478"/>
      <c r="AN50"/>
      <c r="AO50"/>
      <c r="AP50"/>
      <c r="AQ50"/>
    </row>
    <row r="51" spans="1:43" s="72" customFormat="1" ht="18" customHeight="1">
      <c r="A51" s="471" t="s">
        <v>201</v>
      </c>
      <c r="B51" s="471"/>
      <c r="C51" s="471"/>
      <c r="D51" s="108"/>
      <c r="E51" s="108"/>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c r="AE51" s="467"/>
      <c r="AF51" s="467"/>
      <c r="AG51" s="467"/>
      <c r="AH51" s="467"/>
      <c r="AI51" s="467"/>
      <c r="AJ51" s="468">
        <f>+SUM(D51:AI51)</f>
        <v>0</v>
      </c>
      <c r="AK51" s="468"/>
      <c r="AL51" s="470"/>
      <c r="AM51" s="470"/>
      <c r="AN51"/>
      <c r="AO51"/>
      <c r="AP51"/>
      <c r="AQ51"/>
    </row>
    <row r="52" spans="1:43" s="72" customFormat="1" ht="21" customHeight="1">
      <c r="A52" s="117" t="s">
        <v>282</v>
      </c>
      <c r="B52" s="117"/>
      <c r="C52" s="117"/>
      <c r="D52"/>
      <c r="E52"/>
      <c r="F52"/>
      <c r="G52"/>
      <c r="H52"/>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118"/>
      <c r="AH52" s="118"/>
      <c r="AI52" s="118"/>
      <c r="AJ52" s="119"/>
      <c r="AK52" s="70"/>
      <c r="AL52" s="69"/>
      <c r="AM52" s="69"/>
      <c r="AN52" s="71"/>
    </row>
    <row r="53" spans="1:43" s="72" customFormat="1" ht="5.0999999999999996" customHeight="1">
      <c r="A53" s="117"/>
      <c r="B53" s="117"/>
      <c r="C53" s="117"/>
      <c r="D53"/>
      <c r="E53"/>
      <c r="F53"/>
      <c r="G53"/>
      <c r="H53"/>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118"/>
      <c r="AH53" s="118"/>
      <c r="AI53" s="118"/>
      <c r="AJ53" s="119"/>
      <c r="AK53" s="70"/>
      <c r="AL53" s="173"/>
      <c r="AM53" s="173"/>
      <c r="AN53" s="71"/>
    </row>
    <row r="54" spans="1:43" s="72" customFormat="1" ht="18" customHeight="1">
      <c r="A54" s="111" t="s">
        <v>202</v>
      </c>
      <c r="B54" s="70"/>
      <c r="D54" s="70"/>
      <c r="E54" s="70"/>
      <c r="F54" s="70"/>
      <c r="G54" s="70"/>
      <c r="H54" s="70"/>
      <c r="I54" s="70"/>
      <c r="J54" s="70"/>
      <c r="K54" s="70"/>
      <c r="L54" s="70"/>
      <c r="M54" s="70"/>
      <c r="N54" s="70"/>
      <c r="O54" s="70"/>
      <c r="P54" s="70"/>
      <c r="Q54" s="70"/>
      <c r="R54" s="70"/>
      <c r="S54" s="70"/>
      <c r="T54" s="70"/>
      <c r="U54" s="70"/>
      <c r="V54" s="70"/>
      <c r="W54" s="69"/>
      <c r="X54" s="70"/>
      <c r="Y54" s="70"/>
      <c r="Z54" s="70"/>
      <c r="AA54" s="70"/>
      <c r="AB54" s="70"/>
      <c r="AC54" s="70"/>
      <c r="AD54" s="70"/>
      <c r="AE54" s="70"/>
      <c r="AF54" s="70"/>
      <c r="AG54" s="118"/>
      <c r="AH54" s="118"/>
      <c r="AI54" s="118"/>
      <c r="AJ54" s="119"/>
      <c r="AK54" s="70"/>
      <c r="AL54" s="69"/>
      <c r="AM54" s="69"/>
      <c r="AN54" s="71"/>
    </row>
    <row r="55" spans="1:43" s="72" customFormat="1" ht="63" customHeight="1">
      <c r="A55" s="419" t="s">
        <v>195</v>
      </c>
      <c r="B55" s="419"/>
      <c r="C55" s="419" t="s">
        <v>113</v>
      </c>
      <c r="D55" s="419"/>
      <c r="E55" s="420" t="s">
        <v>276</v>
      </c>
      <c r="F55" s="420"/>
      <c r="G55" s="420"/>
      <c r="H55" s="420"/>
      <c r="I55" s="427" t="s">
        <v>277</v>
      </c>
      <c r="J55" s="522"/>
      <c r="K55" s="522"/>
      <c r="L55" s="522"/>
      <c r="M55" s="522"/>
      <c r="N55" s="428"/>
      <c r="O55" s="427" t="s">
        <v>234</v>
      </c>
      <c r="P55" s="522"/>
      <c r="Q55" s="522"/>
      <c r="R55" s="522"/>
      <c r="S55" s="522"/>
      <c r="T55" s="428"/>
      <c r="U55" s="427" t="s">
        <v>235</v>
      </c>
      <c r="V55" s="522"/>
      <c r="W55" s="522"/>
      <c r="X55" s="522"/>
      <c r="Y55" s="522"/>
      <c r="Z55" s="428"/>
      <c r="AA55" s="427" t="s">
        <v>236</v>
      </c>
      <c r="AB55" s="522"/>
      <c r="AC55" s="522"/>
      <c r="AD55" s="522"/>
      <c r="AE55" s="522"/>
      <c r="AF55" s="428"/>
      <c r="AG55" s="420" t="s">
        <v>237</v>
      </c>
      <c r="AH55" s="420"/>
      <c r="AI55" s="420"/>
      <c r="AJ55" s="420"/>
      <c r="AK55" s="420"/>
      <c r="AL55"/>
      <c r="AM55" s="69"/>
      <c r="AN55" s="71"/>
    </row>
    <row r="56" spans="1:43" s="72" customFormat="1" ht="18" customHeight="1">
      <c r="A56" s="420" t="s">
        <v>205</v>
      </c>
      <c r="B56" s="420"/>
      <c r="C56" s="472" t="e">
        <f>ROUNDDOWN(IF(AL43&lt;=60,1,1+ROUNDUP((AL43-60)/40,0)),1)</f>
        <v>#DIV/0!</v>
      </c>
      <c r="D56" s="472"/>
      <c r="E56" s="472" t="str">
        <f>IF(D38="○",ROUNDDOWN(IF(AM43&lt;4,AL43/6,IF(AM43&lt;5,AL43/5,AL43/3)),1),"-")</f>
        <v>-</v>
      </c>
      <c r="F56" s="472"/>
      <c r="G56" s="472"/>
      <c r="H56" s="472"/>
      <c r="I56" s="472" t="str">
        <f>IF(F38="○",ROUNDDOWN(F39/6,1),"-")</f>
        <v>-</v>
      </c>
      <c r="J56" s="472"/>
      <c r="K56" s="472"/>
      <c r="L56" s="472"/>
      <c r="M56" s="472"/>
      <c r="N56" s="472"/>
      <c r="O56" s="472" t="str">
        <f>IF(L38="○",ROUNDDOWN(L39/6,1),"-")</f>
        <v>-</v>
      </c>
      <c r="P56" s="472"/>
      <c r="Q56" s="472"/>
      <c r="R56" s="472"/>
      <c r="S56" s="472"/>
      <c r="T56" s="472"/>
      <c r="U56" s="472" t="str">
        <f>IF(R38="○",ROUNDDOWN(R39/6,1),"-")</f>
        <v>-</v>
      </c>
      <c r="V56" s="472"/>
      <c r="W56" s="472"/>
      <c r="X56" s="472"/>
      <c r="Y56" s="472"/>
      <c r="Z56" s="472"/>
      <c r="AA56" s="472" t="str">
        <f>IF(R38="○",ROUNDDOWN(R39/15,1),"-")</f>
        <v>-</v>
      </c>
      <c r="AB56" s="472"/>
      <c r="AC56" s="472"/>
      <c r="AD56" s="472"/>
      <c r="AE56" s="472"/>
      <c r="AF56" s="472"/>
      <c r="AG56" s="472" t="str">
        <f>IF(X38="○",ROUNDDOWN(X39/10,1),"-")</f>
        <v>-</v>
      </c>
      <c r="AH56" s="472"/>
      <c r="AI56" s="472"/>
      <c r="AJ56" s="472"/>
      <c r="AK56" s="472"/>
      <c r="AL56"/>
      <c r="AM56" s="69"/>
      <c r="AN56" s="71"/>
    </row>
    <row r="57" spans="1:43" s="72" customFormat="1" ht="5.0999999999999996" customHeight="1">
      <c r="A57" s="117"/>
      <c r="B57" s="117"/>
      <c r="C57" s="117"/>
      <c r="D57" s="117"/>
      <c r="E57" s="117"/>
      <c r="F57" s="117"/>
      <c r="G57" s="117"/>
      <c r="H57" s="117"/>
      <c r="I57" s="117"/>
      <c r="J57" s="118"/>
      <c r="K57" s="118"/>
      <c r="L57" s="118"/>
      <c r="M57" s="119"/>
      <c r="N57" s="70"/>
      <c r="O57" s="70"/>
      <c r="P57" s="70"/>
      <c r="Q57"/>
      <c r="W57" s="69"/>
      <c r="X57" s="70"/>
      <c r="Y57" s="70"/>
      <c r="Z57" s="70"/>
      <c r="AA57" s="70"/>
      <c r="AB57" s="70"/>
      <c r="AC57" s="70"/>
      <c r="AD57" s="70"/>
      <c r="AE57" s="70"/>
      <c r="AF57" s="70"/>
      <c r="AG57" s="118"/>
      <c r="AH57" s="118"/>
      <c r="AI57" s="118"/>
      <c r="AJ57" s="119"/>
      <c r="AK57" s="70"/>
      <c r="AL57" s="69"/>
      <c r="AM57" s="69"/>
      <c r="AN57" s="71"/>
    </row>
    <row r="58" spans="1:43" ht="21" customHeight="1">
      <c r="A58" s="73" t="s">
        <v>206</v>
      </c>
      <c r="B58" s="59"/>
      <c r="C58" s="63"/>
      <c r="D58" s="63"/>
      <c r="E58" s="63"/>
      <c r="F58" s="63"/>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3"/>
      <c r="AM58" s="63"/>
      <c r="AN58" s="62"/>
    </row>
    <row r="59" spans="1:43" ht="24.95" customHeight="1">
      <c r="A59" s="62"/>
      <c r="B59" s="82"/>
      <c r="C59" s="404" t="str">
        <f>IF(VLOOKUP($AK$1,'選択肢（削除厳禁）'!$A$1:$Q$31,C64,FALSE)=0,"-",VLOOKUP($AK$1,'選択肢（削除厳禁）'!$A$1:$Q$31,C64,FALSE))</f>
        <v>管理者</v>
      </c>
      <c r="D59" s="406"/>
      <c r="E59" s="413" t="str">
        <f>IF(VLOOKUP($AK$1,'選択肢（削除厳禁）'!$A$1:$Q$31,E64,FALSE)=0,"-",VLOOKUP($AK$1,'選択肢（削除厳禁）'!$A$1:$Q$31,E64,FALSE))</f>
        <v>サービス管理責任者</v>
      </c>
      <c r="F59" s="413"/>
      <c r="G59" s="413"/>
      <c r="H59" s="413"/>
      <c r="I59" s="404" t="str">
        <f>IF(VLOOKUP($AK$1,'選択肢（削除厳禁）'!$A$1:$Q$31,I64,FALSE)=0,"-",VLOOKUP($AK$1,'選択肢（削除厳禁）'!$A$1:$Q$31,I64,FALSE))</f>
        <v>医師</v>
      </c>
      <c r="J59" s="405"/>
      <c r="K59" s="405"/>
      <c r="L59" s="405"/>
      <c r="M59" s="405"/>
      <c r="N59" s="406"/>
      <c r="O59" s="404" t="str">
        <f>IF(VLOOKUP($AK$1,'選択肢（削除厳禁）'!$A$1:$Q$31,O64,FALSE)=0,"-",VLOOKUP($AK$1,'選択肢（削除厳禁）'!$A$1:$Q$31,O64,FALSE))</f>
        <v>看護職員</v>
      </c>
      <c r="P59" s="405"/>
      <c r="Q59" s="405"/>
      <c r="R59" s="405"/>
      <c r="S59" s="405"/>
      <c r="T59" s="406"/>
      <c r="U59" s="404" t="str">
        <f>IF(VLOOKUP($AK$1,'選択肢（削除厳禁）'!$A$1:$Q$31,U64,FALSE)=0,"-",VLOOKUP($AK$1,'選択肢（削除厳禁）'!$A$1:$Q$31,U64,FALSE))</f>
        <v>理学療法士</v>
      </c>
      <c r="V59" s="405"/>
      <c r="W59" s="405"/>
      <c r="X59" s="405"/>
      <c r="Y59" s="405"/>
      <c r="Z59" s="406"/>
      <c r="AA59" s="404" t="str">
        <f>IF(VLOOKUP($AK$1,'選択肢（削除厳禁）'!$A$1:$Q$31,AA64,FALSE)=0,"-",VLOOKUP($AK$1,'選択肢（削除厳禁）'!$A$1:$Q$31,AA64,FALSE))</f>
        <v>作業療法士</v>
      </c>
      <c r="AB59" s="405"/>
      <c r="AC59" s="405"/>
      <c r="AD59" s="405"/>
      <c r="AE59" s="405"/>
      <c r="AF59" s="406"/>
      <c r="AG59" s="413" t="str">
        <f>IF(VLOOKUP($AK$1,'選択肢（削除厳禁）'!$A$1:$Q$31,AG64,FALSE)=0,"-",VLOOKUP($AK$1,'選択肢（削除厳禁）'!$A$1:$Q$31,AG64,FALSE))</f>
        <v>言語聴覚士</v>
      </c>
      <c r="AH59" s="413"/>
      <c r="AI59" s="413"/>
      <c r="AJ59" s="413"/>
      <c r="AK59" s="413"/>
      <c r="AL59" s="404" t="str">
        <f>IF(VLOOKUP($AK$1,'選択肢（削除厳禁）'!$A$1:$Q$31,AL64,FALSE)=0,"-",VLOOKUP($AK$1,'選択肢（削除厳禁）'!$A$1:$Q$31,AL64,FALSE))</f>
        <v>就労支援員</v>
      </c>
      <c r="AM59" s="406"/>
      <c r="AN59" s="62"/>
    </row>
    <row r="60" spans="1:43" ht="18" customHeight="1">
      <c r="A60" s="62"/>
      <c r="B60" s="82"/>
      <c r="C60" s="113" t="s">
        <v>56</v>
      </c>
      <c r="D60" s="113" t="s">
        <v>57</v>
      </c>
      <c r="E60" s="112" t="s">
        <v>56</v>
      </c>
      <c r="F60" s="412" t="s">
        <v>57</v>
      </c>
      <c r="G60" s="412"/>
      <c r="H60" s="412"/>
      <c r="I60" s="409" t="s">
        <v>56</v>
      </c>
      <c r="J60" s="410"/>
      <c r="K60" s="411"/>
      <c r="L60" s="409" t="s">
        <v>57</v>
      </c>
      <c r="M60" s="410"/>
      <c r="N60" s="411"/>
      <c r="O60" s="409" t="s">
        <v>56</v>
      </c>
      <c r="P60" s="410"/>
      <c r="Q60" s="411"/>
      <c r="R60" s="409" t="s">
        <v>57</v>
      </c>
      <c r="S60" s="410"/>
      <c r="T60" s="411"/>
      <c r="U60" s="409" t="s">
        <v>56</v>
      </c>
      <c r="V60" s="410"/>
      <c r="W60" s="411"/>
      <c r="X60" s="409" t="s">
        <v>57</v>
      </c>
      <c r="Y60" s="410"/>
      <c r="Z60" s="411"/>
      <c r="AA60" s="409" t="s">
        <v>56</v>
      </c>
      <c r="AB60" s="410"/>
      <c r="AC60" s="411"/>
      <c r="AD60" s="409" t="s">
        <v>57</v>
      </c>
      <c r="AE60" s="410"/>
      <c r="AF60" s="411"/>
      <c r="AG60" s="409" t="s">
        <v>56</v>
      </c>
      <c r="AH60" s="410"/>
      <c r="AI60" s="411"/>
      <c r="AJ60" s="409" t="s">
        <v>57</v>
      </c>
      <c r="AK60" s="411"/>
      <c r="AL60" s="112" t="s">
        <v>19</v>
      </c>
      <c r="AM60" s="112" t="s">
        <v>18</v>
      </c>
      <c r="AN60" s="62"/>
    </row>
    <row r="61" spans="1:43" ht="18" customHeight="1">
      <c r="A61" s="62"/>
      <c r="B61" s="81" t="s">
        <v>107</v>
      </c>
      <c r="C61" s="112">
        <f>COUNTIFS($B$11:$B$30,C$59,$C$11:$C$30,"A",$E$11:$E$30,"*")</f>
        <v>0</v>
      </c>
      <c r="D61" s="112">
        <f>COUNTIFS($B$11:$B$30,C$59,$C$11:$C$30,"B",$E$11:$E$30,"*")</f>
        <v>0</v>
      </c>
      <c r="E61" s="112">
        <f>COUNTIFS($B$11:$B$30,E$59,$C$11:$C$30,"A",$E$11:$E$30,"*")</f>
        <v>0</v>
      </c>
      <c r="F61" s="409">
        <f>COUNTIFS($B$11:$B$30,E$59,$C$11:$C$30,"B",$E$11:$E$30,"*")</f>
        <v>0</v>
      </c>
      <c r="G61" s="410"/>
      <c r="H61" s="411"/>
      <c r="I61" s="409">
        <f>COUNTIFS($B$11:$B$30,I$59,$C$11:$C$30,"A",$E$11:$E$30,"*")</f>
        <v>0</v>
      </c>
      <c r="J61" s="410"/>
      <c r="K61" s="411"/>
      <c r="L61" s="409">
        <f>COUNTIFS($B$11:$B$30,I$59,$C$11:$C$30,"B",$E$11:$E$30,"*")</f>
        <v>0</v>
      </c>
      <c r="M61" s="410"/>
      <c r="N61" s="411"/>
      <c r="O61" s="409">
        <f>COUNTIFS($B$11:$B$30,O$59,$C$11:$C$30,"A",$E$11:$E$30,"*")</f>
        <v>0</v>
      </c>
      <c r="P61" s="410"/>
      <c r="Q61" s="411"/>
      <c r="R61" s="409">
        <f>COUNTIFS($B$11:$B$30,O$59,$C$11:$C$30,"B",$E$11:$E$30,"*")</f>
        <v>0</v>
      </c>
      <c r="S61" s="410"/>
      <c r="T61" s="411"/>
      <c r="U61" s="409">
        <f>COUNTIFS($B$11:$B$30,U$59,$C$11:$C$30,"A",$E$11:$E$30,"*")</f>
        <v>0</v>
      </c>
      <c r="V61" s="410"/>
      <c r="W61" s="411"/>
      <c r="X61" s="409">
        <f>COUNTIFS($B$11:$B$30,U$59,$C$11:$C$30,"B",$E$11:$E$30,"*")</f>
        <v>0</v>
      </c>
      <c r="Y61" s="410"/>
      <c r="Z61" s="411"/>
      <c r="AA61" s="409">
        <f>COUNTIFS($B$11:$B$30,AA$59,$C$11:$C$30,"A",$E$11:$E$30,"*")</f>
        <v>0</v>
      </c>
      <c r="AB61" s="410"/>
      <c r="AC61" s="411"/>
      <c r="AD61" s="409">
        <f>COUNTIFS($B$11:$B$30,AA$59,$C$11:$C$30,"B",$E$11:$E$30,"*")</f>
        <v>0</v>
      </c>
      <c r="AE61" s="410"/>
      <c r="AF61" s="411"/>
      <c r="AG61" s="409">
        <f>COUNTIFS($B$11:$B$30,AG$59,$C$11:$C$30,"A",$E$11:$E$30,"*")</f>
        <v>0</v>
      </c>
      <c r="AH61" s="410"/>
      <c r="AI61" s="411"/>
      <c r="AJ61" s="409">
        <f>COUNTIFS($B$11:$B$30,AG$59,$C$11:$C$30,"B",$E$11:$E$30,"*")</f>
        <v>0</v>
      </c>
      <c r="AK61" s="411"/>
      <c r="AL61" s="112">
        <f>COUNTIFS($B$11:$B$30,AL$59,$C$11:$C$30,"A",$E$11:$E$30,"*")</f>
        <v>0</v>
      </c>
      <c r="AM61" s="112">
        <f>COUNTIFS($B$11:$B$30,AL$59,$C$11:$C$30,"B",$E$11:$E$30,"*")</f>
        <v>0</v>
      </c>
      <c r="AN61" s="62"/>
    </row>
    <row r="62" spans="1:43" ht="18" customHeight="1">
      <c r="A62" s="62"/>
      <c r="B62" s="89" t="s">
        <v>108</v>
      </c>
      <c r="C62" s="112">
        <f>COUNTIFS($B$11:$B$30,C$59,$C$11:$C$30,"C",$E$11:$E$30,"*")</f>
        <v>0</v>
      </c>
      <c r="D62" s="112">
        <f>COUNTIFS($B$11:$B$30,C$59,$C$11:$C$30,"D",$E$11:$E$30,"*")</f>
        <v>0</v>
      </c>
      <c r="E62" s="112">
        <f>COUNTIFS($B$11:$B$30,E$59,$C$11:$C$30,"C",$E$11:$E$30,"*")</f>
        <v>0</v>
      </c>
      <c r="F62" s="409">
        <f>COUNTIFS($B$11:$B$30,E$59,$C$11:$C$30,"D",$E$11:$E$30,"*")</f>
        <v>0</v>
      </c>
      <c r="G62" s="410"/>
      <c r="H62" s="411"/>
      <c r="I62" s="409">
        <f>COUNTIFS($B$11:$B$30,I$59,$C$11:$C$30,"C",$E$11:$E$30,"*")</f>
        <v>0</v>
      </c>
      <c r="J62" s="410"/>
      <c r="K62" s="411"/>
      <c r="L62" s="409">
        <f>COUNTIFS($B$11:$B$30,I$59,$C$11:$C$30,"D",$E$11:$E$30,"*")</f>
        <v>0</v>
      </c>
      <c r="M62" s="410"/>
      <c r="N62" s="411"/>
      <c r="O62" s="409">
        <f>COUNTIFS($B$11:$B$30,O$59,$C$11:$C$30,"C",$E$11:$E$30,"*")</f>
        <v>0</v>
      </c>
      <c r="P62" s="410"/>
      <c r="Q62" s="411"/>
      <c r="R62" s="409">
        <f>COUNTIFS($B$11:$B$30,O$59,$C$11:$C$30,"D",$E$11:$E$30,"*")</f>
        <v>0</v>
      </c>
      <c r="S62" s="410"/>
      <c r="T62" s="411"/>
      <c r="U62" s="409">
        <f>COUNTIFS($B$11:$B$30,U$59,$C$11:$C$30,"C",$E$11:$E$30,"*")</f>
        <v>0</v>
      </c>
      <c r="V62" s="410"/>
      <c r="W62" s="411"/>
      <c r="X62" s="409">
        <f>COUNTIFS($B$11:$B$30,U$59,$C$11:$C$30,"D",$E$11:$E$30,"*")</f>
        <v>0</v>
      </c>
      <c r="Y62" s="410"/>
      <c r="Z62" s="411"/>
      <c r="AA62" s="409">
        <f>COUNTIFS($B$11:$B$30,AA$59,$C$11:$C$30,"C",$E$11:$E$30,"*")</f>
        <v>0</v>
      </c>
      <c r="AB62" s="410"/>
      <c r="AC62" s="411"/>
      <c r="AD62" s="409">
        <f>COUNTIFS($B$11:$B$30,AA$59,$C$11:$C$30,"D",$E$11:$E$30,"*")</f>
        <v>0</v>
      </c>
      <c r="AE62" s="410"/>
      <c r="AF62" s="411"/>
      <c r="AG62" s="409">
        <f>COUNTIFS($B$11:$B$30,AG$59,$C$11:$C$30,"C",$E$11:$E$30,"*")</f>
        <v>0</v>
      </c>
      <c r="AH62" s="410"/>
      <c r="AI62" s="411"/>
      <c r="AJ62" s="409">
        <f>COUNTIFS($B$11:$B$30,AG$59,$C$11:$C$30,"D",$E$11:$E$30,"*")</f>
        <v>0</v>
      </c>
      <c r="AK62" s="411"/>
      <c r="AL62" s="112">
        <f>COUNTIFS($B$11:$B$30,AL$59,$C$11:$C$30,"C",$E$11:$E$30,"*")</f>
        <v>0</v>
      </c>
      <c r="AM62" s="112">
        <f>COUNTIFS($B$11:$B$30,AL$59,$C$11:$C$30,"D",$E$11:$E$30,"*")</f>
        <v>0</v>
      </c>
      <c r="AN62" s="62"/>
    </row>
    <row r="63" spans="1:43" ht="24.75" customHeight="1">
      <c r="A63" s="62"/>
      <c r="B63" s="89" t="s">
        <v>194</v>
      </c>
      <c r="C63" s="404" t="str">
        <f>IF($AK$3="４週",SUMIFS($AK$11:$AK$30,$B$11:$B$30,C59)/4/$AH$5,IF($AK$3="歴月",SUMIFS($AK$11:$AK$30,$B$11:$B$30,C59)/$AL$5,"記載する期間を選択してください"))</f>
        <v>記載する期間を選択してください</v>
      </c>
      <c r="D63" s="406"/>
      <c r="E63" s="404" t="str">
        <f>IF($AK$3="４週",SUMIFS($AK$11:$AK$30,$B$11:$B$30,E59)/4/$AH$5,IF($AK$3="歴月",SUMIFS($AK$11:$AK$30,$B$11:$B$30,E59)/$AL$5,"記載する期間を選択してください"))</f>
        <v>記載する期間を選択してください</v>
      </c>
      <c r="F63" s="405"/>
      <c r="G63" s="405"/>
      <c r="H63" s="406"/>
      <c r="I63" s="404" t="str">
        <f>IF($AK$3="４週",SUMIFS($AK$11:$AK$30,$B$11:$B$30,I59)/4/$AH$5,IF($AK$3="歴月",SUMIFS($AK$11:$AK$30,$B$11:$B$30,I59)/$AL$5,"記載する期間を選択してください"))</f>
        <v>記載する期間を選択してください</v>
      </c>
      <c r="J63" s="405"/>
      <c r="K63" s="405"/>
      <c r="L63" s="405"/>
      <c r="M63" s="405"/>
      <c r="N63" s="406"/>
      <c r="O63" s="404" t="str">
        <f>IF($AK$3="４週",SUMIFS($AK$11:$AK$30,$B$11:$B$30,O59)/4/$AH$5,IF($AK$3="歴月",SUMIFS($AK$11:$AK$30,$B$11:$B$30,O59)/$AL$5,"記載する期間を選択してください"))</f>
        <v>記載する期間を選択してください</v>
      </c>
      <c r="P63" s="405"/>
      <c r="Q63" s="405"/>
      <c r="R63" s="405"/>
      <c r="S63" s="405"/>
      <c r="T63" s="406"/>
      <c r="U63" s="404" t="str">
        <f>IF($AK$3="４週",SUMIFS($AK$11:$AK$30,$B$11:$B$30,U59)/4/$AH$5,IF($AK$3="歴月",SUMIFS($AK$11:$AK$30,$B$11:$B$30,U59)/$AL$5,"記載する期間を選択してください"))</f>
        <v>記載する期間を選択してください</v>
      </c>
      <c r="V63" s="405"/>
      <c r="W63" s="405"/>
      <c r="X63" s="405"/>
      <c r="Y63" s="405"/>
      <c r="Z63" s="406"/>
      <c r="AA63" s="404" t="str">
        <f>IF($AK$3="４週",SUMIFS($AK$11:$AK$30,$B$11:$B$30,AA59)/4/$AH$5,IF($AK$3="歴月",SUMIFS($AK$11:$AK$30,$B$11:$B$30,AA59)/$AL$5,"記載する期間を選択してください"))</f>
        <v>記載する期間を選択してください</v>
      </c>
      <c r="AB63" s="405"/>
      <c r="AC63" s="405"/>
      <c r="AD63" s="405"/>
      <c r="AE63" s="405"/>
      <c r="AF63" s="406"/>
      <c r="AG63" s="404" t="str">
        <f>IF($AK$3="４週",SUMIFS($AK$11:$AK$30,$B$11:$B$30,AG59)/4/$AH$5,IF($AK$3="歴月",SUMIFS($AK$11:$AK$30,$B$11:$B$30,AG59)/$AL$5,"記載する期間を選択してください"))</f>
        <v>記載する期間を選択してください</v>
      </c>
      <c r="AH63" s="405"/>
      <c r="AI63" s="405"/>
      <c r="AJ63" s="405"/>
      <c r="AK63" s="406"/>
      <c r="AL63" s="404" t="str">
        <f>IF($AK$3="４週",SUMIFS($AK$11:$AK$30,$B$11:$B$30,AL59)/4/$AH$5,IF($AK$3="歴月",SUMIFS($AK$11:$AK$30,$B$11:$B$30,AL59)/$AL$5,"記載する期間を選択してください"))</f>
        <v>記載する期間を選択してください</v>
      </c>
      <c r="AM63" s="406"/>
      <c r="AN63" s="62"/>
    </row>
    <row r="64" spans="1:43" ht="4.5" customHeight="1">
      <c r="A64" s="62"/>
      <c r="B64" s="59"/>
      <c r="C64" s="85">
        <v>2</v>
      </c>
      <c r="D64" s="85"/>
      <c r="E64" s="85">
        <v>3</v>
      </c>
      <c r="F64" s="85"/>
      <c r="G64" s="85"/>
      <c r="H64" s="85"/>
      <c r="I64" s="85">
        <v>4</v>
      </c>
      <c r="J64" s="85"/>
      <c r="K64" s="85"/>
      <c r="L64" s="85"/>
      <c r="M64" s="85"/>
      <c r="N64" s="85"/>
      <c r="O64" s="85">
        <v>5</v>
      </c>
      <c r="P64" s="85"/>
      <c r="Q64" s="85"/>
      <c r="R64" s="85"/>
      <c r="S64" s="85"/>
      <c r="T64" s="85"/>
      <c r="U64" s="85">
        <v>6</v>
      </c>
      <c r="V64" s="85"/>
      <c r="W64" s="85"/>
      <c r="X64" s="85"/>
      <c r="Y64" s="85"/>
      <c r="Z64" s="85"/>
      <c r="AA64" s="85">
        <v>7</v>
      </c>
      <c r="AB64" s="85"/>
      <c r="AC64" s="85"/>
      <c r="AD64" s="85"/>
      <c r="AE64" s="85"/>
      <c r="AF64" s="85"/>
      <c r="AG64" s="85">
        <v>8</v>
      </c>
      <c r="AH64" s="85"/>
      <c r="AI64" s="85"/>
      <c r="AJ64" s="85"/>
      <c r="AK64" s="85"/>
      <c r="AL64" s="85">
        <v>9</v>
      </c>
      <c r="AM64" s="110"/>
      <c r="AN64" s="62"/>
    </row>
    <row r="65" spans="1:40" ht="19.5" customHeight="1">
      <c r="A65" s="62"/>
      <c r="B65" s="82"/>
      <c r="C65" s="413" t="str">
        <f>IF(VLOOKUP($AK$1,'選択肢（削除厳禁）'!$A$1:$Q$31,C70,FALSE)=0,"-",VLOOKUP($AK$1,'選択肢（削除厳禁）'!$A$1:$Q$31,C70,FALSE))</f>
        <v>職業指導員</v>
      </c>
      <c r="D65" s="413"/>
      <c r="E65" s="413" t="str">
        <f>IF(VLOOKUP($AK$1,'選択肢（削除厳禁）'!$A$1:$Q$31,E70,FALSE)=0,"-",VLOOKUP($AK$1,'選択肢（削除厳禁）'!$A$1:$Q$31,E70,FALSE))</f>
        <v>生活支援員</v>
      </c>
      <c r="F65" s="413"/>
      <c r="G65" s="413"/>
      <c r="H65" s="413"/>
      <c r="I65" s="404" t="str">
        <f>IF(VLOOKUP($AK$1,'選択肢（削除厳禁）'!$A$1:$Q$31,I70,FALSE)=0,"-",VLOOKUP($AK$1,'選択肢（削除厳禁）'!$A$1:$Q$31,I70,FALSE))</f>
        <v>夜間支援従事者</v>
      </c>
      <c r="J65" s="405"/>
      <c r="K65" s="405"/>
      <c r="L65" s="405"/>
      <c r="M65" s="405"/>
      <c r="N65" s="406"/>
      <c r="O65" s="404" t="str">
        <f>IF(VLOOKUP($AK$1,'選択肢（削除厳禁）'!$A$1:$Q$31,O70,FALSE)=0,"-",VLOOKUP($AK$1,'選択肢（削除厳禁）'!$A$1:$Q$31,O70,FALSE))</f>
        <v>(管理)栄養士</v>
      </c>
      <c r="P65" s="405"/>
      <c r="Q65" s="405"/>
      <c r="R65" s="405"/>
      <c r="S65" s="405"/>
      <c r="T65" s="406"/>
      <c r="U65" s="85"/>
      <c r="V65" s="85"/>
      <c r="W65" s="85"/>
      <c r="X65" s="85"/>
      <c r="Y65" s="85"/>
      <c r="Z65" s="85"/>
      <c r="AA65" s="85"/>
      <c r="AB65" s="85"/>
      <c r="AC65" s="85"/>
      <c r="AD65" s="85"/>
      <c r="AE65" s="85"/>
      <c r="AF65" s="85"/>
      <c r="AG65" s="85"/>
      <c r="AH65" s="85"/>
      <c r="AI65" s="85"/>
      <c r="AJ65" s="85"/>
      <c r="AK65" s="85"/>
      <c r="AL65" s="85"/>
      <c r="AM65" s="110"/>
      <c r="AN65" s="62"/>
    </row>
    <row r="66" spans="1:40" ht="19.5" customHeight="1">
      <c r="A66" s="62"/>
      <c r="B66" s="82"/>
      <c r="C66" s="112" t="s">
        <v>56</v>
      </c>
      <c r="D66" s="112" t="s">
        <v>57</v>
      </c>
      <c r="E66" s="200" t="s">
        <v>56</v>
      </c>
      <c r="F66" s="412" t="s">
        <v>57</v>
      </c>
      <c r="G66" s="412"/>
      <c r="H66" s="412"/>
      <c r="I66" s="409" t="s">
        <v>56</v>
      </c>
      <c r="J66" s="410"/>
      <c r="K66" s="411"/>
      <c r="L66" s="409" t="s">
        <v>57</v>
      </c>
      <c r="M66" s="410"/>
      <c r="N66" s="411"/>
      <c r="O66" s="409" t="s">
        <v>56</v>
      </c>
      <c r="P66" s="410"/>
      <c r="Q66" s="411"/>
      <c r="R66" s="409" t="s">
        <v>57</v>
      </c>
      <c r="S66" s="410"/>
      <c r="T66" s="411"/>
      <c r="U66" s="85"/>
      <c r="V66" s="85"/>
      <c r="W66" s="85"/>
      <c r="X66" s="85"/>
      <c r="Y66" s="85"/>
      <c r="Z66" s="85"/>
      <c r="AA66" s="85"/>
      <c r="AB66" s="85"/>
      <c r="AC66" s="85"/>
      <c r="AD66" s="85"/>
      <c r="AE66" s="85"/>
      <c r="AF66" s="85"/>
      <c r="AG66" s="85"/>
      <c r="AH66" s="85"/>
      <c r="AI66" s="85"/>
      <c r="AJ66" s="85"/>
      <c r="AK66" s="85"/>
      <c r="AL66" s="85"/>
      <c r="AM66" s="110"/>
      <c r="AN66" s="62"/>
    </row>
    <row r="67" spans="1:40" ht="19.5" customHeight="1">
      <c r="A67" s="62"/>
      <c r="B67" s="81" t="s">
        <v>107</v>
      </c>
      <c r="C67" s="112">
        <f>COUNTIFS($B$11:$B$30,C$65,$C$11:$C$30,"A",$E$11:$E$30,"*")</f>
        <v>0</v>
      </c>
      <c r="D67" s="112">
        <f>COUNTIFS($B$11:$B$30,C$65,$C$11:$C$30,"B",$E$11:$E$30,"*")</f>
        <v>0</v>
      </c>
      <c r="E67" s="200">
        <f>COUNTIFS($B$11:$B$30,E$65,$C$11:$C$30,"A",$E$11:$E$30,"*")</f>
        <v>0</v>
      </c>
      <c r="F67" s="412">
        <f>COUNTIFS($B$11:$B$30,E$65,$C$11:$C$30,"B",$E$11:$E$30,"*")</f>
        <v>0</v>
      </c>
      <c r="G67" s="412"/>
      <c r="H67" s="412"/>
      <c r="I67" s="409">
        <f>COUNTIFS($B$11:$B$30,I$59,$C$11:$C$30,"A",$E$11:$E$30,"*")</f>
        <v>0</v>
      </c>
      <c r="J67" s="410"/>
      <c r="K67" s="411"/>
      <c r="L67" s="409">
        <f>COUNTIFS($B$11:$B$30,I$59,$C$11:$C$30,"B",$E$11:$E$30,"*")</f>
        <v>0</v>
      </c>
      <c r="M67" s="410"/>
      <c r="N67" s="411"/>
      <c r="O67" s="409">
        <f>COUNTIFS($B$11:$B$30,O$59,$C$11:$C$30,"A",$E$11:$E$30,"*")</f>
        <v>0</v>
      </c>
      <c r="P67" s="410"/>
      <c r="Q67" s="411"/>
      <c r="R67" s="409">
        <f>COUNTIFS($B$11:$B$30,O$59,$C$11:$C$30,"B",$E$11:$E$30,"*")</f>
        <v>0</v>
      </c>
      <c r="S67" s="410"/>
      <c r="T67" s="411"/>
      <c r="U67" s="85"/>
      <c r="V67" s="85"/>
      <c r="W67" s="85"/>
      <c r="X67" s="85"/>
      <c r="Y67" s="85"/>
      <c r="Z67" s="85"/>
      <c r="AA67" s="85"/>
      <c r="AB67" s="85"/>
      <c r="AC67" s="85"/>
      <c r="AD67" s="85"/>
      <c r="AE67" s="85"/>
      <c r="AF67" s="85"/>
      <c r="AG67" s="85"/>
      <c r="AH67" s="85"/>
      <c r="AI67" s="85"/>
      <c r="AJ67" s="85"/>
      <c r="AK67" s="85"/>
      <c r="AL67" s="85"/>
      <c r="AM67" s="110"/>
      <c r="AN67" s="62"/>
    </row>
    <row r="68" spans="1:40" ht="19.5" customHeight="1">
      <c r="A68" s="62"/>
      <c r="B68" s="89" t="s">
        <v>108</v>
      </c>
      <c r="C68" s="112">
        <f>COUNTIFS($B$11:$B$30,C$65,$C$11:$C$30,"C",$E$11:$E$30,"*")</f>
        <v>0</v>
      </c>
      <c r="D68" s="112">
        <f>COUNTIFS($B$11:$B$30,C$65,$C$11:$C$30,"D",$E$11:$E$30,"*")</f>
        <v>0</v>
      </c>
      <c r="E68" s="200">
        <f>COUNTIFS($B$11:$B$30,E$65,$C$11:$C$30,"C",$E$11:$E$30,"*")</f>
        <v>0</v>
      </c>
      <c r="F68" s="412">
        <f>COUNTIFS($B$11:$B$30,E$65,$C$11:$C$30,"D",$E$11:$E$30,"*")</f>
        <v>0</v>
      </c>
      <c r="G68" s="412"/>
      <c r="H68" s="412"/>
      <c r="I68" s="409">
        <f>COUNTIFS($B$11:$B$30,I$59,$C$11:$C$30,"C",$E$11:$E$30,"*")</f>
        <v>0</v>
      </c>
      <c r="J68" s="410"/>
      <c r="K68" s="411"/>
      <c r="L68" s="409">
        <f>COUNTIFS($B$11:$B$30,I$59,$C$11:$C$30,"D",$E$11:$E$30,"*")</f>
        <v>0</v>
      </c>
      <c r="M68" s="410"/>
      <c r="N68" s="411"/>
      <c r="O68" s="409">
        <f>COUNTIFS($B$11:$B$30,O$59,$C$11:$C$30,"C",$E$11:$E$30,"*")</f>
        <v>0</v>
      </c>
      <c r="P68" s="410"/>
      <c r="Q68" s="411"/>
      <c r="R68" s="409">
        <f>COUNTIFS($B$11:$B$30,O$59,$C$11:$C$30,"D",$E$11:$E$30,"*")</f>
        <v>0</v>
      </c>
      <c r="S68" s="410"/>
      <c r="T68" s="411"/>
      <c r="U68" s="85"/>
      <c r="V68" s="85"/>
      <c r="W68" s="85"/>
      <c r="X68" s="85"/>
      <c r="Y68" s="85"/>
      <c r="Z68" s="85"/>
      <c r="AA68" s="85"/>
      <c r="AB68" s="85"/>
      <c r="AC68" s="85"/>
      <c r="AD68" s="85"/>
      <c r="AE68" s="85"/>
      <c r="AF68" s="85"/>
      <c r="AG68" s="85"/>
      <c r="AH68" s="85"/>
      <c r="AI68" s="85"/>
      <c r="AJ68" s="85"/>
      <c r="AK68" s="85"/>
      <c r="AL68" s="85"/>
      <c r="AM68" s="110"/>
      <c r="AN68" s="62"/>
    </row>
    <row r="69" spans="1:40" ht="19.5" customHeight="1">
      <c r="A69" s="62"/>
      <c r="B69" s="89" t="s">
        <v>194</v>
      </c>
      <c r="C69" s="404" t="str">
        <f>IF($AK$3="４週",SUMIFS($AK$11:$AK$30,$B$11:$B$30,C65)/4/$AH$5,IF($AK$3="歴月",SUMIFS($AK$11:$AK$30,$B$11:$B$30,C65)/$AL$5,"記載する期間を選択してください"))</f>
        <v>記載する期間を選択してください</v>
      </c>
      <c r="D69" s="406"/>
      <c r="E69" s="404" t="str">
        <f>IF($AK$3="４週",SUMIFS($AK$11:$AK$30,$B$11:$B$30,E65)/4/$AH$5,IF($AK$3="歴月",SUMIFS($AK$11:$AK$30,$B$11:$B$30,E65)/$AL$5,"記載する期間を選択してください"))</f>
        <v>記載する期間を選択してください</v>
      </c>
      <c r="F69" s="405"/>
      <c r="G69" s="405"/>
      <c r="H69" s="406"/>
      <c r="I69" s="404" t="str">
        <f>IF($AK$3="４週",SUMIFS($AK$11:$AK$30,$B$11:$B$30,I65)/4/$AH$5,IF($AK$3="歴月",SUMIFS($AK$11:$AK$30,$B$11:$B$30,I65)/$AL$5,"記載する期間を選択してください"))</f>
        <v>記載する期間を選択してください</v>
      </c>
      <c r="J69" s="405"/>
      <c r="K69" s="405"/>
      <c r="L69" s="405"/>
      <c r="M69" s="405"/>
      <c r="N69" s="406"/>
      <c r="O69" s="404" t="str">
        <f>IF($AK$3="４週",SUMIFS($AK$11:$AK$30,$B$11:$B$30,O65)/4/$AH$5,IF($AK$3="歴月",SUMIFS($AK$11:$AK$30,$B$11:$B$30,O65)/$AL$5,"記載する期間を選択してください"))</f>
        <v>記載する期間を選択してください</v>
      </c>
      <c r="P69" s="405"/>
      <c r="Q69" s="405"/>
      <c r="R69" s="405"/>
      <c r="S69" s="405"/>
      <c r="T69" s="406"/>
      <c r="U69" s="85"/>
      <c r="V69" s="85"/>
      <c r="W69" s="85"/>
      <c r="X69" s="85"/>
      <c r="Y69" s="85"/>
      <c r="Z69" s="85"/>
      <c r="AA69" s="85"/>
      <c r="AB69" s="85"/>
      <c r="AC69" s="85"/>
      <c r="AD69" s="85"/>
      <c r="AE69" s="85"/>
      <c r="AF69" s="85"/>
      <c r="AG69" s="85"/>
      <c r="AH69" s="85"/>
      <c r="AI69" s="85"/>
      <c r="AJ69" s="85"/>
      <c r="AK69" s="85"/>
      <c r="AL69" s="85"/>
      <c r="AM69" s="110"/>
      <c r="AN69" s="62"/>
    </row>
    <row r="70" spans="1:40" ht="3" customHeight="1">
      <c r="A70" s="62"/>
      <c r="B70" s="59"/>
      <c r="C70" s="85">
        <v>10</v>
      </c>
      <c r="D70" s="85"/>
      <c r="E70" s="85">
        <v>11</v>
      </c>
      <c r="F70" s="85"/>
      <c r="G70" s="85"/>
      <c r="H70" s="85"/>
      <c r="I70" s="85">
        <v>12</v>
      </c>
      <c r="J70" s="85"/>
      <c r="K70" s="85"/>
      <c r="L70" s="85"/>
      <c r="M70" s="85"/>
      <c r="N70" s="85"/>
      <c r="O70" s="85">
        <v>13</v>
      </c>
      <c r="P70" s="85"/>
      <c r="Q70" s="85"/>
      <c r="R70" s="85"/>
      <c r="S70" s="85"/>
      <c r="T70" s="85"/>
      <c r="U70" s="85"/>
      <c r="V70" s="85"/>
      <c r="W70" s="85"/>
      <c r="X70" s="85"/>
      <c r="Y70" s="85"/>
      <c r="Z70" s="85"/>
      <c r="AA70" s="85"/>
      <c r="AB70" s="85"/>
      <c r="AC70" s="85"/>
      <c r="AD70" s="85"/>
      <c r="AE70" s="85"/>
      <c r="AF70" s="85"/>
      <c r="AG70" s="85"/>
      <c r="AH70" s="85"/>
      <c r="AI70" s="85"/>
      <c r="AJ70" s="85"/>
      <c r="AK70" s="85"/>
      <c r="AL70" s="85"/>
      <c r="AM70" s="110"/>
      <c r="AN70" s="62"/>
    </row>
    <row r="71" spans="1:40" ht="15" customHeight="1">
      <c r="A71" s="94" t="s">
        <v>159</v>
      </c>
      <c r="B71" s="99"/>
      <c r="C71" s="100"/>
      <c r="D71" s="100"/>
      <c r="E71" s="100"/>
      <c r="F71" s="101"/>
      <c r="G71" s="100"/>
      <c r="H71" s="85"/>
      <c r="I71" s="85"/>
      <c r="J71" s="85"/>
      <c r="K71" s="85"/>
      <c r="L71" s="85"/>
      <c r="M71" s="85"/>
      <c r="N71" s="85"/>
      <c r="O71" s="85"/>
      <c r="P71" s="85"/>
      <c r="Q71" s="85"/>
      <c r="R71" s="85">
        <v>6</v>
      </c>
      <c r="S71" s="85"/>
      <c r="T71" s="85"/>
      <c r="U71" s="85"/>
      <c r="V71" s="85"/>
      <c r="W71" s="85"/>
      <c r="X71" s="85">
        <v>7</v>
      </c>
      <c r="Y71" s="85"/>
      <c r="Z71" s="85"/>
      <c r="AA71" s="85"/>
      <c r="AB71" s="85"/>
      <c r="AC71" s="85"/>
      <c r="AD71" s="85">
        <v>8</v>
      </c>
      <c r="AE71" s="85"/>
      <c r="AF71" s="85"/>
      <c r="AG71" s="86"/>
      <c r="AH71" s="86"/>
      <c r="AI71" s="86"/>
      <c r="AJ71" s="86">
        <v>9</v>
      </c>
      <c r="AK71" s="84"/>
      <c r="AL71" s="84"/>
      <c r="AM71" s="62"/>
    </row>
    <row r="72" spans="1:40" s="60" customFormat="1" ht="15" customHeight="1">
      <c r="A72" s="94" t="s">
        <v>160</v>
      </c>
      <c r="B72" s="93"/>
      <c r="C72" s="93"/>
      <c r="D72" s="93"/>
      <c r="E72" s="93"/>
      <c r="F72" s="93"/>
      <c r="G72" s="93"/>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row>
    <row r="73" spans="1:40" s="60" customFormat="1" ht="15" customHeight="1">
      <c r="A73" s="94" t="s">
        <v>209</v>
      </c>
      <c r="B73" s="93"/>
      <c r="C73" s="93"/>
      <c r="D73" s="93"/>
      <c r="E73" s="93"/>
      <c r="F73" s="93"/>
      <c r="G73" s="93"/>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row>
    <row r="74" spans="1:40" s="60" customFormat="1" ht="15" customHeight="1">
      <c r="A74" s="94" t="s">
        <v>161</v>
      </c>
      <c r="B74" s="93"/>
      <c r="C74" s="93"/>
      <c r="D74" s="93"/>
      <c r="E74" s="93"/>
      <c r="F74" s="93"/>
      <c r="G74" s="93"/>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row>
    <row r="75" spans="1:40" s="60" customFormat="1" ht="15" customHeight="1">
      <c r="A75" s="94" t="s">
        <v>162</v>
      </c>
      <c r="B75" s="93"/>
      <c r="C75" s="93"/>
      <c r="D75" s="93"/>
      <c r="E75" s="93"/>
      <c r="F75" s="93"/>
      <c r="G75" s="93"/>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row>
    <row r="76" spans="1:40" ht="15" customHeight="1">
      <c r="A76" s="60" t="s">
        <v>163</v>
      </c>
      <c r="B76" s="102"/>
      <c r="C76" s="60"/>
      <c r="D76" s="60"/>
      <c r="E76" s="60"/>
      <c r="F76" s="60"/>
      <c r="G76" s="60"/>
    </row>
    <row r="77" spans="1:40" ht="15" customHeight="1">
      <c r="A77" s="60" t="s">
        <v>164</v>
      </c>
      <c r="B77" s="102"/>
      <c r="C77" s="60"/>
      <c r="D77" s="60"/>
      <c r="E77" s="60"/>
      <c r="F77" s="60"/>
      <c r="G77" s="60"/>
    </row>
    <row r="78" spans="1:40" ht="15" customHeight="1">
      <c r="A78" s="60"/>
      <c r="B78" s="81" t="s">
        <v>165</v>
      </c>
      <c r="C78" s="378" t="s">
        <v>166</v>
      </c>
      <c r="D78" s="378"/>
      <c r="E78" s="378"/>
      <c r="F78" s="60"/>
      <c r="G78" s="60"/>
    </row>
    <row r="79" spans="1:40" ht="15" customHeight="1">
      <c r="A79" s="60"/>
      <c r="B79" s="106" t="s">
        <v>183</v>
      </c>
      <c r="C79" s="379" t="s">
        <v>167</v>
      </c>
      <c r="D79" s="379"/>
      <c r="E79" s="379"/>
      <c r="F79" s="60"/>
      <c r="G79" s="60"/>
    </row>
    <row r="80" spans="1:40" ht="15" customHeight="1">
      <c r="A80" s="60"/>
      <c r="B80" s="106" t="s">
        <v>184</v>
      </c>
      <c r="C80" s="379" t="s">
        <v>168</v>
      </c>
      <c r="D80" s="379"/>
      <c r="E80" s="379"/>
      <c r="F80" s="60"/>
      <c r="G80" s="60"/>
    </row>
    <row r="81" spans="1:7" ht="15" customHeight="1">
      <c r="A81" s="60"/>
      <c r="B81" s="106" t="s">
        <v>185</v>
      </c>
      <c r="C81" s="379" t="s">
        <v>169</v>
      </c>
      <c r="D81" s="379"/>
      <c r="E81" s="379"/>
      <c r="F81" s="60"/>
      <c r="G81" s="60"/>
    </row>
    <row r="82" spans="1:7" ht="15" customHeight="1">
      <c r="A82" s="60"/>
      <c r="B82" s="106" t="s">
        <v>186</v>
      </c>
      <c r="C82" s="379" t="s">
        <v>170</v>
      </c>
      <c r="D82" s="379"/>
      <c r="E82" s="379"/>
      <c r="F82" s="60"/>
      <c r="G82" s="60"/>
    </row>
    <row r="83" spans="1:7" ht="15" customHeight="1">
      <c r="A83" s="60"/>
      <c r="B83" s="229" t="s">
        <v>171</v>
      </c>
      <c r="C83" s="60"/>
      <c r="D83" s="60"/>
      <c r="E83" s="60"/>
      <c r="F83" s="60"/>
      <c r="G83" s="60"/>
    </row>
    <row r="84" spans="1:7" ht="15" customHeight="1">
      <c r="A84" s="60"/>
      <c r="B84" s="229" t="s">
        <v>337</v>
      </c>
      <c r="C84" s="60"/>
      <c r="D84" s="60"/>
      <c r="E84" s="60"/>
      <c r="F84" s="60"/>
      <c r="G84" s="60"/>
    </row>
    <row r="85" spans="1:7" ht="15" customHeight="1">
      <c r="A85" s="60"/>
      <c r="B85" s="94" t="s">
        <v>172</v>
      </c>
      <c r="C85" s="60"/>
      <c r="D85" s="60"/>
      <c r="E85" s="60"/>
      <c r="F85" s="60"/>
      <c r="G85" s="60"/>
    </row>
    <row r="86" spans="1:7" ht="15" customHeight="1">
      <c r="A86" s="60" t="s">
        <v>173</v>
      </c>
      <c r="B86" s="102"/>
      <c r="C86" s="60"/>
      <c r="D86" s="60"/>
      <c r="E86" s="60"/>
      <c r="F86" s="60"/>
      <c r="G86" s="60"/>
    </row>
    <row r="87" spans="1:7" ht="15" customHeight="1">
      <c r="A87" s="228" t="s">
        <v>296</v>
      </c>
      <c r="B87" s="102"/>
      <c r="C87" s="60"/>
      <c r="D87" s="60"/>
      <c r="E87" s="60"/>
      <c r="F87" s="60"/>
      <c r="G87" s="60"/>
    </row>
    <row r="88" spans="1:7" ht="15" customHeight="1">
      <c r="A88" s="60" t="s">
        <v>189</v>
      </c>
      <c r="B88" s="102"/>
      <c r="C88" s="60"/>
      <c r="D88" s="60"/>
      <c r="E88" s="60"/>
      <c r="F88" s="60"/>
      <c r="G88" s="60"/>
    </row>
    <row r="89" spans="1:7" ht="15" customHeight="1">
      <c r="A89" s="60" t="s">
        <v>175</v>
      </c>
      <c r="B89" s="102"/>
      <c r="C89" s="60"/>
      <c r="D89" s="60"/>
      <c r="E89" s="60"/>
      <c r="F89" s="60"/>
      <c r="G89" s="60"/>
    </row>
    <row r="90" spans="1:7" ht="15" customHeight="1">
      <c r="A90" s="60" t="s">
        <v>284</v>
      </c>
      <c r="B90" s="102"/>
      <c r="C90" s="60"/>
      <c r="D90" s="60"/>
      <c r="E90" s="60"/>
      <c r="F90" s="60"/>
      <c r="G90" s="60"/>
    </row>
    <row r="91" spans="1:7" ht="15" customHeight="1">
      <c r="A91" s="60" t="s">
        <v>176</v>
      </c>
      <c r="B91" s="102"/>
      <c r="C91" s="60"/>
      <c r="D91" s="60"/>
      <c r="E91" s="60"/>
      <c r="F91" s="60"/>
      <c r="G91" s="60"/>
    </row>
    <row r="92" spans="1:7" ht="15" customHeight="1">
      <c r="A92" s="60" t="s">
        <v>177</v>
      </c>
      <c r="B92" s="102"/>
      <c r="C92" s="60"/>
      <c r="D92" s="60"/>
      <c r="E92" s="60"/>
      <c r="F92" s="60"/>
      <c r="G92" s="60"/>
    </row>
    <row r="93" spans="1:7" ht="15" customHeight="1">
      <c r="A93" s="60" t="s">
        <v>178</v>
      </c>
      <c r="B93" s="102"/>
      <c r="C93" s="60"/>
      <c r="D93" s="60"/>
      <c r="E93" s="60"/>
      <c r="F93" s="60"/>
      <c r="G93" s="60"/>
    </row>
    <row r="94" spans="1:7" ht="15" customHeight="1">
      <c r="A94" s="60" t="s">
        <v>179</v>
      </c>
      <c r="B94" s="102"/>
      <c r="C94" s="60"/>
      <c r="D94" s="60"/>
      <c r="E94" s="60"/>
      <c r="F94" s="60"/>
      <c r="G94" s="60"/>
    </row>
    <row r="95" spans="1:7" ht="15" customHeight="1">
      <c r="A95" s="60" t="s">
        <v>180</v>
      </c>
      <c r="B95" s="102"/>
      <c r="C95" s="60"/>
      <c r="D95" s="60"/>
      <c r="E95" s="60"/>
      <c r="F95" s="60"/>
      <c r="G95" s="60"/>
    </row>
    <row r="96" spans="1:7" ht="15" customHeight="1">
      <c r="A96" s="60" t="s">
        <v>181</v>
      </c>
      <c r="B96" s="102"/>
      <c r="C96" s="60"/>
      <c r="D96" s="60"/>
      <c r="E96" s="60"/>
      <c r="F96" s="60"/>
      <c r="G96" s="60"/>
    </row>
    <row r="97" spans="1:7" ht="15" customHeight="1">
      <c r="A97" s="60" t="s">
        <v>182</v>
      </c>
      <c r="B97" s="102"/>
      <c r="C97" s="60"/>
      <c r="D97" s="60"/>
      <c r="E97" s="60"/>
      <c r="F97" s="60"/>
      <c r="G97" s="60"/>
    </row>
    <row r="98" spans="1:7" ht="15" customHeight="1">
      <c r="A98" s="60" t="s">
        <v>187</v>
      </c>
      <c r="B98" s="102"/>
      <c r="C98" s="60"/>
      <c r="D98" s="60"/>
      <c r="E98" s="60"/>
      <c r="F98" s="60"/>
      <c r="G98" s="60"/>
    </row>
  </sheetData>
  <mergeCells count="278">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F61:H61"/>
    <mergeCell ref="I61:K61"/>
    <mergeCell ref="L61:N61"/>
    <mergeCell ref="AJ61:AK61"/>
    <mergeCell ref="AD60:AF60"/>
    <mergeCell ref="AG60:AI60"/>
    <mergeCell ref="AJ60:AK60"/>
    <mergeCell ref="AA61:AC61"/>
    <mergeCell ref="AD61:AF61"/>
    <mergeCell ref="AG61:AI61"/>
    <mergeCell ref="AA60:AC60"/>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F66:H66"/>
    <mergeCell ref="F67:H67"/>
    <mergeCell ref="E65:H65"/>
    <mergeCell ref="F68:H68"/>
    <mergeCell ref="E69:H69"/>
    <mergeCell ref="I65:N65"/>
    <mergeCell ref="I66:K66"/>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47:C47"/>
    <mergeCell ref="F47:H47"/>
    <mergeCell ref="I47:K47"/>
    <mergeCell ref="L47:N47"/>
    <mergeCell ref="O47:Q47"/>
    <mergeCell ref="A48:C48"/>
    <mergeCell ref="F48:H48"/>
    <mergeCell ref="I48:K48"/>
    <mergeCell ref="L48:N48"/>
    <mergeCell ref="O48:Q48"/>
    <mergeCell ref="R44:T44"/>
    <mergeCell ref="U44:W44"/>
    <mergeCell ref="X44:Z44"/>
    <mergeCell ref="AA44:AC44"/>
    <mergeCell ref="F45:H45"/>
    <mergeCell ref="I45:K45"/>
    <mergeCell ref="L45:N45"/>
    <mergeCell ref="O45:Q45"/>
    <mergeCell ref="R45:T45"/>
    <mergeCell ref="U45:W45"/>
    <mergeCell ref="AG45:AI45"/>
    <mergeCell ref="AJ45:AK45"/>
    <mergeCell ref="A46:C46"/>
    <mergeCell ref="F46:H46"/>
    <mergeCell ref="I46:K46"/>
    <mergeCell ref="L46:N46"/>
    <mergeCell ref="O46:Q46"/>
    <mergeCell ref="X45:Z45"/>
    <mergeCell ref="AA45:AC45"/>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K1:AN1"/>
    <mergeCell ref="M2:P2"/>
    <mergeCell ref="Q2:R2"/>
    <mergeCell ref="S2:T2"/>
    <mergeCell ref="U2:V2"/>
    <mergeCell ref="AK2:AN2"/>
    <mergeCell ref="AM13:AN13"/>
    <mergeCell ref="AM14:AN14"/>
    <mergeCell ref="AM15:AN15"/>
    <mergeCell ref="F49:H49"/>
    <mergeCell ref="I49:K49"/>
    <mergeCell ref="L49:N49"/>
    <mergeCell ref="O49:Q49"/>
    <mergeCell ref="R49:T49"/>
    <mergeCell ref="U49:W49"/>
    <mergeCell ref="X49:Z49"/>
    <mergeCell ref="AA49:AC49"/>
    <mergeCell ref="AD49:AF49"/>
    <mergeCell ref="B50:C50"/>
    <mergeCell ref="F50:H50"/>
    <mergeCell ref="I50:K50"/>
    <mergeCell ref="L50:N50"/>
    <mergeCell ref="O50:Q50"/>
    <mergeCell ref="R50:T50"/>
    <mergeCell ref="U50:W50"/>
    <mergeCell ref="X50:Z50"/>
    <mergeCell ref="AA50:AC50"/>
    <mergeCell ref="L66:N66"/>
    <mergeCell ref="I67:K67"/>
    <mergeCell ref="L67:N67"/>
    <mergeCell ref="I68:K68"/>
    <mergeCell ref="L68:N68"/>
    <mergeCell ref="I69:N69"/>
    <mergeCell ref="O65:T65"/>
    <mergeCell ref="O66:Q66"/>
    <mergeCell ref="R66:T66"/>
    <mergeCell ref="O67:Q67"/>
    <mergeCell ref="R67:T67"/>
    <mergeCell ref="O68:Q68"/>
    <mergeCell ref="R68:T68"/>
    <mergeCell ref="O69:T69"/>
  </mergeCells>
  <phoneticPr fontId="3"/>
  <conditionalFormatting sqref="A1:AN52">
    <cfRule type="notContainsBlanks" dxfId="2" priority="1">
      <formula>LEN(TRIM(A1))&gt;0</formula>
    </cfRule>
  </conditionalFormatting>
  <dataValidations count="8">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howErrorMessage="1" sqref="B11:B30" xr:uid="{00000000-0002-0000-1400-000007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69" max="39"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0"/>
  <sheetViews>
    <sheetView showGridLines="0" view="pageBreakPreview" zoomScale="85" zoomScaleNormal="100" zoomScaleSheetLayoutView="85" workbookViewId="0">
      <selection activeCell="B55" sqref="B55:B56"/>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397"/>
      <c r="AL1" s="397"/>
      <c r="AM1" s="397"/>
      <c r="AN1" s="397"/>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514">
        <v>40</v>
      </c>
      <c r="AI5" s="514"/>
      <c r="AJ5" s="514"/>
      <c r="AK5" s="97" t="s">
        <v>150</v>
      </c>
      <c r="AL5" s="224">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0"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0" ht="21" customHeight="1">
      <c r="A36" s="73" t="s">
        <v>206</v>
      </c>
      <c r="B36" s="59"/>
      <c r="C36" s="63"/>
      <c r="D36" s="63"/>
      <c r="E36" s="63"/>
      <c r="F36" s="63"/>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3"/>
      <c r="AM36" s="63"/>
      <c r="AN36" s="62"/>
    </row>
    <row r="37" spans="1:40" ht="24.95" customHeight="1">
      <c r="A37" s="62"/>
      <c r="B37" s="82"/>
      <c r="C37" s="404" t="e">
        <f>IF(VLOOKUP($AK$1,'選択肢（削除厳禁）'!$A$1:$J$31,C42,FALSE)=0,"-",VLOOKUP($AK$1,'選択肢（削除厳禁）'!$A$1:$J$31,C42,FALSE))</f>
        <v>#N/A</v>
      </c>
      <c r="D37" s="405"/>
      <c r="E37" s="413" t="e">
        <f>IF(VLOOKUP($AK$1,'選択肢（削除厳禁）'!$A$1:$J$31,E42,FALSE)=0,"-",VLOOKUP($AK$1,'選択肢（削除厳禁）'!$A$1:$J$31,E42,FALSE))</f>
        <v>#N/A</v>
      </c>
      <c r="F37" s="413"/>
      <c r="G37" s="413"/>
      <c r="H37" s="413"/>
      <c r="I37" s="404" t="e">
        <f>IF(VLOOKUP($AK$1,'選択肢（削除厳禁）'!$A$1:$J$31,I42,FALSE)=0,"-",VLOOKUP($AK$1,'選択肢（削除厳禁）'!$A$1:$J$31,I42,FALSE))</f>
        <v>#N/A</v>
      </c>
      <c r="J37" s="405"/>
      <c r="K37" s="405"/>
      <c r="L37" s="405"/>
      <c r="M37" s="405"/>
      <c r="N37" s="406"/>
      <c r="O37" s="404"/>
      <c r="P37" s="405"/>
      <c r="Q37" s="405"/>
      <c r="R37" s="405"/>
      <c r="S37" s="405"/>
      <c r="T37" s="406"/>
      <c r="U37" s="404"/>
      <c r="V37" s="405"/>
      <c r="W37" s="405"/>
      <c r="X37" s="405"/>
      <c r="Y37" s="405"/>
      <c r="Z37" s="406"/>
      <c r="AA37" s="404"/>
      <c r="AB37" s="405"/>
      <c r="AC37" s="405"/>
      <c r="AD37" s="405"/>
      <c r="AE37" s="405"/>
      <c r="AF37" s="406"/>
      <c r="AG37" s="413"/>
      <c r="AH37" s="413"/>
      <c r="AI37" s="413"/>
      <c r="AJ37" s="413"/>
      <c r="AK37" s="413"/>
      <c r="AL37" s="413"/>
      <c r="AM37" s="413"/>
      <c r="AN37" s="62"/>
    </row>
    <row r="38" spans="1:40" ht="18" customHeight="1">
      <c r="A38" s="62"/>
      <c r="B38" s="82"/>
      <c r="C38" s="113" t="s">
        <v>56</v>
      </c>
      <c r="D38" s="113" t="s">
        <v>57</v>
      </c>
      <c r="E38" s="112" t="s">
        <v>56</v>
      </c>
      <c r="F38" s="412" t="s">
        <v>57</v>
      </c>
      <c r="G38" s="412"/>
      <c r="H38" s="412"/>
      <c r="I38" s="409" t="s">
        <v>56</v>
      </c>
      <c r="J38" s="410"/>
      <c r="K38" s="411"/>
      <c r="L38" s="409" t="s">
        <v>57</v>
      </c>
      <c r="M38" s="410"/>
      <c r="N38" s="411"/>
      <c r="O38" s="409"/>
      <c r="P38" s="410"/>
      <c r="Q38" s="411"/>
      <c r="R38" s="409"/>
      <c r="S38" s="410"/>
      <c r="T38" s="411"/>
      <c r="U38" s="409"/>
      <c r="V38" s="410"/>
      <c r="W38" s="411"/>
      <c r="X38" s="409"/>
      <c r="Y38" s="410"/>
      <c r="Z38" s="411"/>
      <c r="AA38" s="409"/>
      <c r="AB38" s="410"/>
      <c r="AC38" s="411"/>
      <c r="AD38" s="409"/>
      <c r="AE38" s="410"/>
      <c r="AF38" s="411"/>
      <c r="AG38" s="409"/>
      <c r="AH38" s="410"/>
      <c r="AI38" s="411"/>
      <c r="AJ38" s="409"/>
      <c r="AK38" s="411"/>
      <c r="AL38" s="112"/>
      <c r="AM38" s="112"/>
      <c r="AN38" s="62"/>
    </row>
    <row r="39" spans="1:40" ht="18" customHeight="1">
      <c r="A39" s="62"/>
      <c r="B39" s="81" t="s">
        <v>107</v>
      </c>
      <c r="C39" s="112">
        <f>COUNTIFS($B$11:$B$30,C$37,$C$11:$C$30,"A",$E$11:$E$30,"*")</f>
        <v>0</v>
      </c>
      <c r="D39" s="112">
        <f>COUNTIFS($B$11:$B$30,C$37,$C$11:$C$30,"B",$E$11:$E$30,"*")</f>
        <v>0</v>
      </c>
      <c r="E39" s="112">
        <f>COUNTIFS($B$11:$B$30,E$37,$C$11:$C$30,"A",$E$11:$E$30,"*")</f>
        <v>0</v>
      </c>
      <c r="F39" s="409">
        <f>COUNTIFS($B$11:$B$30,E$37,$C$11:$C$30,"B",$E$11:$E$30,"*")</f>
        <v>0</v>
      </c>
      <c r="G39" s="410"/>
      <c r="H39" s="411"/>
      <c r="I39" s="409">
        <f>COUNTIFS($B$11:$B$30,I$37,$C$11:$C$30,"A",$E$11:$E$30,"*")</f>
        <v>0</v>
      </c>
      <c r="J39" s="410"/>
      <c r="K39" s="411"/>
      <c r="L39" s="409">
        <f>COUNTIFS($B$11:$B$30,I$37,$C$11:$C$30,"B",$E$11:$E$30,"*")</f>
        <v>0</v>
      </c>
      <c r="M39" s="410"/>
      <c r="N39" s="411"/>
      <c r="O39" s="409"/>
      <c r="P39" s="410"/>
      <c r="Q39" s="411"/>
      <c r="R39" s="409"/>
      <c r="S39" s="410"/>
      <c r="T39" s="411"/>
      <c r="U39" s="409"/>
      <c r="V39" s="410"/>
      <c r="W39" s="411"/>
      <c r="X39" s="409"/>
      <c r="Y39" s="410"/>
      <c r="Z39" s="411"/>
      <c r="AA39" s="409"/>
      <c r="AB39" s="410"/>
      <c r="AC39" s="411"/>
      <c r="AD39" s="409"/>
      <c r="AE39" s="410"/>
      <c r="AF39" s="411"/>
      <c r="AG39" s="409"/>
      <c r="AH39" s="410"/>
      <c r="AI39" s="411"/>
      <c r="AJ39" s="409"/>
      <c r="AK39" s="411"/>
      <c r="AL39" s="112"/>
      <c r="AM39" s="112"/>
      <c r="AN39" s="62"/>
    </row>
    <row r="40" spans="1:40" ht="18" customHeight="1">
      <c r="A40" s="62"/>
      <c r="B40" s="89" t="s">
        <v>108</v>
      </c>
      <c r="C40" s="112">
        <f>COUNTIFS($B$11:$B$30,C$37,$C$11:$C$30,"C",$E$11:$E$30,"*")</f>
        <v>0</v>
      </c>
      <c r="D40" s="112">
        <f>COUNTIFS($B$11:$B$30,C$37,$C$11:$C$30,"D",$E$11:$E$30,"*")</f>
        <v>0</v>
      </c>
      <c r="E40" s="112">
        <f>COUNTIFS($B$11:$B$30,E$37,$C$11:$C$30,"C",$E$11:$E$30,"*")</f>
        <v>0</v>
      </c>
      <c r="F40" s="409">
        <f>COUNTIFS($B$11:$B$30,E$37,$C$11:$C$30,"D",$E$11:$E$30,"*")</f>
        <v>0</v>
      </c>
      <c r="G40" s="410"/>
      <c r="H40" s="411"/>
      <c r="I40" s="409">
        <f>COUNTIFS($B$11:$B$30,I$37,$C$11:$C$30,"C",$E$11:$E$30,"*")</f>
        <v>0</v>
      </c>
      <c r="J40" s="410"/>
      <c r="K40" s="411"/>
      <c r="L40" s="409">
        <f>COUNTIFS($B$11:$B$30,I$37,$C$11:$C$30,"D",$E$11:$E$30,"*")</f>
        <v>0</v>
      </c>
      <c r="M40" s="410"/>
      <c r="N40" s="411"/>
      <c r="O40" s="409"/>
      <c r="P40" s="410"/>
      <c r="Q40" s="411"/>
      <c r="R40" s="409"/>
      <c r="S40" s="410"/>
      <c r="T40" s="411"/>
      <c r="U40" s="409"/>
      <c r="V40" s="410"/>
      <c r="W40" s="411"/>
      <c r="X40" s="409"/>
      <c r="Y40" s="410"/>
      <c r="Z40" s="411"/>
      <c r="AA40" s="409"/>
      <c r="AB40" s="410"/>
      <c r="AC40" s="411"/>
      <c r="AD40" s="409"/>
      <c r="AE40" s="410"/>
      <c r="AF40" s="411"/>
      <c r="AG40" s="409"/>
      <c r="AH40" s="410"/>
      <c r="AI40" s="411"/>
      <c r="AJ40" s="409"/>
      <c r="AK40" s="411"/>
      <c r="AL40" s="112"/>
      <c r="AM40" s="112"/>
      <c r="AN40" s="62"/>
    </row>
    <row r="41" spans="1:40" ht="24.95" customHeight="1">
      <c r="A41" s="62"/>
      <c r="B41" s="89" t="s">
        <v>194</v>
      </c>
      <c r="C41" s="404" t="str">
        <f>IF($AK$3="４週",SUMIFS($AK$11:$AK$30,$B$11:$B$30,C37)/4/$AH$5,IF($AK$3="歴月",SUMIFS($AK$11:$AK$30,$B$11:$B$30,C37)/$AL$5,"記載する期間を選択してください"))</f>
        <v>記載する期間を選択してください</v>
      </c>
      <c r="D41" s="406"/>
      <c r="E41" s="404" t="str">
        <f>IF($AK$3="４週",SUMIFS($AK$11:$AK$30,$B$11:$B$30,E37)/4/$AH$5,IF($AK$3="歴月",SUMIFS($AK$11:$AK$30,$B$11:$B$30,E37)/$AL$5,"記載する期間を選択してください"))</f>
        <v>記載する期間を選択してください</v>
      </c>
      <c r="F41" s="405"/>
      <c r="G41" s="405"/>
      <c r="H41" s="406"/>
      <c r="I41" s="404" t="str">
        <f>IF($AK$3="４週",SUMIFS($AK$11:$AK$30,$B$11:$B$30,I37)/4/$AH$5,IF($AK$3="歴月",SUMIFS($AK$11:$AK$30,$B$11:$B$30,I37)/$AL$5,"記載する期間を選択してください"))</f>
        <v>記載する期間を選択してください</v>
      </c>
      <c r="J41" s="405"/>
      <c r="K41" s="405"/>
      <c r="L41" s="405"/>
      <c r="M41" s="405"/>
      <c r="N41" s="406"/>
      <c r="O41" s="404"/>
      <c r="P41" s="405"/>
      <c r="Q41" s="405"/>
      <c r="R41" s="405"/>
      <c r="S41" s="405"/>
      <c r="T41" s="406"/>
      <c r="U41" s="404"/>
      <c r="V41" s="405"/>
      <c r="W41" s="405"/>
      <c r="X41" s="405"/>
      <c r="Y41" s="405"/>
      <c r="Z41" s="406"/>
      <c r="AA41" s="404"/>
      <c r="AB41" s="405"/>
      <c r="AC41" s="405"/>
      <c r="AD41" s="405"/>
      <c r="AE41" s="405"/>
      <c r="AF41" s="406"/>
      <c r="AG41" s="404"/>
      <c r="AH41" s="405"/>
      <c r="AI41" s="405"/>
      <c r="AJ41" s="405"/>
      <c r="AK41" s="406"/>
      <c r="AL41" s="404"/>
      <c r="AM41" s="406"/>
      <c r="AN41" s="62"/>
    </row>
    <row r="42" spans="1:40" ht="5.0999999999999996" customHeight="1">
      <c r="A42" s="62"/>
      <c r="B42" s="59"/>
      <c r="C42" s="85">
        <v>2</v>
      </c>
      <c r="D42" s="85"/>
      <c r="E42" s="85">
        <v>3</v>
      </c>
      <c r="F42" s="85"/>
      <c r="G42" s="85"/>
      <c r="H42" s="85"/>
      <c r="I42" s="85">
        <v>4</v>
      </c>
      <c r="J42" s="85"/>
      <c r="K42" s="85"/>
      <c r="L42" s="85"/>
      <c r="M42" s="85"/>
      <c r="N42" s="85"/>
      <c r="O42" s="85">
        <v>5</v>
      </c>
      <c r="P42" s="85"/>
      <c r="Q42" s="85"/>
      <c r="R42" s="85"/>
      <c r="S42" s="85"/>
      <c r="T42" s="85"/>
      <c r="U42" s="85">
        <v>6</v>
      </c>
      <c r="V42" s="85"/>
      <c r="W42" s="85"/>
      <c r="X42" s="85"/>
      <c r="Y42" s="85"/>
      <c r="Z42" s="85"/>
      <c r="AA42" s="85">
        <v>7</v>
      </c>
      <c r="AB42" s="85"/>
      <c r="AC42" s="85"/>
      <c r="AD42" s="85"/>
      <c r="AE42" s="85"/>
      <c r="AF42" s="85"/>
      <c r="AG42" s="85">
        <v>8</v>
      </c>
      <c r="AH42" s="85"/>
      <c r="AI42" s="85"/>
      <c r="AJ42" s="85"/>
      <c r="AK42" s="85"/>
      <c r="AL42" s="85">
        <v>9</v>
      </c>
      <c r="AM42" s="110"/>
      <c r="AN42" s="62"/>
    </row>
    <row r="43" spans="1:40" ht="15" customHeight="1">
      <c r="A43" s="94" t="s">
        <v>159</v>
      </c>
      <c r="B43" s="99"/>
      <c r="C43" s="100"/>
      <c r="D43" s="100"/>
      <c r="E43" s="100"/>
      <c r="F43" s="101"/>
      <c r="G43" s="100"/>
      <c r="H43" s="85"/>
      <c r="I43" s="85"/>
      <c r="J43" s="85"/>
      <c r="K43" s="85"/>
      <c r="L43" s="85"/>
      <c r="M43" s="85"/>
      <c r="N43" s="85"/>
      <c r="O43" s="85"/>
      <c r="P43" s="85"/>
      <c r="Q43" s="85"/>
      <c r="R43" s="85">
        <v>6</v>
      </c>
      <c r="S43" s="85"/>
      <c r="T43" s="85"/>
      <c r="U43" s="85"/>
      <c r="V43" s="85"/>
      <c r="W43" s="85"/>
      <c r="X43" s="85">
        <v>7</v>
      </c>
      <c r="Y43" s="85"/>
      <c r="Z43" s="85"/>
      <c r="AA43" s="85"/>
      <c r="AB43" s="85"/>
      <c r="AC43" s="85"/>
      <c r="AD43" s="85">
        <v>8</v>
      </c>
      <c r="AE43" s="85"/>
      <c r="AF43" s="85"/>
      <c r="AG43" s="86"/>
      <c r="AH43" s="86"/>
      <c r="AI43" s="86"/>
      <c r="AJ43" s="86">
        <v>9</v>
      </c>
      <c r="AK43" s="84"/>
      <c r="AL43" s="84"/>
      <c r="AM43" s="62"/>
    </row>
    <row r="44" spans="1:40" s="60" customFormat="1" ht="15" customHeight="1">
      <c r="A44" s="94" t="s">
        <v>160</v>
      </c>
      <c r="B44" s="93"/>
      <c r="C44" s="93"/>
      <c r="D44" s="93"/>
      <c r="E44" s="93"/>
      <c r="F44" s="93"/>
      <c r="G44" s="93"/>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row>
    <row r="45" spans="1:40" s="60" customFormat="1" ht="15" customHeight="1">
      <c r="A45" s="94" t="s">
        <v>209</v>
      </c>
      <c r="B45" s="93"/>
      <c r="C45" s="93"/>
      <c r="D45" s="93"/>
      <c r="E45" s="93"/>
      <c r="F45" s="93"/>
      <c r="G45" s="93"/>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row>
    <row r="46" spans="1:40" s="60" customFormat="1" ht="15" customHeight="1">
      <c r="A46" s="94" t="s">
        <v>161</v>
      </c>
      <c r="B46" s="93"/>
      <c r="C46" s="93"/>
      <c r="D46" s="93"/>
      <c r="E46" s="93"/>
      <c r="F46" s="93"/>
      <c r="G46" s="93"/>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row>
    <row r="47" spans="1:40" s="60" customFormat="1" ht="15" customHeight="1">
      <c r="A47" s="94" t="s">
        <v>162</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ht="15" customHeight="1">
      <c r="A48" s="60" t="s">
        <v>163</v>
      </c>
      <c r="B48" s="102"/>
      <c r="C48" s="60"/>
      <c r="D48" s="60"/>
      <c r="E48" s="60"/>
      <c r="F48" s="60"/>
      <c r="G48" s="60"/>
    </row>
    <row r="49" spans="1:7" ht="15" customHeight="1">
      <c r="A49" s="60" t="s">
        <v>164</v>
      </c>
      <c r="B49" s="102"/>
      <c r="C49" s="60"/>
      <c r="D49" s="60"/>
      <c r="E49" s="60"/>
      <c r="F49" s="60"/>
      <c r="G49" s="60"/>
    </row>
    <row r="50" spans="1:7" ht="15" customHeight="1">
      <c r="A50" s="60"/>
      <c r="B50" s="81" t="s">
        <v>165</v>
      </c>
      <c r="C50" s="378" t="s">
        <v>166</v>
      </c>
      <c r="D50" s="378"/>
      <c r="E50" s="378"/>
      <c r="F50" s="60"/>
      <c r="G50" s="60"/>
    </row>
    <row r="51" spans="1:7" ht="15" customHeight="1">
      <c r="A51" s="60"/>
      <c r="B51" s="106" t="s">
        <v>183</v>
      </c>
      <c r="C51" s="379" t="s">
        <v>167</v>
      </c>
      <c r="D51" s="379"/>
      <c r="E51" s="379"/>
      <c r="F51" s="60"/>
      <c r="G51" s="60"/>
    </row>
    <row r="52" spans="1:7" ht="15" customHeight="1">
      <c r="A52" s="60"/>
      <c r="B52" s="106" t="s">
        <v>184</v>
      </c>
      <c r="C52" s="379" t="s">
        <v>168</v>
      </c>
      <c r="D52" s="379"/>
      <c r="E52" s="379"/>
      <c r="F52" s="60"/>
      <c r="G52" s="60"/>
    </row>
    <row r="53" spans="1:7" ht="15" customHeight="1">
      <c r="A53" s="60"/>
      <c r="B53" s="106" t="s">
        <v>185</v>
      </c>
      <c r="C53" s="379" t="s">
        <v>169</v>
      </c>
      <c r="D53" s="379"/>
      <c r="E53" s="379"/>
      <c r="F53" s="60"/>
      <c r="G53" s="60"/>
    </row>
    <row r="54" spans="1:7" ht="15" customHeight="1">
      <c r="A54" s="60"/>
      <c r="B54" s="106" t="s">
        <v>186</v>
      </c>
      <c r="C54" s="379" t="s">
        <v>170</v>
      </c>
      <c r="D54" s="379"/>
      <c r="E54" s="379"/>
      <c r="F54" s="60"/>
      <c r="G54" s="60"/>
    </row>
    <row r="55" spans="1:7" ht="15" customHeight="1">
      <c r="A55" s="60"/>
      <c r="B55" s="229" t="s">
        <v>171</v>
      </c>
      <c r="C55" s="60"/>
      <c r="D55" s="60"/>
      <c r="E55" s="60"/>
      <c r="F55" s="60"/>
      <c r="G55" s="60"/>
    </row>
    <row r="56" spans="1:7" ht="15" customHeight="1">
      <c r="A56" s="60"/>
      <c r="B56" s="229" t="s">
        <v>337</v>
      </c>
      <c r="C56" s="60"/>
      <c r="D56" s="60"/>
      <c r="E56" s="60"/>
      <c r="F56" s="60"/>
      <c r="G56" s="60"/>
    </row>
    <row r="57" spans="1:7" ht="15" customHeight="1">
      <c r="A57" s="60"/>
      <c r="B57" s="94" t="s">
        <v>172</v>
      </c>
      <c r="C57" s="60"/>
      <c r="D57" s="60"/>
      <c r="E57" s="60"/>
      <c r="F57" s="60"/>
      <c r="G57" s="60"/>
    </row>
    <row r="58" spans="1:7" ht="15" customHeight="1">
      <c r="A58" s="60" t="s">
        <v>173</v>
      </c>
      <c r="B58" s="102"/>
      <c r="C58" s="60"/>
      <c r="D58" s="60"/>
      <c r="E58" s="60"/>
      <c r="F58" s="60"/>
      <c r="G58" s="60"/>
    </row>
    <row r="59" spans="1:7" ht="15" customHeight="1">
      <c r="A59" s="228" t="s">
        <v>174</v>
      </c>
      <c r="B59" s="102"/>
      <c r="C59" s="60"/>
      <c r="D59" s="60"/>
      <c r="E59" s="60"/>
      <c r="F59" s="60"/>
      <c r="G59" s="60"/>
    </row>
    <row r="60" spans="1:7" ht="15" customHeight="1">
      <c r="A60" s="60" t="s">
        <v>189</v>
      </c>
      <c r="B60" s="102"/>
      <c r="C60" s="60"/>
      <c r="D60" s="60"/>
      <c r="E60" s="60"/>
      <c r="F60" s="60"/>
      <c r="G60" s="60"/>
    </row>
    <row r="61" spans="1:7" ht="15" customHeight="1">
      <c r="A61" s="60" t="s">
        <v>175</v>
      </c>
      <c r="B61" s="102"/>
      <c r="C61" s="60"/>
      <c r="D61" s="60"/>
      <c r="E61" s="60"/>
      <c r="F61" s="60"/>
      <c r="G61" s="60"/>
    </row>
    <row r="62" spans="1:7" ht="15" customHeight="1">
      <c r="A62" s="60" t="s">
        <v>284</v>
      </c>
      <c r="B62" s="102"/>
      <c r="C62" s="60"/>
      <c r="D62" s="60"/>
      <c r="E62" s="60"/>
      <c r="F62" s="60"/>
      <c r="G62" s="60"/>
    </row>
    <row r="63" spans="1:7" ht="15" customHeight="1">
      <c r="A63" s="60" t="s">
        <v>176</v>
      </c>
      <c r="B63" s="102"/>
      <c r="C63" s="60"/>
      <c r="D63" s="60"/>
      <c r="E63" s="60"/>
      <c r="F63" s="60"/>
      <c r="G63" s="60"/>
    </row>
    <row r="64" spans="1:7" ht="15" customHeight="1">
      <c r="A64" s="60" t="s">
        <v>177</v>
      </c>
      <c r="B64" s="102"/>
      <c r="C64" s="60"/>
      <c r="D64" s="60"/>
      <c r="E64" s="60"/>
      <c r="F64" s="60"/>
      <c r="G64" s="60"/>
    </row>
    <row r="65" spans="1:7" ht="15" customHeight="1">
      <c r="A65" s="60" t="s">
        <v>178</v>
      </c>
      <c r="B65" s="102"/>
      <c r="C65" s="60"/>
      <c r="D65" s="60"/>
      <c r="E65" s="60"/>
      <c r="F65" s="60"/>
      <c r="G65" s="60"/>
    </row>
    <row r="66" spans="1:7" ht="15" customHeight="1">
      <c r="A66" s="60" t="s">
        <v>179</v>
      </c>
      <c r="B66" s="102"/>
      <c r="C66" s="60"/>
      <c r="D66" s="60"/>
      <c r="E66" s="60"/>
      <c r="F66" s="60"/>
      <c r="G66" s="60"/>
    </row>
    <row r="67" spans="1:7" ht="15" customHeight="1">
      <c r="A67" s="60" t="s">
        <v>180</v>
      </c>
      <c r="B67" s="102"/>
      <c r="C67" s="60"/>
      <c r="D67" s="60"/>
      <c r="E67" s="60"/>
      <c r="F67" s="60"/>
      <c r="G67" s="60"/>
    </row>
    <row r="68" spans="1:7" ht="15" customHeight="1">
      <c r="A68" s="60" t="s">
        <v>181</v>
      </c>
      <c r="B68" s="102"/>
      <c r="C68" s="60"/>
      <c r="D68" s="60"/>
      <c r="E68" s="60"/>
      <c r="F68" s="60"/>
      <c r="G68" s="60"/>
    </row>
    <row r="69" spans="1:7" ht="15" customHeight="1">
      <c r="A69" s="60" t="s">
        <v>182</v>
      </c>
      <c r="B69" s="102"/>
      <c r="C69" s="60"/>
      <c r="D69" s="60"/>
      <c r="E69" s="60"/>
      <c r="F69" s="60"/>
      <c r="G69" s="60"/>
    </row>
    <row r="70" spans="1:7" ht="15" customHeight="1">
      <c r="A70" s="60" t="s">
        <v>187</v>
      </c>
      <c r="B70" s="102"/>
      <c r="C70" s="60"/>
      <c r="D70" s="60"/>
      <c r="E70" s="60"/>
      <c r="F70" s="60"/>
      <c r="G70" s="60"/>
    </row>
  </sheetData>
  <mergeCells count="100">
    <mergeCell ref="AG41:AK41"/>
    <mergeCell ref="AL41:AM41"/>
    <mergeCell ref="C50:E50"/>
    <mergeCell ref="C51:E51"/>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AJ39:AK39"/>
    <mergeCell ref="AG40:AI40"/>
    <mergeCell ref="AJ40:AK40"/>
    <mergeCell ref="U39:W39"/>
    <mergeCell ref="X39:Z39"/>
    <mergeCell ref="AA39:AC39"/>
    <mergeCell ref="AD39:AF39"/>
    <mergeCell ref="AG39:AI39"/>
    <mergeCell ref="U40:W40"/>
    <mergeCell ref="F39:H39"/>
    <mergeCell ref="I39:K39"/>
    <mergeCell ref="L39:N39"/>
    <mergeCell ref="O39:Q39"/>
    <mergeCell ref="R39:T39"/>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C37:D37"/>
    <mergeCell ref="E37:H37"/>
    <mergeCell ref="I37:N37"/>
    <mergeCell ref="O37:T37"/>
    <mergeCell ref="U37:Z37"/>
    <mergeCell ref="AM30:AN30"/>
    <mergeCell ref="A31:E31"/>
    <mergeCell ref="AM31:AN32"/>
    <mergeCell ref="A32:E32"/>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7:A10"/>
    <mergeCell ref="B7:B10"/>
    <mergeCell ref="C7:C10"/>
    <mergeCell ref="D7:D10"/>
    <mergeCell ref="E7:E10"/>
    <mergeCell ref="AK1:AN1"/>
    <mergeCell ref="M2:P2"/>
    <mergeCell ref="Q2:R2"/>
    <mergeCell ref="S2:T2"/>
    <mergeCell ref="U2:V2"/>
    <mergeCell ref="AK2:AN2"/>
  </mergeCells>
  <phoneticPr fontId="3"/>
  <conditionalFormatting sqref="A1:AN35">
    <cfRule type="notContainsBlanks" dxfId="1" priority="1">
      <formula>LEN(TRIM(A1))&gt;0</formula>
    </cfRule>
  </conditionalFormatting>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howErrorMessage="1" sqref="B11:B30" xr:uid="{00000000-0002-0000-1500-000003000000}">
      <formula1>INDIRECT($AK$1)</formula1>
    </dataValidation>
    <dataValidation type="list" allowBlank="1" showInputMessage="1" showErrorMessage="1" sqref="AK1:AN1" xr:uid="{D3C8314C-638D-430D-B4F8-4D9934BA834D}">
      <formula1>"地域移行支援,地域定着支援"</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3"/>
  <sheetViews>
    <sheetView showGridLines="0" view="pageBreakPreview" zoomScale="85" zoomScaleNormal="100" zoomScaleSheetLayoutView="85" workbookViewId="0">
      <selection activeCell="B58" sqref="B58:B59"/>
    </sheetView>
  </sheetViews>
  <sheetFormatPr defaultColWidth="8.25" defaultRowHeight="21" customHeight="1"/>
  <cols>
    <col min="1" max="1" width="2.625" style="59" customWidth="1"/>
    <col min="2" max="2" width="20"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129</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514">
        <v>40</v>
      </c>
      <c r="AI5" s="514"/>
      <c r="AJ5" s="514"/>
      <c r="AK5" s="97" t="s">
        <v>150</v>
      </c>
      <c r="AL5" s="226">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75">
        <f>+SUM(F11:AJ11)</f>
        <v>0</v>
      </c>
      <c r="AL11" s="76">
        <f>IF($AK$3="４週",AK11/4,AK11/(DAY(EOMONTH($F$9,0))/7))</f>
        <v>0</v>
      </c>
      <c r="AM11" s="377"/>
      <c r="AN11" s="377"/>
    </row>
    <row r="12" spans="1:40" ht="18" customHeight="1">
      <c r="A12" s="79">
        <v>2</v>
      </c>
      <c r="B12" s="114"/>
      <c r="C12" s="90"/>
      <c r="D12" s="115"/>
      <c r="E12" s="116"/>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75">
        <f t="shared" ref="AK12:AK31" si="0">+SUM(F12:AJ12)</f>
        <v>0</v>
      </c>
      <c r="AL12" s="76">
        <f>IF($AK$3="４週",AK12/4,AK12/(DAY(EOMONTH($F$9,0))/7))</f>
        <v>0</v>
      </c>
      <c r="AM12" s="377"/>
      <c r="AN12" s="377"/>
    </row>
    <row r="13" spans="1:40" ht="18" customHeight="1">
      <c r="A13" s="79">
        <v>3</v>
      </c>
      <c r="B13" s="114"/>
      <c r="C13" s="90"/>
      <c r="D13" s="115"/>
      <c r="E13" s="116"/>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75">
        <f t="shared" si="0"/>
        <v>0</v>
      </c>
      <c r="AL13" s="76">
        <f>IF($AK$3="４週",AK13/4,AK13/(DAY(EOMONTH($F$9,0))/7))</f>
        <v>0</v>
      </c>
      <c r="AM13" s="377"/>
      <c r="AN13" s="377"/>
    </row>
    <row r="14" spans="1:40" ht="18" customHeight="1">
      <c r="A14" s="79">
        <v>4</v>
      </c>
      <c r="B14" s="114"/>
      <c r="C14" s="90"/>
      <c r="D14" s="115"/>
      <c r="E14" s="116"/>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75">
        <f t="shared" si="0"/>
        <v>0</v>
      </c>
      <c r="AL14" s="76">
        <f>IF($AK$3="４週",AK14/4,AK14/(DAY(EOMONTH($F$9,0))/7))</f>
        <v>0</v>
      </c>
      <c r="AM14" s="377"/>
      <c r="AN14" s="377"/>
    </row>
    <row r="15" spans="1:40" ht="18" customHeight="1">
      <c r="A15" s="79">
        <v>5</v>
      </c>
      <c r="B15" s="114"/>
      <c r="C15" s="90"/>
      <c r="D15" s="115"/>
      <c r="E15" s="116"/>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75">
        <f t="shared" si="0"/>
        <v>0</v>
      </c>
      <c r="AL15" s="76">
        <f t="shared" ref="AL15:AL30" si="1">IF($AK$3="４週",AK15/4,AK15/(DAY(EOMONTH($F$9,0))/7))</f>
        <v>0</v>
      </c>
      <c r="AM15" s="377"/>
      <c r="AN15" s="377"/>
    </row>
    <row r="16" spans="1:40" ht="18" customHeight="1">
      <c r="A16" s="79">
        <v>6</v>
      </c>
      <c r="B16" s="114"/>
      <c r="C16" s="90"/>
      <c r="D16" s="115"/>
      <c r="E16" s="116"/>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0" s="72" customFormat="1" ht="21" customHeight="1">
      <c r="A35" s="111" t="s">
        <v>238</v>
      </c>
      <c r="B35" s="69"/>
      <c r="C35" s="69"/>
      <c r="D35" s="69"/>
      <c r="E35" s="69"/>
      <c r="F35" s="69"/>
      <c r="G35" s="70"/>
      <c r="H35" s="70"/>
      <c r="I35" s="70"/>
      <c r="J35" s="70"/>
      <c r="K35" s="70"/>
      <c r="L35" s="70"/>
      <c r="M35" s="70"/>
      <c r="N35" s="70"/>
      <c r="O35" s="70"/>
      <c r="Y35" s="111"/>
      <c r="AM35" s="69"/>
      <c r="AN35" s="71"/>
    </row>
    <row r="36" spans="1:40" s="72" customFormat="1" ht="24.95" customHeight="1">
      <c r="A36" s="419"/>
      <c r="B36" s="419"/>
      <c r="C36" s="419"/>
      <c r="D36" s="125">
        <f>IF(MONTH($F$9)&lt;7,MONTH($F$9)+6,MONTH($F$9)-6)</f>
        <v>10</v>
      </c>
      <c r="E36" s="107">
        <f>IF(MONTH($F$9)&lt;6,MONTH($F$9)+7,MONTH($F$9)-5)</f>
        <v>11</v>
      </c>
      <c r="F36" s="466">
        <f>IF(MONTH($F$9)&lt;5,MONTH($F$9)+8,MONTH($F$9)-4)</f>
        <v>12</v>
      </c>
      <c r="G36" s="466"/>
      <c r="H36" s="466"/>
      <c r="I36" s="466">
        <f>IF(MONTH($F$9)&lt;4,MONTH($F$9)+9,MONTH($F$9)-3)</f>
        <v>1</v>
      </c>
      <c r="J36" s="466"/>
      <c r="K36" s="466"/>
      <c r="L36" s="466">
        <f>IF(MONTH($F$9)&lt;3,MONTH($F$9)+10,MONTH($F$9)-2)</f>
        <v>2</v>
      </c>
      <c r="M36" s="466"/>
      <c r="N36" s="466"/>
      <c r="O36" s="466">
        <f>IF(MONTH($F$9)&lt;2,MONTH($F$9)+11,MONTH($F$9)-1)</f>
        <v>3</v>
      </c>
      <c r="P36" s="466"/>
      <c r="Q36" s="466"/>
      <c r="R36" s="419" t="s">
        <v>147</v>
      </c>
      <c r="S36" s="419"/>
      <c r="T36" s="419"/>
      <c r="U36" s="419"/>
      <c r="V36" s="420" t="s">
        <v>204</v>
      </c>
      <c r="W36" s="420"/>
      <c r="X36" s="420"/>
      <c r="Y36" s="420"/>
      <c r="Z36" s="420" t="s">
        <v>241</v>
      </c>
      <c r="AA36" s="420"/>
      <c r="AB36" s="420"/>
      <c r="AC36" s="420"/>
    </row>
    <row r="37" spans="1:40" s="72" customFormat="1" ht="18" customHeight="1">
      <c r="A37" s="471" t="s">
        <v>239</v>
      </c>
      <c r="B37" s="471"/>
      <c r="C37" s="471"/>
      <c r="D37" s="108"/>
      <c r="E37" s="108"/>
      <c r="F37" s="467"/>
      <c r="G37" s="467"/>
      <c r="H37" s="467"/>
      <c r="I37" s="467"/>
      <c r="J37" s="467"/>
      <c r="K37" s="467"/>
      <c r="L37" s="467"/>
      <c r="M37" s="467"/>
      <c r="N37" s="467"/>
      <c r="O37" s="467"/>
      <c r="P37" s="467"/>
      <c r="Q37" s="467"/>
      <c r="R37" s="468">
        <f>SUM(D37:Q37)</f>
        <v>0</v>
      </c>
      <c r="S37" s="468"/>
      <c r="T37" s="468"/>
      <c r="U37" s="468"/>
      <c r="V37" s="523">
        <f>ROUNDUP((R37+R38)/6,1)</f>
        <v>0</v>
      </c>
      <c r="W37" s="523"/>
      <c r="X37" s="523"/>
      <c r="Y37" s="523"/>
      <c r="Z37" s="523">
        <f>ROUNDDOWN(V37/35,1)</f>
        <v>0</v>
      </c>
      <c r="AA37" s="523"/>
      <c r="AB37" s="523"/>
      <c r="AC37" s="523"/>
    </row>
    <row r="38" spans="1:40" s="72" customFormat="1" ht="18" customHeight="1">
      <c r="A38" s="471" t="s">
        <v>240</v>
      </c>
      <c r="B38" s="471"/>
      <c r="C38" s="471"/>
      <c r="D38" s="108"/>
      <c r="E38" s="108"/>
      <c r="F38" s="467"/>
      <c r="G38" s="467"/>
      <c r="H38" s="467"/>
      <c r="I38" s="467"/>
      <c r="J38" s="467"/>
      <c r="K38" s="467"/>
      <c r="L38" s="467"/>
      <c r="M38" s="467"/>
      <c r="N38" s="467"/>
      <c r="O38" s="467"/>
      <c r="P38" s="467"/>
      <c r="Q38" s="467"/>
      <c r="R38" s="468">
        <f>+SUM(D38:Q38)</f>
        <v>0</v>
      </c>
      <c r="S38" s="468"/>
      <c r="T38" s="468"/>
      <c r="U38" s="468"/>
      <c r="V38" s="523"/>
      <c r="W38" s="523"/>
      <c r="X38" s="523"/>
      <c r="Y38" s="523"/>
      <c r="Z38" s="523"/>
      <c r="AA38" s="523"/>
      <c r="AB38" s="523"/>
      <c r="AC38" s="523"/>
    </row>
    <row r="39" spans="1:40" ht="21" customHeight="1">
      <c r="A39" s="73" t="s">
        <v>206</v>
      </c>
      <c r="B39" s="59"/>
      <c r="C39" s="63"/>
      <c r="D39" s="63"/>
      <c r="E39" s="63"/>
      <c r="F39" s="63"/>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3"/>
      <c r="AM39" s="63"/>
      <c r="AN39" s="62"/>
    </row>
    <row r="40" spans="1:40" ht="24.95" customHeight="1">
      <c r="A40" s="62"/>
      <c r="B40" s="82"/>
      <c r="C40" s="404" t="str">
        <f>IF(VLOOKUP($AK$1,'選択肢（削除厳禁）'!$A$1:$J$31,C45,FALSE)=0,"-",VLOOKUP($AK$1,'選択肢（削除厳禁）'!$A$1:$J$31,C45,FALSE))</f>
        <v>管理者</v>
      </c>
      <c r="D40" s="405"/>
      <c r="E40" s="413" t="str">
        <f>IF(VLOOKUP($AK$1,'選択肢（削除厳禁）'!$A$1:$J$31,E45,FALSE)=0,"-",VLOOKUP($AK$1,'選択肢（削除厳禁）'!$A$1:$J$31,E45,FALSE))</f>
        <v>主任相談支援専門員</v>
      </c>
      <c r="F40" s="413"/>
      <c r="G40" s="413"/>
      <c r="H40" s="413"/>
      <c r="I40" s="404" t="str">
        <f>IF(VLOOKUP($AK$1,'選択肢（削除厳禁）'!$A$1:$J$31,I45,FALSE)=0,"-",VLOOKUP($AK$1,'選択肢（削除厳禁）'!$A$1:$J$31,I45,FALSE))</f>
        <v>相談支援専門員</v>
      </c>
      <c r="J40" s="405"/>
      <c r="K40" s="405"/>
      <c r="L40" s="405"/>
      <c r="M40" s="405"/>
      <c r="N40" s="406"/>
      <c r="O40" s="404" t="str">
        <f>IF(VLOOKUP($AK$1,'選択肢（削除厳禁）'!$A$1:$J$31,O45,FALSE)=0,"-",VLOOKUP($AK$1,'選択肢（削除厳禁）'!$A$1:$J$31,O45,FALSE))</f>
        <v>拠点ｺｰﾃﾞｨﾈｰﾀｰ</v>
      </c>
      <c r="P40" s="405"/>
      <c r="Q40" s="405"/>
      <c r="R40" s="405"/>
      <c r="S40" s="405"/>
      <c r="T40" s="406"/>
      <c r="U40" s="404" t="str">
        <f>IF(VLOOKUP($AK$1,'選択肢（削除厳禁）'!$A$1:$J$31,U45,FALSE)=0,"-",VLOOKUP($AK$1,'選択肢（削除厳禁）'!$A$1:$J$31,U45,FALSE))</f>
        <v>相談支援員</v>
      </c>
      <c r="V40" s="405"/>
      <c r="W40" s="405"/>
      <c r="X40" s="405"/>
      <c r="Y40" s="405"/>
      <c r="Z40" s="406"/>
      <c r="AA40" s="404"/>
      <c r="AB40" s="405"/>
      <c r="AC40" s="405"/>
      <c r="AD40" s="405"/>
      <c r="AE40" s="405"/>
      <c r="AF40" s="406"/>
      <c r="AG40" s="413"/>
      <c r="AH40" s="413"/>
      <c r="AI40" s="413"/>
      <c r="AJ40" s="413"/>
      <c r="AK40" s="413"/>
      <c r="AL40" s="413"/>
      <c r="AM40" s="413"/>
      <c r="AN40" s="62"/>
    </row>
    <row r="41" spans="1:40" ht="18" customHeight="1">
      <c r="A41" s="62"/>
      <c r="B41" s="82"/>
      <c r="C41" s="113" t="s">
        <v>56</v>
      </c>
      <c r="D41" s="113" t="s">
        <v>57</v>
      </c>
      <c r="E41" s="112" t="s">
        <v>56</v>
      </c>
      <c r="F41" s="412" t="s">
        <v>57</v>
      </c>
      <c r="G41" s="412"/>
      <c r="H41" s="412"/>
      <c r="I41" s="409" t="s">
        <v>56</v>
      </c>
      <c r="J41" s="410"/>
      <c r="K41" s="411"/>
      <c r="L41" s="409" t="s">
        <v>57</v>
      </c>
      <c r="M41" s="410"/>
      <c r="N41" s="411"/>
      <c r="O41" s="409" t="s">
        <v>56</v>
      </c>
      <c r="P41" s="410"/>
      <c r="Q41" s="411"/>
      <c r="R41" s="409" t="s">
        <v>57</v>
      </c>
      <c r="S41" s="410"/>
      <c r="T41" s="411"/>
      <c r="U41" s="409" t="s">
        <v>56</v>
      </c>
      <c r="V41" s="410"/>
      <c r="W41" s="411"/>
      <c r="X41" s="409" t="s">
        <v>57</v>
      </c>
      <c r="Y41" s="410"/>
      <c r="Z41" s="411"/>
      <c r="AA41" s="409"/>
      <c r="AB41" s="410"/>
      <c r="AC41" s="411"/>
      <c r="AD41" s="409"/>
      <c r="AE41" s="410"/>
      <c r="AF41" s="411"/>
      <c r="AG41" s="409"/>
      <c r="AH41" s="410"/>
      <c r="AI41" s="411"/>
      <c r="AJ41" s="409"/>
      <c r="AK41" s="411"/>
      <c r="AL41" s="112"/>
      <c r="AM41" s="112"/>
      <c r="AN41" s="62"/>
    </row>
    <row r="42" spans="1:40" ht="18" customHeight="1">
      <c r="A42" s="62"/>
      <c r="B42" s="81" t="s">
        <v>107</v>
      </c>
      <c r="C42" s="112">
        <f>COUNTIFS($B$11:$B$30,C$40,$C$11:$C$30,"A",$E$11:$E$30,"*")</f>
        <v>0</v>
      </c>
      <c r="D42" s="112">
        <f>COUNTIFS($B$11:$B$30,C$40,$C$11:$C$30,"B",$E$11:$E$30,"*")</f>
        <v>0</v>
      </c>
      <c r="E42" s="112">
        <f>COUNTIFS($B$11:$B$30,E$40,$C$11:$C$30,"A",$E$11:$E$30,"*")</f>
        <v>0</v>
      </c>
      <c r="F42" s="409">
        <f>COUNTIFS($B$11:$B$30,E$40,$C$11:$C$30,"B",$E$11:$E$30,"*")</f>
        <v>0</v>
      </c>
      <c r="G42" s="410"/>
      <c r="H42" s="411"/>
      <c r="I42" s="409">
        <f>COUNTIFS($B$11:$B$30,I$40,$C$11:$C$30,"A",$E$11:$E$30,"*")</f>
        <v>0</v>
      </c>
      <c r="J42" s="410"/>
      <c r="K42" s="411"/>
      <c r="L42" s="409">
        <f>COUNTIFS($B$11:$B$30,I$40,$C$11:$C$30,"B",$E$11:$E$30,"*")</f>
        <v>0</v>
      </c>
      <c r="M42" s="410"/>
      <c r="N42" s="411"/>
      <c r="O42" s="409">
        <f>COUNTIFS($B$11:$B$30,O$40,$C$11:$C$30,"A",$E$11:$E$30,"*")</f>
        <v>0</v>
      </c>
      <c r="P42" s="410"/>
      <c r="Q42" s="411"/>
      <c r="R42" s="409">
        <f>COUNTIFS($B$11:$B$30,O$40,$C$11:$C$30,"B",$E$11:$E$30,"*")</f>
        <v>0</v>
      </c>
      <c r="S42" s="410"/>
      <c r="T42" s="411"/>
      <c r="U42" s="409">
        <f>COUNTIFS($B$11:$B$30,U$40,$C$11:$C$30,"A",$E$11:$E$30,"*")</f>
        <v>0</v>
      </c>
      <c r="V42" s="410"/>
      <c r="W42" s="411"/>
      <c r="X42" s="409">
        <f>COUNTIFS($B$11:$B$30,U$40,$C$11:$C$30,"B",$E$11:$E$30,"*")</f>
        <v>0</v>
      </c>
      <c r="Y42" s="410"/>
      <c r="Z42" s="411"/>
      <c r="AA42" s="409"/>
      <c r="AB42" s="410"/>
      <c r="AC42" s="411"/>
      <c r="AD42" s="409"/>
      <c r="AE42" s="410"/>
      <c r="AF42" s="411"/>
      <c r="AG42" s="409"/>
      <c r="AH42" s="410"/>
      <c r="AI42" s="411"/>
      <c r="AJ42" s="409"/>
      <c r="AK42" s="411"/>
      <c r="AL42" s="112"/>
      <c r="AM42" s="112"/>
      <c r="AN42" s="62"/>
    </row>
    <row r="43" spans="1:40" ht="18" customHeight="1">
      <c r="A43" s="62"/>
      <c r="B43" s="89" t="s">
        <v>108</v>
      </c>
      <c r="C43" s="112">
        <f>COUNTIFS($B$11:$B$30,C$40,$C$11:$C$30,"C",$E$11:$E$30,"*")</f>
        <v>0</v>
      </c>
      <c r="D43" s="112">
        <f>COUNTIFS($B$11:$B$30,C$40,$C$11:$C$30,"D",$E$11:$E$30,"*")</f>
        <v>0</v>
      </c>
      <c r="E43" s="112">
        <f>COUNTIFS($B$11:$B$30,E$40,$C$11:$C$30,"C",$E$11:$E$30,"*")</f>
        <v>0</v>
      </c>
      <c r="F43" s="409">
        <f>COUNTIFS($B$11:$B$30,E$40,$C$11:$C$30,"D",$E$11:$E$30,"*")</f>
        <v>0</v>
      </c>
      <c r="G43" s="410"/>
      <c r="H43" s="411"/>
      <c r="I43" s="409">
        <f>COUNTIFS($B$11:$B$30,I$40,$C$11:$C$30,"C",$E$11:$E$30,"*")</f>
        <v>0</v>
      </c>
      <c r="J43" s="410"/>
      <c r="K43" s="411"/>
      <c r="L43" s="409">
        <f>COUNTIFS($B$11:$B$30,I$40,$C$11:$C$30,"D",$E$11:$E$30,"*")</f>
        <v>0</v>
      </c>
      <c r="M43" s="410"/>
      <c r="N43" s="411"/>
      <c r="O43" s="409">
        <f>COUNTIFS($B$11:$B$30,O$40,$C$11:$C$30,"C",$E$11:$E$30,"*")</f>
        <v>0</v>
      </c>
      <c r="P43" s="410"/>
      <c r="Q43" s="411"/>
      <c r="R43" s="409">
        <f>COUNTIFS($B$11:$B$30,O$40,$C$11:$C$30,"D",$E$11:$E$30,"*")</f>
        <v>0</v>
      </c>
      <c r="S43" s="410"/>
      <c r="T43" s="411"/>
      <c r="U43" s="409">
        <f>COUNTIFS($B$11:$B$30,U$40,$C$11:$C$30,"C",$E$11:$E$30,"*")</f>
        <v>0</v>
      </c>
      <c r="V43" s="410"/>
      <c r="W43" s="411"/>
      <c r="X43" s="409">
        <f>COUNTIFS($B$11:$B$30,U$40,$C$11:$C$30,"D",$E$11:$E$30,"*")</f>
        <v>0</v>
      </c>
      <c r="Y43" s="410"/>
      <c r="Z43" s="411"/>
      <c r="AA43" s="409"/>
      <c r="AB43" s="410"/>
      <c r="AC43" s="411"/>
      <c r="AD43" s="409"/>
      <c r="AE43" s="410"/>
      <c r="AF43" s="411"/>
      <c r="AG43" s="409"/>
      <c r="AH43" s="410"/>
      <c r="AI43" s="411"/>
      <c r="AJ43" s="409"/>
      <c r="AK43" s="411"/>
      <c r="AL43" s="112"/>
      <c r="AM43" s="112"/>
      <c r="AN43" s="62"/>
    </row>
    <row r="44" spans="1:40" ht="24.95" customHeight="1">
      <c r="A44" s="62"/>
      <c r="B44" s="89" t="s">
        <v>194</v>
      </c>
      <c r="C44" s="404" t="str">
        <f>IF($AK$3="４週",SUMIFS($AK$11:$AK$30,$B$11:$B$30,C40)/4/$AH$5,IF($AK$3="歴月",SUMIFS($AK$11:$AK$30,$B$11:$B$30,C40)/$AL$5,"記載する期間を選択してください"))</f>
        <v>記載する期間を選択してください</v>
      </c>
      <c r="D44" s="406"/>
      <c r="E44" s="404" t="str">
        <f>IF($AK$3="４週",SUMIFS($AK$11:$AK$30,$B$11:$B$30,E40)/4/$AH$5,IF($AK$3="歴月",SUMIFS($AK$11:$AK$30,$B$11:$B$30,E40)/$AL$5,"記載する期間を選択してください"))</f>
        <v>記載する期間を選択してください</v>
      </c>
      <c r="F44" s="405"/>
      <c r="G44" s="405"/>
      <c r="H44" s="406"/>
      <c r="I44" s="404" t="str">
        <f>IF($AK$3="４週",SUMIFS($AK$11:$AK$30,$B$11:$B$30,I40)/4/$AH$5,IF($AK$3="歴月",SUMIFS($AK$11:$AK$30,$B$11:$B$30,I40)/$AL$5,"記載する期間を選択してください"))</f>
        <v>記載する期間を選択してください</v>
      </c>
      <c r="J44" s="405"/>
      <c r="K44" s="405"/>
      <c r="L44" s="405"/>
      <c r="M44" s="405"/>
      <c r="N44" s="406"/>
      <c r="O44" s="404" t="str">
        <f>IF($AK$3="４週",SUMIFS($AK$11:$AK$30,$B$11:$B$30,O40)/4/$AH$5,IF($AK$3="歴月",SUMIFS($AK$11:$AK$30,$B$11:$B$30,O40)/$AL$5,"記載する期間を選択してください"))</f>
        <v>記載する期間を選択してください</v>
      </c>
      <c r="P44" s="405"/>
      <c r="Q44" s="405"/>
      <c r="R44" s="405"/>
      <c r="S44" s="405"/>
      <c r="T44" s="406"/>
      <c r="U44" s="404" t="str">
        <f>IF($AK$3="４週",SUMIFS($AK$11:$AK$30,$B$11:$B$30,U40)/4/$AH$5,IF($AK$3="歴月",SUMIFS($AK$11:$AK$30,$B$11:$B$30,U40)/$AL$5,"記載する期間を選択してください"))</f>
        <v>記載する期間を選択してください</v>
      </c>
      <c r="V44" s="405"/>
      <c r="W44" s="405"/>
      <c r="X44" s="405"/>
      <c r="Y44" s="405"/>
      <c r="Z44" s="406"/>
      <c r="AA44" s="404"/>
      <c r="AB44" s="405"/>
      <c r="AC44" s="405"/>
      <c r="AD44" s="405"/>
      <c r="AE44" s="405"/>
      <c r="AF44" s="406"/>
      <c r="AG44" s="404"/>
      <c r="AH44" s="405"/>
      <c r="AI44" s="405"/>
      <c r="AJ44" s="405"/>
      <c r="AK44" s="406"/>
      <c r="AL44" s="404"/>
      <c r="AM44" s="406"/>
      <c r="AN44" s="62"/>
    </row>
    <row r="45" spans="1:40" ht="5.0999999999999996" customHeight="1">
      <c r="A45" s="62"/>
      <c r="B45" s="59"/>
      <c r="C45" s="85">
        <v>2</v>
      </c>
      <c r="D45" s="85"/>
      <c r="E45" s="85">
        <v>3</v>
      </c>
      <c r="F45" s="85"/>
      <c r="G45" s="85"/>
      <c r="H45" s="85"/>
      <c r="I45" s="85">
        <v>4</v>
      </c>
      <c r="J45" s="85"/>
      <c r="K45" s="85"/>
      <c r="L45" s="85"/>
      <c r="M45" s="85"/>
      <c r="N45" s="85"/>
      <c r="O45" s="85">
        <v>5</v>
      </c>
      <c r="P45" s="85"/>
      <c r="Q45" s="85"/>
      <c r="R45" s="85"/>
      <c r="S45" s="85"/>
      <c r="T45" s="85"/>
      <c r="U45" s="85">
        <v>6</v>
      </c>
      <c r="V45" s="85"/>
      <c r="W45" s="85"/>
      <c r="X45" s="85"/>
      <c r="Y45" s="85"/>
      <c r="Z45" s="85"/>
      <c r="AA45" s="85">
        <v>7</v>
      </c>
      <c r="AB45" s="85"/>
      <c r="AC45" s="85"/>
      <c r="AD45" s="85"/>
      <c r="AE45" s="85"/>
      <c r="AF45" s="85"/>
      <c r="AG45" s="85">
        <v>8</v>
      </c>
      <c r="AH45" s="85"/>
      <c r="AI45" s="85"/>
      <c r="AJ45" s="85"/>
      <c r="AK45" s="85"/>
      <c r="AL45" s="85">
        <v>9</v>
      </c>
      <c r="AM45" s="110"/>
      <c r="AN45" s="62"/>
    </row>
    <row r="46" spans="1:40" ht="15" customHeight="1">
      <c r="A46" s="94" t="s">
        <v>159</v>
      </c>
      <c r="B46" s="99"/>
      <c r="C46" s="100"/>
      <c r="D46" s="100"/>
      <c r="E46" s="100"/>
      <c r="F46" s="101"/>
      <c r="G46" s="100"/>
      <c r="H46" s="85"/>
      <c r="I46" s="85"/>
      <c r="J46" s="85"/>
      <c r="K46" s="85"/>
      <c r="L46" s="85"/>
      <c r="M46" s="85"/>
      <c r="N46" s="85"/>
      <c r="O46" s="85"/>
      <c r="P46" s="85"/>
      <c r="Q46" s="85"/>
      <c r="R46" s="85">
        <v>6</v>
      </c>
      <c r="S46" s="85"/>
      <c r="T46" s="85"/>
      <c r="U46" s="85"/>
      <c r="V46" s="85"/>
      <c r="W46" s="85"/>
      <c r="X46" s="85">
        <v>7</v>
      </c>
      <c r="Y46" s="85"/>
      <c r="Z46" s="85"/>
      <c r="AA46" s="85"/>
      <c r="AB46" s="85"/>
      <c r="AC46" s="85"/>
      <c r="AD46" s="85">
        <v>8</v>
      </c>
      <c r="AE46" s="85"/>
      <c r="AF46" s="85"/>
      <c r="AG46" s="86"/>
      <c r="AH46" s="86"/>
      <c r="AI46" s="86"/>
      <c r="AJ46" s="86">
        <v>9</v>
      </c>
      <c r="AK46" s="84"/>
      <c r="AL46" s="84"/>
      <c r="AM46" s="62"/>
    </row>
    <row r="47" spans="1:40" s="60" customFormat="1" ht="15" customHeight="1">
      <c r="A47" s="94" t="s">
        <v>160</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s="60" customFormat="1" ht="15" customHeight="1">
      <c r="A48" s="94" t="s">
        <v>209</v>
      </c>
      <c r="B48" s="93"/>
      <c r="C48" s="93"/>
      <c r="D48" s="93"/>
      <c r="E48" s="93"/>
      <c r="F48" s="93"/>
      <c r="G48" s="93"/>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row>
    <row r="49" spans="1:39" s="60" customFormat="1" ht="15" customHeight="1">
      <c r="A49" s="94" t="s">
        <v>161</v>
      </c>
      <c r="B49" s="93"/>
      <c r="C49" s="93"/>
      <c r="D49" s="93"/>
      <c r="E49" s="93"/>
      <c r="F49" s="93"/>
      <c r="G49" s="93"/>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row>
    <row r="50" spans="1:39" s="60" customFormat="1" ht="15" customHeight="1">
      <c r="A50" s="94" t="s">
        <v>162</v>
      </c>
      <c r="B50" s="93"/>
      <c r="C50" s="93"/>
      <c r="D50" s="93"/>
      <c r="E50" s="93"/>
      <c r="F50" s="93"/>
      <c r="G50" s="93"/>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row>
    <row r="51" spans="1:39" ht="15" customHeight="1">
      <c r="A51" s="60" t="s">
        <v>163</v>
      </c>
      <c r="B51" s="102"/>
      <c r="C51" s="60"/>
      <c r="D51" s="60"/>
      <c r="E51" s="60"/>
      <c r="F51" s="60"/>
      <c r="G51" s="60"/>
    </row>
    <row r="52" spans="1:39" ht="15" customHeight="1">
      <c r="A52" s="60" t="s">
        <v>164</v>
      </c>
      <c r="B52" s="102"/>
      <c r="C52" s="60"/>
      <c r="D52" s="60"/>
      <c r="E52" s="60"/>
      <c r="F52" s="60"/>
      <c r="G52" s="60"/>
    </row>
    <row r="53" spans="1:39" ht="15" customHeight="1">
      <c r="A53" s="60"/>
      <c r="B53" s="81" t="s">
        <v>165</v>
      </c>
      <c r="C53" s="378" t="s">
        <v>166</v>
      </c>
      <c r="D53" s="378"/>
      <c r="E53" s="378"/>
      <c r="F53" s="60"/>
      <c r="G53" s="60"/>
    </row>
    <row r="54" spans="1:39" ht="15" customHeight="1">
      <c r="A54" s="60"/>
      <c r="B54" s="106" t="s">
        <v>183</v>
      </c>
      <c r="C54" s="379" t="s">
        <v>167</v>
      </c>
      <c r="D54" s="379"/>
      <c r="E54" s="379"/>
      <c r="F54" s="60"/>
      <c r="G54" s="60"/>
    </row>
    <row r="55" spans="1:39" ht="15" customHeight="1">
      <c r="A55" s="60"/>
      <c r="B55" s="106" t="s">
        <v>184</v>
      </c>
      <c r="C55" s="379" t="s">
        <v>168</v>
      </c>
      <c r="D55" s="379"/>
      <c r="E55" s="379"/>
      <c r="F55" s="60"/>
      <c r="G55" s="60"/>
    </row>
    <row r="56" spans="1:39" ht="15" customHeight="1">
      <c r="A56" s="60"/>
      <c r="B56" s="106" t="s">
        <v>185</v>
      </c>
      <c r="C56" s="379" t="s">
        <v>169</v>
      </c>
      <c r="D56" s="379"/>
      <c r="E56" s="379"/>
      <c r="F56" s="60"/>
      <c r="G56" s="60"/>
    </row>
    <row r="57" spans="1:39" ht="15" customHeight="1">
      <c r="A57" s="60"/>
      <c r="B57" s="106" t="s">
        <v>186</v>
      </c>
      <c r="C57" s="379" t="s">
        <v>170</v>
      </c>
      <c r="D57" s="379"/>
      <c r="E57" s="379"/>
      <c r="F57" s="60"/>
      <c r="G57" s="60"/>
    </row>
    <row r="58" spans="1:39" ht="15" customHeight="1">
      <c r="A58" s="60"/>
      <c r="B58" s="229" t="s">
        <v>171</v>
      </c>
      <c r="C58" s="60"/>
      <c r="D58" s="60"/>
      <c r="E58" s="60"/>
      <c r="F58" s="60"/>
      <c r="G58" s="60"/>
    </row>
    <row r="59" spans="1:39" ht="15" customHeight="1">
      <c r="A59" s="60"/>
      <c r="B59" s="229" t="s">
        <v>337</v>
      </c>
      <c r="C59" s="60"/>
      <c r="D59" s="60"/>
      <c r="E59" s="60"/>
      <c r="F59" s="60"/>
      <c r="G59" s="60"/>
    </row>
    <row r="60" spans="1:39" ht="15" customHeight="1">
      <c r="A60" s="60"/>
      <c r="B60" s="94" t="s">
        <v>172</v>
      </c>
      <c r="C60" s="60"/>
      <c r="D60" s="60"/>
      <c r="E60" s="60"/>
      <c r="F60" s="60"/>
      <c r="G60" s="60"/>
    </row>
    <row r="61" spans="1:39" ht="15" customHeight="1">
      <c r="A61" s="60" t="s">
        <v>173</v>
      </c>
      <c r="B61" s="102"/>
      <c r="C61" s="60"/>
      <c r="D61" s="60"/>
      <c r="E61" s="60"/>
      <c r="F61" s="60"/>
      <c r="G61" s="60"/>
    </row>
    <row r="62" spans="1:39" ht="15" customHeight="1">
      <c r="A62" s="60" t="s">
        <v>336</v>
      </c>
      <c r="B62" s="102"/>
      <c r="C62" s="60"/>
      <c r="D62" s="60"/>
      <c r="E62" s="60"/>
      <c r="F62" s="60"/>
      <c r="G62" s="60"/>
    </row>
    <row r="63" spans="1:39" ht="15" customHeight="1">
      <c r="A63" s="60" t="s">
        <v>189</v>
      </c>
      <c r="B63" s="102"/>
      <c r="C63" s="60"/>
      <c r="D63" s="60"/>
      <c r="E63" s="60"/>
      <c r="F63" s="60"/>
      <c r="G63" s="60"/>
    </row>
    <row r="64" spans="1:39" ht="15" customHeight="1">
      <c r="A64" s="60" t="s">
        <v>175</v>
      </c>
      <c r="B64" s="102"/>
      <c r="C64" s="60"/>
      <c r="D64" s="60"/>
      <c r="E64" s="60"/>
      <c r="F64" s="60"/>
      <c r="G64" s="60"/>
    </row>
    <row r="65" spans="1:7" ht="15" customHeight="1">
      <c r="A65" s="60" t="s">
        <v>284</v>
      </c>
      <c r="B65" s="102"/>
      <c r="C65" s="60"/>
      <c r="D65" s="60"/>
      <c r="E65" s="60"/>
      <c r="F65" s="60"/>
      <c r="G65" s="60"/>
    </row>
    <row r="66" spans="1:7" ht="15" customHeight="1">
      <c r="A66" s="60" t="s">
        <v>176</v>
      </c>
      <c r="B66" s="102"/>
      <c r="C66" s="60"/>
      <c r="D66" s="60"/>
      <c r="E66" s="60"/>
      <c r="F66" s="60"/>
      <c r="G66" s="60"/>
    </row>
    <row r="67" spans="1:7" ht="15" customHeight="1">
      <c r="A67" s="60" t="s">
        <v>177</v>
      </c>
      <c r="B67" s="102"/>
      <c r="C67" s="60"/>
      <c r="D67" s="60"/>
      <c r="E67" s="60"/>
      <c r="F67" s="60"/>
      <c r="G67" s="60"/>
    </row>
    <row r="68" spans="1:7" ht="15" customHeight="1">
      <c r="A68" s="60" t="s">
        <v>178</v>
      </c>
      <c r="B68" s="102"/>
      <c r="C68" s="60"/>
      <c r="D68" s="60"/>
      <c r="E68" s="60"/>
      <c r="F68" s="60"/>
      <c r="G68" s="60"/>
    </row>
    <row r="69" spans="1:7" ht="15" customHeight="1">
      <c r="A69" s="60" t="s">
        <v>179</v>
      </c>
      <c r="B69" s="102"/>
      <c r="C69" s="60"/>
      <c r="D69" s="60"/>
      <c r="E69" s="60"/>
      <c r="F69" s="60"/>
      <c r="G69" s="60"/>
    </row>
    <row r="70" spans="1:7" ht="15" customHeight="1">
      <c r="A70" s="60" t="s">
        <v>180</v>
      </c>
      <c r="B70" s="102"/>
      <c r="C70" s="60"/>
      <c r="D70" s="60"/>
      <c r="E70" s="60"/>
      <c r="F70" s="60"/>
      <c r="G70" s="60"/>
    </row>
    <row r="71" spans="1:7" ht="15" customHeight="1">
      <c r="A71" s="60" t="s">
        <v>181</v>
      </c>
      <c r="B71" s="102"/>
      <c r="C71" s="60"/>
      <c r="D71" s="60"/>
      <c r="E71" s="60"/>
      <c r="F71" s="60"/>
      <c r="G71" s="60"/>
    </row>
    <row r="72" spans="1:7" ht="15" customHeight="1">
      <c r="A72" s="60" t="s">
        <v>182</v>
      </c>
      <c r="B72" s="102"/>
      <c r="C72" s="60"/>
      <c r="D72" s="60"/>
      <c r="E72" s="60"/>
      <c r="F72" s="60"/>
      <c r="G72" s="60"/>
    </row>
    <row r="73" spans="1:7" ht="15" customHeight="1">
      <c r="A73" s="60" t="s">
        <v>187</v>
      </c>
      <c r="B73" s="102"/>
      <c r="C73" s="60"/>
      <c r="D73" s="60"/>
      <c r="E73" s="60"/>
      <c r="F73" s="60"/>
      <c r="G73" s="60"/>
    </row>
  </sheetData>
  <mergeCells count="122">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X42:Z42"/>
    <mergeCell ref="AA42:AC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AD42:AF42"/>
    <mergeCell ref="AG42:AI42"/>
    <mergeCell ref="AM29:AN29"/>
    <mergeCell ref="AM30:AN30"/>
    <mergeCell ref="A31:E31"/>
    <mergeCell ref="AM31:AN32"/>
    <mergeCell ref="A32:E32"/>
    <mergeCell ref="C40:D40"/>
    <mergeCell ref="E40:H40"/>
    <mergeCell ref="I40:N40"/>
    <mergeCell ref="O40:T40"/>
    <mergeCell ref="U40:Z40"/>
    <mergeCell ref="AM17:AN17"/>
    <mergeCell ref="AM18:AN18"/>
    <mergeCell ref="AM19:AN19"/>
    <mergeCell ref="AM20:AN20"/>
    <mergeCell ref="AM21:AN21"/>
    <mergeCell ref="AM22:AN22"/>
    <mergeCell ref="AM23:AN23"/>
    <mergeCell ref="AM24:AN24"/>
    <mergeCell ref="AM25:AN25"/>
    <mergeCell ref="AM26:AN26"/>
    <mergeCell ref="AM27:AN27"/>
    <mergeCell ref="AM28:AN28"/>
    <mergeCell ref="AL40:AM40"/>
    <mergeCell ref="A36:C36"/>
    <mergeCell ref="F36:H36"/>
    <mergeCell ref="I36:K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M13:AN13"/>
    <mergeCell ref="AM14:AN14"/>
    <mergeCell ref="AM15:AN15"/>
    <mergeCell ref="AH8:AJ8"/>
    <mergeCell ref="AM11:AN11"/>
    <mergeCell ref="AM12:AN12"/>
    <mergeCell ref="AK1:AN1"/>
    <mergeCell ref="M2:P2"/>
    <mergeCell ref="Q2:R2"/>
    <mergeCell ref="S2:T2"/>
    <mergeCell ref="U2:V2"/>
    <mergeCell ref="AK2:AN2"/>
  </mergeCells>
  <phoneticPr fontId="3"/>
  <conditionalFormatting sqref="A1:AN38">
    <cfRule type="notContainsBlanks" dxfId="0" priority="1">
      <formula>LEN(TRIM(A1))&gt;0</formula>
    </cfRule>
  </conditionalFormatting>
  <dataValidations count="6">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howErrorMessage="1" sqref="B11 B13:B30 B12" xr:uid="{00000000-0002-0000-16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4"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90BBD-3E26-45ED-B4C6-F986D7A99433}">
  <dimension ref="A1:C152"/>
  <sheetViews>
    <sheetView workbookViewId="0">
      <pane ySplit="1" topLeftCell="A2" activePane="bottomLeft" state="frozen"/>
      <selection pane="bottomLeft" activeCell="C6" sqref="C6"/>
    </sheetView>
  </sheetViews>
  <sheetFormatPr defaultRowHeight="18.75"/>
  <cols>
    <col min="2" max="2" width="32.25" customWidth="1"/>
    <col min="3" max="3" width="91" customWidth="1"/>
  </cols>
  <sheetData>
    <row r="1" spans="1:3">
      <c r="A1" s="248" t="s">
        <v>344</v>
      </c>
      <c r="B1" s="248" t="s">
        <v>345</v>
      </c>
      <c r="C1" s="248" t="s">
        <v>346</v>
      </c>
    </row>
    <row r="2" spans="1:3">
      <c r="A2" s="246" t="s">
        <v>338</v>
      </c>
      <c r="B2" s="246" t="s">
        <v>339</v>
      </c>
      <c r="C2" s="246"/>
    </row>
    <row r="3" spans="1:3" ht="37.5">
      <c r="A3" s="246" t="s">
        <v>342</v>
      </c>
      <c r="B3" s="246" t="s">
        <v>343</v>
      </c>
      <c r="C3" s="247" t="s">
        <v>347</v>
      </c>
    </row>
    <row r="4" spans="1:3">
      <c r="A4" s="246" t="s">
        <v>349</v>
      </c>
      <c r="B4" s="246" t="s">
        <v>348</v>
      </c>
      <c r="C4" s="246" t="s">
        <v>350</v>
      </c>
    </row>
    <row r="5" spans="1:3">
      <c r="A5" s="246" t="s">
        <v>364</v>
      </c>
      <c r="B5" s="246" t="s">
        <v>365</v>
      </c>
      <c r="C5" s="246" t="s">
        <v>366</v>
      </c>
    </row>
    <row r="6" spans="1:3">
      <c r="A6" s="246"/>
      <c r="B6" s="246"/>
      <c r="C6" s="246"/>
    </row>
    <row r="7" spans="1:3">
      <c r="A7" s="246"/>
      <c r="B7" s="246"/>
      <c r="C7" s="246"/>
    </row>
    <row r="8" spans="1:3">
      <c r="A8" s="246"/>
      <c r="B8" s="246"/>
      <c r="C8" s="246"/>
    </row>
    <row r="9" spans="1:3">
      <c r="A9" s="246"/>
      <c r="B9" s="246"/>
      <c r="C9" s="246"/>
    </row>
    <row r="10" spans="1:3">
      <c r="A10" s="246"/>
      <c r="B10" s="246"/>
      <c r="C10" s="246"/>
    </row>
    <row r="11" spans="1:3">
      <c r="A11" s="246"/>
      <c r="B11" s="246"/>
      <c r="C11" s="246"/>
    </row>
    <row r="12" spans="1:3">
      <c r="A12" s="246"/>
      <c r="B12" s="246"/>
      <c r="C12" s="246"/>
    </row>
    <row r="13" spans="1:3">
      <c r="A13" s="246"/>
      <c r="B13" s="246"/>
      <c r="C13" s="246"/>
    </row>
    <row r="14" spans="1:3">
      <c r="A14" s="246"/>
      <c r="B14" s="246"/>
      <c r="C14" s="246"/>
    </row>
    <row r="15" spans="1:3">
      <c r="A15" s="246"/>
      <c r="B15" s="246"/>
      <c r="C15" s="246"/>
    </row>
    <row r="16" spans="1:3">
      <c r="A16" s="246"/>
      <c r="B16" s="246"/>
      <c r="C16" s="246"/>
    </row>
    <row r="17" spans="1:3">
      <c r="A17" s="246"/>
      <c r="B17" s="246"/>
      <c r="C17" s="246"/>
    </row>
    <row r="18" spans="1:3">
      <c r="A18" s="246"/>
      <c r="B18" s="246"/>
      <c r="C18" s="246"/>
    </row>
    <row r="19" spans="1:3">
      <c r="A19" s="246"/>
      <c r="B19" s="246"/>
      <c r="C19" s="246"/>
    </row>
    <row r="20" spans="1:3">
      <c r="A20" s="246"/>
      <c r="B20" s="246"/>
      <c r="C20" s="246"/>
    </row>
    <row r="21" spans="1:3">
      <c r="A21" s="246"/>
      <c r="B21" s="246"/>
      <c r="C21" s="246"/>
    </row>
    <row r="22" spans="1:3">
      <c r="A22" s="246"/>
      <c r="B22" s="246"/>
      <c r="C22" s="246"/>
    </row>
    <row r="23" spans="1:3">
      <c r="A23" s="246"/>
      <c r="B23" s="246"/>
      <c r="C23" s="246"/>
    </row>
    <row r="24" spans="1:3">
      <c r="A24" s="246"/>
      <c r="B24" s="246"/>
      <c r="C24" s="246"/>
    </row>
    <row r="25" spans="1:3">
      <c r="A25" s="246"/>
      <c r="B25" s="246"/>
      <c r="C25" s="246"/>
    </row>
    <row r="26" spans="1:3">
      <c r="A26" s="246"/>
      <c r="B26" s="246"/>
      <c r="C26" s="246"/>
    </row>
    <row r="27" spans="1:3">
      <c r="A27" s="246"/>
      <c r="B27" s="246"/>
      <c r="C27" s="246"/>
    </row>
    <row r="28" spans="1:3">
      <c r="A28" s="246"/>
      <c r="B28" s="246"/>
      <c r="C28" s="246"/>
    </row>
    <row r="29" spans="1:3">
      <c r="A29" s="246"/>
      <c r="B29" s="246"/>
      <c r="C29" s="246"/>
    </row>
    <row r="30" spans="1:3">
      <c r="A30" s="246"/>
      <c r="B30" s="246"/>
      <c r="C30" s="246"/>
    </row>
    <row r="31" spans="1:3">
      <c r="A31" s="246"/>
      <c r="B31" s="246"/>
      <c r="C31" s="246"/>
    </row>
    <row r="32" spans="1:3">
      <c r="A32" s="246"/>
      <c r="B32" s="246"/>
      <c r="C32" s="246"/>
    </row>
    <row r="33" spans="1:3">
      <c r="A33" s="246"/>
      <c r="B33" s="246"/>
      <c r="C33" s="246"/>
    </row>
    <row r="34" spans="1:3">
      <c r="A34" s="246"/>
      <c r="B34" s="246"/>
      <c r="C34" s="246"/>
    </row>
    <row r="35" spans="1:3">
      <c r="A35" s="246"/>
      <c r="B35" s="246"/>
      <c r="C35" s="246"/>
    </row>
    <row r="36" spans="1:3">
      <c r="A36" s="246"/>
      <c r="B36" s="246"/>
      <c r="C36" s="246"/>
    </row>
    <row r="37" spans="1:3">
      <c r="A37" s="246"/>
      <c r="B37" s="246"/>
      <c r="C37" s="246"/>
    </row>
    <row r="38" spans="1:3">
      <c r="A38" s="246"/>
      <c r="B38" s="246"/>
      <c r="C38" s="246"/>
    </row>
    <row r="39" spans="1:3">
      <c r="A39" s="246"/>
      <c r="B39" s="246"/>
      <c r="C39" s="246"/>
    </row>
    <row r="40" spans="1:3">
      <c r="A40" s="246"/>
      <c r="B40" s="246"/>
      <c r="C40" s="246"/>
    </row>
    <row r="41" spans="1:3">
      <c r="A41" s="246"/>
      <c r="B41" s="246"/>
      <c r="C41" s="246"/>
    </row>
    <row r="42" spans="1:3">
      <c r="A42" s="246"/>
      <c r="B42" s="246"/>
      <c r="C42" s="246"/>
    </row>
    <row r="43" spans="1:3">
      <c r="A43" s="246"/>
      <c r="B43" s="246"/>
      <c r="C43" s="246"/>
    </row>
    <row r="44" spans="1:3">
      <c r="A44" s="246"/>
      <c r="B44" s="246"/>
      <c r="C44" s="246"/>
    </row>
    <row r="45" spans="1:3">
      <c r="A45" s="246"/>
      <c r="B45" s="246"/>
      <c r="C45" s="246"/>
    </row>
    <row r="46" spans="1:3">
      <c r="A46" s="246"/>
      <c r="B46" s="246"/>
      <c r="C46" s="246"/>
    </row>
    <row r="47" spans="1:3">
      <c r="A47" s="246"/>
      <c r="B47" s="246"/>
      <c r="C47" s="246"/>
    </row>
    <row r="48" spans="1:3">
      <c r="A48" s="246"/>
      <c r="B48" s="246"/>
      <c r="C48" s="246"/>
    </row>
    <row r="49" spans="1:3">
      <c r="A49" s="246"/>
      <c r="B49" s="246"/>
      <c r="C49" s="246"/>
    </row>
    <row r="50" spans="1:3">
      <c r="A50" s="246"/>
      <c r="B50" s="246"/>
      <c r="C50" s="246"/>
    </row>
    <row r="51" spans="1:3">
      <c r="A51" s="246"/>
      <c r="B51" s="246"/>
      <c r="C51" s="246"/>
    </row>
    <row r="52" spans="1:3">
      <c r="A52" s="246"/>
      <c r="B52" s="246"/>
      <c r="C52" s="246"/>
    </row>
    <row r="53" spans="1:3">
      <c r="A53" s="246"/>
      <c r="B53" s="246"/>
      <c r="C53" s="246"/>
    </row>
    <row r="54" spans="1:3">
      <c r="A54" s="246"/>
      <c r="B54" s="246"/>
      <c r="C54" s="246"/>
    </row>
    <row r="55" spans="1:3">
      <c r="A55" s="246"/>
      <c r="B55" s="246"/>
      <c r="C55" s="246"/>
    </row>
    <row r="56" spans="1:3">
      <c r="A56" s="246"/>
      <c r="B56" s="246"/>
      <c r="C56" s="246"/>
    </row>
    <row r="57" spans="1:3">
      <c r="A57" s="246"/>
      <c r="B57" s="246"/>
      <c r="C57" s="246"/>
    </row>
    <row r="58" spans="1:3">
      <c r="A58" s="246"/>
      <c r="B58" s="246"/>
      <c r="C58" s="246"/>
    </row>
    <row r="59" spans="1:3">
      <c r="A59" s="246"/>
      <c r="B59" s="246"/>
      <c r="C59" s="246"/>
    </row>
    <row r="60" spans="1:3">
      <c r="A60" s="246"/>
      <c r="B60" s="246"/>
      <c r="C60" s="246"/>
    </row>
    <row r="61" spans="1:3">
      <c r="A61" s="246"/>
      <c r="B61" s="246"/>
      <c r="C61" s="246"/>
    </row>
    <row r="62" spans="1:3">
      <c r="A62" s="246"/>
      <c r="B62" s="246"/>
      <c r="C62" s="246"/>
    </row>
    <row r="63" spans="1:3">
      <c r="A63" s="246"/>
      <c r="B63" s="246"/>
      <c r="C63" s="246"/>
    </row>
    <row r="64" spans="1:3">
      <c r="A64" s="246"/>
      <c r="B64" s="246"/>
      <c r="C64" s="246"/>
    </row>
    <row r="65" spans="1:3">
      <c r="A65" s="246"/>
      <c r="B65" s="246"/>
      <c r="C65" s="246"/>
    </row>
    <row r="66" spans="1:3">
      <c r="A66" s="246"/>
      <c r="B66" s="246"/>
      <c r="C66" s="246"/>
    </row>
    <row r="67" spans="1:3">
      <c r="A67" s="246"/>
      <c r="B67" s="246"/>
      <c r="C67" s="246"/>
    </row>
    <row r="68" spans="1:3">
      <c r="A68" s="246"/>
      <c r="B68" s="246"/>
      <c r="C68" s="246"/>
    </row>
    <row r="69" spans="1:3">
      <c r="A69" s="246"/>
      <c r="B69" s="246"/>
      <c r="C69" s="246"/>
    </row>
    <row r="70" spans="1:3">
      <c r="A70" s="246"/>
      <c r="B70" s="246"/>
      <c r="C70" s="246"/>
    </row>
    <row r="71" spans="1:3">
      <c r="A71" s="246"/>
      <c r="B71" s="246"/>
      <c r="C71" s="246"/>
    </row>
    <row r="72" spans="1:3">
      <c r="A72" s="246"/>
      <c r="B72" s="246"/>
      <c r="C72" s="246"/>
    </row>
    <row r="73" spans="1:3">
      <c r="A73" s="246"/>
      <c r="B73" s="246"/>
      <c r="C73" s="246"/>
    </row>
    <row r="74" spans="1:3">
      <c r="A74" s="246"/>
      <c r="B74" s="246"/>
      <c r="C74" s="246"/>
    </row>
    <row r="75" spans="1:3">
      <c r="A75" s="246"/>
      <c r="B75" s="246"/>
      <c r="C75" s="246"/>
    </row>
    <row r="76" spans="1:3">
      <c r="A76" s="246"/>
      <c r="B76" s="246"/>
      <c r="C76" s="246"/>
    </row>
    <row r="77" spans="1:3">
      <c r="A77" s="246"/>
      <c r="B77" s="246"/>
      <c r="C77" s="246"/>
    </row>
    <row r="78" spans="1:3">
      <c r="A78" s="246"/>
      <c r="B78" s="246"/>
      <c r="C78" s="246"/>
    </row>
    <row r="79" spans="1:3">
      <c r="A79" s="246"/>
      <c r="B79" s="246"/>
      <c r="C79" s="246"/>
    </row>
    <row r="80" spans="1:3">
      <c r="A80" s="246"/>
      <c r="B80" s="246"/>
      <c r="C80" s="246"/>
    </row>
    <row r="81" spans="1:3">
      <c r="A81" s="246"/>
      <c r="B81" s="246"/>
      <c r="C81" s="246"/>
    </row>
    <row r="82" spans="1:3">
      <c r="A82" s="246"/>
      <c r="B82" s="246"/>
      <c r="C82" s="246"/>
    </row>
    <row r="83" spans="1:3">
      <c r="A83" s="246"/>
      <c r="B83" s="246"/>
      <c r="C83" s="246"/>
    </row>
    <row r="84" spans="1:3">
      <c r="A84" s="246"/>
      <c r="B84" s="246"/>
      <c r="C84" s="246"/>
    </row>
    <row r="85" spans="1:3">
      <c r="A85" s="246"/>
      <c r="B85" s="246"/>
      <c r="C85" s="246"/>
    </row>
    <row r="86" spans="1:3">
      <c r="A86" s="246"/>
      <c r="B86" s="246"/>
      <c r="C86" s="246"/>
    </row>
    <row r="87" spans="1:3">
      <c r="A87" s="246"/>
      <c r="B87" s="246"/>
      <c r="C87" s="246"/>
    </row>
    <row r="88" spans="1:3">
      <c r="A88" s="246"/>
      <c r="B88" s="246"/>
      <c r="C88" s="246"/>
    </row>
    <row r="89" spans="1:3">
      <c r="A89" s="246"/>
      <c r="B89" s="246"/>
      <c r="C89" s="246"/>
    </row>
    <row r="90" spans="1:3">
      <c r="A90" s="246"/>
      <c r="B90" s="246"/>
      <c r="C90" s="246"/>
    </row>
    <row r="91" spans="1:3">
      <c r="A91" s="246"/>
      <c r="B91" s="246"/>
      <c r="C91" s="246"/>
    </row>
    <row r="92" spans="1:3">
      <c r="A92" s="246"/>
      <c r="B92" s="246"/>
      <c r="C92" s="246"/>
    </row>
    <row r="93" spans="1:3">
      <c r="A93" s="246"/>
      <c r="B93" s="246"/>
      <c r="C93" s="246"/>
    </row>
    <row r="94" spans="1:3">
      <c r="A94" s="246"/>
      <c r="B94" s="246"/>
      <c r="C94" s="246"/>
    </row>
    <row r="95" spans="1:3">
      <c r="A95" s="246"/>
      <c r="B95" s="246"/>
      <c r="C95" s="246"/>
    </row>
    <row r="96" spans="1:3">
      <c r="A96" s="246"/>
      <c r="B96" s="246"/>
      <c r="C96" s="246"/>
    </row>
    <row r="97" spans="1:3">
      <c r="A97" s="246"/>
      <c r="B97" s="246"/>
      <c r="C97" s="246"/>
    </row>
    <row r="98" spans="1:3">
      <c r="A98" s="246"/>
      <c r="B98" s="246"/>
      <c r="C98" s="246"/>
    </row>
    <row r="99" spans="1:3">
      <c r="A99" s="246"/>
      <c r="B99" s="246"/>
      <c r="C99" s="246"/>
    </row>
    <row r="100" spans="1:3">
      <c r="A100" s="246"/>
      <c r="B100" s="246"/>
      <c r="C100" s="246"/>
    </row>
    <row r="101" spans="1:3">
      <c r="A101" s="246"/>
      <c r="B101" s="246"/>
      <c r="C101" s="246"/>
    </row>
    <row r="102" spans="1:3">
      <c r="A102" s="246"/>
      <c r="B102" s="246"/>
      <c r="C102" s="246"/>
    </row>
    <row r="103" spans="1:3">
      <c r="A103" s="246"/>
      <c r="B103" s="246"/>
      <c r="C103" s="246"/>
    </row>
    <row r="104" spans="1:3">
      <c r="A104" s="246"/>
      <c r="B104" s="246"/>
      <c r="C104" s="246"/>
    </row>
    <row r="105" spans="1:3">
      <c r="A105" s="246"/>
      <c r="B105" s="246"/>
      <c r="C105" s="246"/>
    </row>
    <row r="106" spans="1:3">
      <c r="A106" s="246"/>
      <c r="B106" s="246"/>
      <c r="C106" s="246"/>
    </row>
    <row r="107" spans="1:3">
      <c r="A107" s="246"/>
      <c r="B107" s="246"/>
      <c r="C107" s="246"/>
    </row>
    <row r="108" spans="1:3">
      <c r="A108" s="246"/>
      <c r="B108" s="246"/>
      <c r="C108" s="246"/>
    </row>
    <row r="109" spans="1:3">
      <c r="A109" s="246"/>
      <c r="B109" s="246"/>
      <c r="C109" s="246"/>
    </row>
    <row r="110" spans="1:3">
      <c r="A110" s="246"/>
      <c r="B110" s="246"/>
      <c r="C110" s="246"/>
    </row>
    <row r="111" spans="1:3">
      <c r="A111" s="246"/>
      <c r="B111" s="246"/>
      <c r="C111" s="246"/>
    </row>
    <row r="112" spans="1:3">
      <c r="A112" s="246"/>
      <c r="B112" s="246"/>
      <c r="C112" s="246"/>
    </row>
    <row r="113" spans="1:3">
      <c r="A113" s="246"/>
      <c r="B113" s="246"/>
      <c r="C113" s="246"/>
    </row>
    <row r="114" spans="1:3">
      <c r="A114" s="246"/>
      <c r="B114" s="246"/>
      <c r="C114" s="246"/>
    </row>
    <row r="115" spans="1:3">
      <c r="A115" s="246"/>
      <c r="B115" s="246"/>
      <c r="C115" s="246"/>
    </row>
    <row r="116" spans="1:3">
      <c r="A116" s="246"/>
      <c r="B116" s="246"/>
      <c r="C116" s="246"/>
    </row>
    <row r="117" spans="1:3">
      <c r="A117" s="246"/>
      <c r="B117" s="246"/>
      <c r="C117" s="246"/>
    </row>
    <row r="118" spans="1:3">
      <c r="A118" s="246"/>
      <c r="B118" s="246"/>
      <c r="C118" s="246"/>
    </row>
    <row r="119" spans="1:3">
      <c r="A119" s="246"/>
      <c r="B119" s="246"/>
      <c r="C119" s="246"/>
    </row>
    <row r="120" spans="1:3">
      <c r="A120" s="246"/>
      <c r="B120" s="246"/>
      <c r="C120" s="246"/>
    </row>
    <row r="121" spans="1:3">
      <c r="A121" s="246"/>
      <c r="B121" s="246"/>
      <c r="C121" s="246"/>
    </row>
    <row r="122" spans="1:3">
      <c r="A122" s="246"/>
      <c r="B122" s="246"/>
      <c r="C122" s="246"/>
    </row>
    <row r="123" spans="1:3">
      <c r="A123" s="246"/>
      <c r="B123" s="246"/>
      <c r="C123" s="246"/>
    </row>
    <row r="124" spans="1:3">
      <c r="A124" s="246"/>
      <c r="B124" s="246"/>
      <c r="C124" s="246"/>
    </row>
    <row r="125" spans="1:3">
      <c r="A125" s="246"/>
      <c r="B125" s="246"/>
      <c r="C125" s="246"/>
    </row>
    <row r="126" spans="1:3">
      <c r="A126" s="246"/>
      <c r="B126" s="246"/>
      <c r="C126" s="246"/>
    </row>
    <row r="127" spans="1:3">
      <c r="A127" s="246"/>
      <c r="B127" s="246"/>
      <c r="C127" s="246"/>
    </row>
    <row r="128" spans="1:3">
      <c r="A128" s="246"/>
      <c r="B128" s="246"/>
      <c r="C128" s="246"/>
    </row>
    <row r="129" spans="1:3">
      <c r="A129" s="246"/>
      <c r="B129" s="246"/>
      <c r="C129" s="246"/>
    </row>
    <row r="130" spans="1:3">
      <c r="A130" s="246"/>
      <c r="B130" s="246"/>
      <c r="C130" s="246"/>
    </row>
    <row r="131" spans="1:3">
      <c r="A131" s="246"/>
      <c r="B131" s="246"/>
      <c r="C131" s="246"/>
    </row>
    <row r="132" spans="1:3">
      <c r="A132" s="246"/>
      <c r="B132" s="246"/>
      <c r="C132" s="246"/>
    </row>
    <row r="133" spans="1:3">
      <c r="A133" s="246"/>
      <c r="B133" s="246"/>
      <c r="C133" s="246"/>
    </row>
    <row r="134" spans="1:3">
      <c r="A134" s="246"/>
      <c r="B134" s="246"/>
      <c r="C134" s="246"/>
    </row>
    <row r="135" spans="1:3">
      <c r="A135" s="246"/>
      <c r="B135" s="246"/>
      <c r="C135" s="246"/>
    </row>
    <row r="136" spans="1:3">
      <c r="A136" s="246"/>
      <c r="B136" s="246"/>
      <c r="C136" s="246"/>
    </row>
    <row r="137" spans="1:3">
      <c r="A137" s="246"/>
      <c r="B137" s="246"/>
      <c r="C137" s="246"/>
    </row>
    <row r="138" spans="1:3">
      <c r="A138" s="246"/>
      <c r="B138" s="246"/>
      <c r="C138" s="246"/>
    </row>
    <row r="139" spans="1:3">
      <c r="A139" s="246"/>
      <c r="B139" s="246"/>
      <c r="C139" s="246"/>
    </row>
    <row r="140" spans="1:3">
      <c r="A140" s="246"/>
      <c r="B140" s="246"/>
      <c r="C140" s="246"/>
    </row>
    <row r="141" spans="1:3">
      <c r="A141" s="246"/>
      <c r="B141" s="246"/>
      <c r="C141" s="246"/>
    </row>
    <row r="142" spans="1:3">
      <c r="A142" s="246"/>
      <c r="B142" s="246"/>
      <c r="C142" s="246"/>
    </row>
    <row r="143" spans="1:3">
      <c r="A143" s="246"/>
      <c r="B143" s="246"/>
      <c r="C143" s="246"/>
    </row>
    <row r="144" spans="1:3">
      <c r="A144" s="246"/>
      <c r="B144" s="246"/>
      <c r="C144" s="246"/>
    </row>
    <row r="145" spans="1:3">
      <c r="A145" s="246"/>
      <c r="B145" s="246"/>
      <c r="C145" s="246"/>
    </row>
    <row r="146" spans="1:3">
      <c r="A146" s="246"/>
      <c r="B146" s="246"/>
      <c r="C146" s="246"/>
    </row>
    <row r="147" spans="1:3">
      <c r="A147" s="246"/>
      <c r="B147" s="246"/>
      <c r="C147" s="246"/>
    </row>
    <row r="148" spans="1:3">
      <c r="A148" s="246"/>
      <c r="B148" s="246"/>
      <c r="C148" s="246"/>
    </row>
    <row r="149" spans="1:3">
      <c r="A149" s="246"/>
      <c r="B149" s="246"/>
      <c r="C149" s="246"/>
    </row>
    <row r="150" spans="1:3">
      <c r="A150" s="246"/>
      <c r="B150" s="246"/>
      <c r="C150" s="246"/>
    </row>
    <row r="151" spans="1:3">
      <c r="A151" s="246"/>
      <c r="B151" s="246"/>
      <c r="C151" s="246"/>
    </row>
    <row r="152" spans="1:3">
      <c r="A152" s="246"/>
      <c r="B152" s="246"/>
      <c r="C152" s="246"/>
    </row>
  </sheetData>
  <phoneticPr fontId="3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R61"/>
  <sheetViews>
    <sheetView showGridLines="0" tabSelected="1" view="pageBreakPreview" zoomScale="85" zoomScaleNormal="100" zoomScaleSheetLayoutView="85" workbookViewId="0">
      <selection activeCell="AL5" sqref="AL5"/>
    </sheetView>
  </sheetViews>
  <sheetFormatPr defaultColWidth="8.25" defaultRowHeight="21" customHeight="1"/>
  <cols>
    <col min="1" max="1" width="2.625" style="59" customWidth="1"/>
    <col min="2" max="2" width="8.625" style="61" customWidth="1"/>
    <col min="3" max="5" width="6.625" style="59" customWidth="1"/>
    <col min="6" max="36" width="2.625" style="59" customWidth="1"/>
    <col min="37" max="38" width="5.625" style="59" customWidth="1"/>
    <col min="39" max="39" width="12.625" style="59" customWidth="1"/>
    <col min="40" max="40" width="2.625" style="59" customWidth="1"/>
    <col min="41" max="41" width="8.25" style="59"/>
    <col min="42" max="42" width="7.875" style="59" customWidth="1"/>
    <col min="43" max="16384" width="8.25" style="59"/>
  </cols>
  <sheetData>
    <row r="1" spans="1:44" ht="18"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397"/>
      <c r="AL1" s="397"/>
      <c r="AM1" s="397"/>
      <c r="AN1" s="397"/>
    </row>
    <row r="2" spans="1:44"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4"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4"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4"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194" t="s">
        <v>150</v>
      </c>
      <c r="AL5" s="227">
        <v>160</v>
      </c>
      <c r="AM5" s="194" t="s">
        <v>151</v>
      </c>
      <c r="AN5" s="95"/>
    </row>
    <row r="6" spans="1:44"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4"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c r="AO7" s="392" t="s">
        <v>297</v>
      </c>
      <c r="AP7" s="393" t="s">
        <v>299</v>
      </c>
    </row>
    <row r="8" spans="1:44"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c r="AO8" s="392"/>
      <c r="AP8" s="394"/>
    </row>
    <row r="9" spans="1:44"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c r="AO9" s="392"/>
      <c r="AP9" s="395"/>
    </row>
    <row r="10" spans="1:44"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c r="AO10" s="392"/>
      <c r="AP10" s="196">
        <v>27</v>
      </c>
      <c r="AQ10" s="195"/>
      <c r="AR10" s="195"/>
    </row>
    <row r="11" spans="1:44" ht="18" customHeight="1">
      <c r="A11" s="79">
        <v>1</v>
      </c>
      <c r="B11" s="68"/>
      <c r="C11" s="90"/>
      <c r="D11" s="91"/>
      <c r="E11" s="8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75">
        <f>+SUM(F11:AJ11)</f>
        <v>0</v>
      </c>
      <c r="AL11" s="76">
        <f>IF($AK$3="４週",AK11/4,AK11/(DAY(EOMONTH($F$9,0))/7))</f>
        <v>0</v>
      </c>
      <c r="AM11" s="377"/>
      <c r="AN11" s="377"/>
      <c r="AO11" s="76">
        <f>IF(AL11/$AH$5&gt;=1,1,ROUNDDOWN(AL11/$AH$5,1))</f>
        <v>0</v>
      </c>
      <c r="AP11" s="76">
        <f>IF(AL11/$AP$10&gt;=1,1,ROUNDDOWN(AL11/$AP$10,1))</f>
        <v>0</v>
      </c>
      <c r="AQ11" s="59" t="s">
        <v>298</v>
      </c>
    </row>
    <row r="12" spans="1:44" ht="18" customHeight="1">
      <c r="A12" s="79">
        <v>2</v>
      </c>
      <c r="B12" s="68"/>
      <c r="C12" s="90"/>
      <c r="D12" s="91"/>
      <c r="E12" s="8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75">
        <f t="shared" ref="AK12:AK31" si="0">+SUM(F12:AJ12)</f>
        <v>0</v>
      </c>
      <c r="AL12" s="76">
        <f>IF($AK$3="４週",AK12/4,AK12/(DAY(EOMONTH($F$9,0))/7))</f>
        <v>0</v>
      </c>
      <c r="AM12" s="377"/>
      <c r="AN12" s="377"/>
      <c r="AO12" s="76">
        <f t="shared" ref="AO12:AO30" si="1">IF(AL12/$AH$5&gt;=1,1,ROUNDDOWN(AL12/$AH$5,1))</f>
        <v>0</v>
      </c>
      <c r="AP12" s="76">
        <f>IF(AL12/$AP$10&gt;=1,1,ROUNDDOWN(AL12/$AP$10,1))</f>
        <v>0</v>
      </c>
    </row>
    <row r="13" spans="1:44" ht="18" customHeight="1">
      <c r="A13" s="79">
        <v>3</v>
      </c>
      <c r="B13" s="68"/>
      <c r="C13" s="90"/>
      <c r="D13" s="91"/>
      <c r="E13" s="8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75">
        <f t="shared" si="0"/>
        <v>0</v>
      </c>
      <c r="AL13" s="76">
        <f t="shared" ref="AL13:AL30" si="2">IF($AK$3="４週",AK13/4,AK13/(DAY(EOMONTH($F$9,0))/7))</f>
        <v>0</v>
      </c>
      <c r="AM13" s="377"/>
      <c r="AN13" s="377"/>
      <c r="AO13" s="76">
        <f t="shared" si="1"/>
        <v>0</v>
      </c>
      <c r="AP13" s="76">
        <f t="shared" ref="AP13:AP31" si="3">IF(AL13/$AP$10&gt;=1,1,ROUNDDOWN(AL13/$AP$10,1))</f>
        <v>0</v>
      </c>
    </row>
    <row r="14" spans="1:44" ht="18" customHeight="1">
      <c r="A14" s="79">
        <v>4</v>
      </c>
      <c r="B14" s="68"/>
      <c r="C14" s="90"/>
      <c r="D14" s="91"/>
      <c r="E14" s="8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75">
        <f t="shared" si="0"/>
        <v>0</v>
      </c>
      <c r="AL14" s="76">
        <f t="shared" si="2"/>
        <v>0</v>
      </c>
      <c r="AM14" s="377"/>
      <c r="AN14" s="377"/>
      <c r="AO14" s="76">
        <f t="shared" si="1"/>
        <v>0</v>
      </c>
      <c r="AP14" s="76">
        <f t="shared" si="3"/>
        <v>0</v>
      </c>
    </row>
    <row r="15" spans="1:44" ht="18" customHeight="1">
      <c r="A15" s="79">
        <v>5</v>
      </c>
      <c r="B15" s="68"/>
      <c r="C15" s="90"/>
      <c r="D15" s="91"/>
      <c r="E15" s="8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75">
        <f t="shared" si="0"/>
        <v>0</v>
      </c>
      <c r="AL15" s="76">
        <f t="shared" si="2"/>
        <v>0</v>
      </c>
      <c r="AM15" s="377"/>
      <c r="AN15" s="377"/>
      <c r="AO15" s="76">
        <f t="shared" si="1"/>
        <v>0</v>
      </c>
      <c r="AP15" s="76">
        <f t="shared" si="3"/>
        <v>0</v>
      </c>
    </row>
    <row r="16" spans="1:44" ht="18" customHeight="1">
      <c r="A16" s="79">
        <v>6</v>
      </c>
      <c r="B16" s="68"/>
      <c r="C16" s="90"/>
      <c r="D16" s="91"/>
      <c r="E16" s="8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75">
        <f t="shared" si="0"/>
        <v>0</v>
      </c>
      <c r="AL16" s="76">
        <f t="shared" si="2"/>
        <v>0</v>
      </c>
      <c r="AM16" s="377"/>
      <c r="AN16" s="377"/>
      <c r="AO16" s="76">
        <f t="shared" si="1"/>
        <v>0</v>
      </c>
      <c r="AP16" s="76">
        <f t="shared" si="3"/>
        <v>0</v>
      </c>
    </row>
    <row r="17" spans="1:42" ht="18" customHeight="1">
      <c r="A17" s="79">
        <v>7</v>
      </c>
      <c r="B17" s="68"/>
      <c r="C17" s="90"/>
      <c r="D17" s="91"/>
      <c r="E17" s="8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75">
        <f t="shared" si="0"/>
        <v>0</v>
      </c>
      <c r="AL17" s="76">
        <f t="shared" si="2"/>
        <v>0</v>
      </c>
      <c r="AM17" s="377"/>
      <c r="AN17" s="377"/>
      <c r="AO17" s="76">
        <f t="shared" si="1"/>
        <v>0</v>
      </c>
      <c r="AP17" s="76">
        <f t="shared" si="3"/>
        <v>0</v>
      </c>
    </row>
    <row r="18" spans="1:42" ht="18" customHeight="1">
      <c r="A18" s="79">
        <v>8</v>
      </c>
      <c r="B18" s="68"/>
      <c r="C18" s="90"/>
      <c r="D18" s="91"/>
      <c r="E18" s="8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75">
        <f t="shared" si="0"/>
        <v>0</v>
      </c>
      <c r="AL18" s="76">
        <f t="shared" si="2"/>
        <v>0</v>
      </c>
      <c r="AM18" s="377"/>
      <c r="AN18" s="377"/>
      <c r="AO18" s="76">
        <f t="shared" si="1"/>
        <v>0</v>
      </c>
      <c r="AP18" s="76">
        <f t="shared" si="3"/>
        <v>0</v>
      </c>
    </row>
    <row r="19" spans="1:42" ht="18" customHeight="1">
      <c r="A19" s="79">
        <v>9</v>
      </c>
      <c r="B19" s="68"/>
      <c r="C19" s="90"/>
      <c r="D19" s="91"/>
      <c r="E19" s="8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75">
        <f t="shared" si="0"/>
        <v>0</v>
      </c>
      <c r="AL19" s="76">
        <f t="shared" si="2"/>
        <v>0</v>
      </c>
      <c r="AM19" s="377"/>
      <c r="AN19" s="377"/>
      <c r="AO19" s="76">
        <f t="shared" si="1"/>
        <v>0</v>
      </c>
      <c r="AP19" s="76">
        <f t="shared" si="3"/>
        <v>0</v>
      </c>
    </row>
    <row r="20" spans="1:42" ht="18" customHeight="1">
      <c r="A20" s="79">
        <v>10</v>
      </c>
      <c r="B20" s="68"/>
      <c r="C20" s="90"/>
      <c r="D20" s="91"/>
      <c r="E20" s="8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75">
        <f t="shared" ref="AK20:AK29" si="4">+SUM(F20:AJ20)</f>
        <v>0</v>
      </c>
      <c r="AL20" s="76">
        <f t="shared" si="2"/>
        <v>0</v>
      </c>
      <c r="AM20" s="377"/>
      <c r="AN20" s="377"/>
      <c r="AO20" s="76">
        <f t="shared" si="1"/>
        <v>0</v>
      </c>
      <c r="AP20" s="76">
        <f t="shared" si="3"/>
        <v>0</v>
      </c>
    </row>
    <row r="21" spans="1:42" ht="18" customHeight="1">
      <c r="A21" s="79">
        <v>11</v>
      </c>
      <c r="B21" s="68"/>
      <c r="C21" s="90"/>
      <c r="D21" s="91"/>
      <c r="E21" s="8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75">
        <f t="shared" si="4"/>
        <v>0</v>
      </c>
      <c r="AL21" s="76">
        <f t="shared" si="2"/>
        <v>0</v>
      </c>
      <c r="AM21" s="377"/>
      <c r="AN21" s="377"/>
      <c r="AO21" s="76">
        <f t="shared" si="1"/>
        <v>0</v>
      </c>
      <c r="AP21" s="76">
        <f t="shared" si="3"/>
        <v>0</v>
      </c>
    </row>
    <row r="22" spans="1:42" ht="18" customHeight="1">
      <c r="A22" s="79">
        <v>12</v>
      </c>
      <c r="B22" s="68"/>
      <c r="C22" s="90"/>
      <c r="D22" s="91"/>
      <c r="E22" s="83"/>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5">
        <f t="shared" si="4"/>
        <v>0</v>
      </c>
      <c r="AL22" s="76">
        <f t="shared" si="2"/>
        <v>0</v>
      </c>
      <c r="AM22" s="377"/>
      <c r="AN22" s="377"/>
      <c r="AO22" s="76">
        <f t="shared" si="1"/>
        <v>0</v>
      </c>
      <c r="AP22" s="76">
        <f t="shared" si="3"/>
        <v>0</v>
      </c>
    </row>
    <row r="23" spans="1:42" ht="18" customHeight="1">
      <c r="A23" s="79">
        <v>13</v>
      </c>
      <c r="B23" s="68"/>
      <c r="C23" s="90"/>
      <c r="D23" s="91"/>
      <c r="E23" s="83"/>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5">
        <f t="shared" si="4"/>
        <v>0</v>
      </c>
      <c r="AL23" s="76">
        <f t="shared" si="2"/>
        <v>0</v>
      </c>
      <c r="AM23" s="377"/>
      <c r="AN23" s="377"/>
      <c r="AO23" s="76">
        <f t="shared" si="1"/>
        <v>0</v>
      </c>
      <c r="AP23" s="76">
        <f t="shared" si="3"/>
        <v>0</v>
      </c>
    </row>
    <row r="24" spans="1:42" ht="18" customHeight="1">
      <c r="A24" s="79">
        <v>14</v>
      </c>
      <c r="B24" s="68"/>
      <c r="C24" s="90"/>
      <c r="D24" s="91"/>
      <c r="E24" s="83"/>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5">
        <f t="shared" si="4"/>
        <v>0</v>
      </c>
      <c r="AL24" s="76">
        <f t="shared" si="2"/>
        <v>0</v>
      </c>
      <c r="AM24" s="377"/>
      <c r="AN24" s="377"/>
      <c r="AO24" s="76">
        <f t="shared" si="1"/>
        <v>0</v>
      </c>
      <c r="AP24" s="76">
        <f t="shared" si="3"/>
        <v>0</v>
      </c>
    </row>
    <row r="25" spans="1:42" ht="18" customHeight="1">
      <c r="A25" s="79">
        <v>15</v>
      </c>
      <c r="B25" s="68"/>
      <c r="C25" s="90"/>
      <c r="D25" s="91"/>
      <c r="E25" s="83"/>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5">
        <f t="shared" si="4"/>
        <v>0</v>
      </c>
      <c r="AL25" s="76">
        <f t="shared" si="2"/>
        <v>0</v>
      </c>
      <c r="AM25" s="377"/>
      <c r="AN25" s="377"/>
      <c r="AO25" s="76">
        <f t="shared" si="1"/>
        <v>0</v>
      </c>
      <c r="AP25" s="76">
        <f t="shared" si="3"/>
        <v>0</v>
      </c>
    </row>
    <row r="26" spans="1:42" ht="18" customHeight="1">
      <c r="A26" s="79">
        <v>16</v>
      </c>
      <c r="B26" s="68"/>
      <c r="C26" s="90"/>
      <c r="D26" s="91"/>
      <c r="E26" s="83"/>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5">
        <f t="shared" si="4"/>
        <v>0</v>
      </c>
      <c r="AL26" s="76">
        <f t="shared" si="2"/>
        <v>0</v>
      </c>
      <c r="AM26" s="377"/>
      <c r="AN26" s="377"/>
      <c r="AO26" s="76">
        <f t="shared" si="1"/>
        <v>0</v>
      </c>
      <c r="AP26" s="76">
        <f t="shared" si="3"/>
        <v>0</v>
      </c>
    </row>
    <row r="27" spans="1:42" ht="18" customHeight="1">
      <c r="A27" s="79">
        <v>17</v>
      </c>
      <c r="B27" s="68"/>
      <c r="C27" s="90"/>
      <c r="D27" s="91"/>
      <c r="E27" s="83"/>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5">
        <f t="shared" si="4"/>
        <v>0</v>
      </c>
      <c r="AL27" s="76">
        <f t="shared" si="2"/>
        <v>0</v>
      </c>
      <c r="AM27" s="377"/>
      <c r="AN27" s="377"/>
      <c r="AO27" s="76">
        <f t="shared" si="1"/>
        <v>0</v>
      </c>
      <c r="AP27" s="76">
        <f t="shared" si="3"/>
        <v>0</v>
      </c>
    </row>
    <row r="28" spans="1:42" ht="18" customHeight="1">
      <c r="A28" s="79">
        <v>18</v>
      </c>
      <c r="B28" s="68"/>
      <c r="C28" s="90"/>
      <c r="D28" s="91"/>
      <c r="E28" s="83"/>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5">
        <f t="shared" si="4"/>
        <v>0</v>
      </c>
      <c r="AL28" s="76">
        <f t="shared" si="2"/>
        <v>0</v>
      </c>
      <c r="AM28" s="377"/>
      <c r="AN28" s="377"/>
      <c r="AO28" s="76">
        <f t="shared" si="1"/>
        <v>0</v>
      </c>
      <c r="AP28" s="76">
        <f t="shared" si="3"/>
        <v>0</v>
      </c>
    </row>
    <row r="29" spans="1:42" ht="18" customHeight="1">
      <c r="A29" s="79">
        <v>19</v>
      </c>
      <c r="B29" s="68"/>
      <c r="C29" s="90"/>
      <c r="D29" s="91"/>
      <c r="E29" s="83"/>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5">
        <f t="shared" si="4"/>
        <v>0</v>
      </c>
      <c r="AL29" s="76">
        <f t="shared" si="2"/>
        <v>0</v>
      </c>
      <c r="AM29" s="377"/>
      <c r="AN29" s="377"/>
      <c r="AO29" s="76">
        <f t="shared" si="1"/>
        <v>0</v>
      </c>
      <c r="AP29" s="76">
        <f t="shared" si="3"/>
        <v>0</v>
      </c>
    </row>
    <row r="30" spans="1:42" ht="18" customHeight="1">
      <c r="A30" s="79">
        <v>20</v>
      </c>
      <c r="B30" s="68"/>
      <c r="C30" s="90"/>
      <c r="D30" s="91"/>
      <c r="E30" s="83"/>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5">
        <f t="shared" si="0"/>
        <v>0</v>
      </c>
      <c r="AL30" s="76">
        <f t="shared" si="2"/>
        <v>0</v>
      </c>
      <c r="AM30" s="377"/>
      <c r="AN30" s="377"/>
      <c r="AO30" s="76">
        <f t="shared" si="1"/>
        <v>0</v>
      </c>
      <c r="AP30" s="76">
        <f t="shared" si="3"/>
        <v>0</v>
      </c>
    </row>
    <row r="31" spans="1:42" ht="18" customHeight="1">
      <c r="A31" s="385" t="s">
        <v>94</v>
      </c>
      <c r="B31" s="386"/>
      <c r="C31" s="386"/>
      <c r="D31" s="386"/>
      <c r="E31" s="386"/>
      <c r="F31" s="77">
        <f>+SUM(F11:F30)</f>
        <v>0</v>
      </c>
      <c r="G31" s="77">
        <f t="shared" ref="G31:AJ31" si="5">+SUM(G11:G30)</f>
        <v>0</v>
      </c>
      <c r="H31" s="77">
        <f t="shared" si="5"/>
        <v>0</v>
      </c>
      <c r="I31" s="77">
        <f t="shared" si="5"/>
        <v>0</v>
      </c>
      <c r="J31" s="77">
        <f t="shared" si="5"/>
        <v>0</v>
      </c>
      <c r="K31" s="77">
        <f t="shared" si="5"/>
        <v>0</v>
      </c>
      <c r="L31" s="77">
        <f t="shared" si="5"/>
        <v>0</v>
      </c>
      <c r="M31" s="77">
        <f t="shared" si="5"/>
        <v>0</v>
      </c>
      <c r="N31" s="77">
        <f t="shared" si="5"/>
        <v>0</v>
      </c>
      <c r="O31" s="77">
        <f t="shared" si="5"/>
        <v>0</v>
      </c>
      <c r="P31" s="77">
        <f t="shared" si="5"/>
        <v>0</v>
      </c>
      <c r="Q31" s="77">
        <f t="shared" si="5"/>
        <v>0</v>
      </c>
      <c r="R31" s="77">
        <f t="shared" si="5"/>
        <v>0</v>
      </c>
      <c r="S31" s="77">
        <f t="shared" si="5"/>
        <v>0</v>
      </c>
      <c r="T31" s="77">
        <f t="shared" si="5"/>
        <v>0</v>
      </c>
      <c r="U31" s="77">
        <f t="shared" si="5"/>
        <v>0</v>
      </c>
      <c r="V31" s="77">
        <f t="shared" si="5"/>
        <v>0</v>
      </c>
      <c r="W31" s="77">
        <f t="shared" si="5"/>
        <v>0</v>
      </c>
      <c r="X31" s="77">
        <f t="shared" si="5"/>
        <v>0</v>
      </c>
      <c r="Y31" s="77">
        <f t="shared" si="5"/>
        <v>0</v>
      </c>
      <c r="Z31" s="77">
        <f t="shared" si="5"/>
        <v>0</v>
      </c>
      <c r="AA31" s="77">
        <f t="shared" si="5"/>
        <v>0</v>
      </c>
      <c r="AB31" s="77">
        <f t="shared" si="5"/>
        <v>0</v>
      </c>
      <c r="AC31" s="77">
        <f t="shared" si="5"/>
        <v>0</v>
      </c>
      <c r="AD31" s="77">
        <f t="shared" si="5"/>
        <v>0</v>
      </c>
      <c r="AE31" s="77">
        <f t="shared" si="5"/>
        <v>0</v>
      </c>
      <c r="AF31" s="77">
        <f t="shared" si="5"/>
        <v>0</v>
      </c>
      <c r="AG31" s="77">
        <f t="shared" si="5"/>
        <v>0</v>
      </c>
      <c r="AH31" s="77">
        <f t="shared" si="5"/>
        <v>0</v>
      </c>
      <c r="AI31" s="77">
        <f t="shared" si="5"/>
        <v>0</v>
      </c>
      <c r="AJ31" s="77">
        <f t="shared" si="5"/>
        <v>0</v>
      </c>
      <c r="AK31" s="75">
        <f t="shared" si="0"/>
        <v>0</v>
      </c>
      <c r="AL31" s="76">
        <f>IF($AK$3="４週",AK31/4,AK31/(DAY(EOMONTH($F$9,0))/7))</f>
        <v>0</v>
      </c>
      <c r="AM31" s="380"/>
      <c r="AN31" s="380"/>
      <c r="AO31" s="76">
        <f>IF($AK$3="４週",AN31/4,AN31/(DAY(EOMONTH($F$9,0))/7))</f>
        <v>0</v>
      </c>
      <c r="AP31" s="76">
        <f t="shared" si="3"/>
        <v>0</v>
      </c>
    </row>
    <row r="32" spans="1:42"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c r="AO32" s="78"/>
      <c r="AP32" s="78"/>
    </row>
    <row r="33" spans="1:39"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39" ht="15" customHeight="1">
      <c r="A34" s="94" t="s">
        <v>159</v>
      </c>
      <c r="B34" s="99"/>
      <c r="C34" s="100"/>
      <c r="D34" s="100"/>
      <c r="E34" s="100"/>
      <c r="F34" s="101"/>
      <c r="G34" s="100"/>
      <c r="H34" s="85"/>
      <c r="I34" s="85"/>
      <c r="J34" s="85"/>
      <c r="K34" s="85"/>
      <c r="L34" s="85"/>
      <c r="M34" s="85"/>
      <c r="N34" s="85"/>
      <c r="O34" s="85"/>
      <c r="P34" s="85"/>
      <c r="Q34" s="85"/>
      <c r="R34" s="85">
        <v>6</v>
      </c>
      <c r="S34" s="85"/>
      <c r="T34" s="85"/>
      <c r="U34" s="85"/>
      <c r="V34" s="85"/>
      <c r="W34" s="85"/>
      <c r="X34" s="85">
        <v>7</v>
      </c>
      <c r="Y34" s="85"/>
      <c r="Z34" s="85"/>
      <c r="AA34" s="85"/>
      <c r="AB34" s="85"/>
      <c r="AC34" s="85"/>
      <c r="AD34" s="85">
        <v>8</v>
      </c>
      <c r="AE34" s="85"/>
      <c r="AF34" s="85"/>
      <c r="AG34" s="86"/>
      <c r="AH34" s="86"/>
      <c r="AI34" s="86"/>
      <c r="AJ34" s="86">
        <v>9</v>
      </c>
      <c r="AK34" s="84"/>
      <c r="AL34" s="84"/>
      <c r="AM34" s="62"/>
    </row>
    <row r="35" spans="1:39" s="60" customFormat="1" ht="15" customHeight="1">
      <c r="A35" s="94" t="s">
        <v>160</v>
      </c>
      <c r="B35" s="93"/>
      <c r="C35" s="93"/>
      <c r="D35" s="93"/>
      <c r="E35" s="93"/>
      <c r="F35" s="93"/>
      <c r="G35" s="93"/>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row>
    <row r="36" spans="1:39" s="60" customFormat="1" ht="15" customHeight="1">
      <c r="A36" s="94" t="s">
        <v>209</v>
      </c>
      <c r="B36" s="93"/>
      <c r="C36" s="93"/>
      <c r="D36" s="93"/>
      <c r="E36" s="93"/>
      <c r="F36" s="93"/>
      <c r="G36" s="93"/>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row>
    <row r="37" spans="1:39" s="60" customFormat="1" ht="15" customHeight="1">
      <c r="A37" s="94" t="s">
        <v>161</v>
      </c>
      <c r="B37" s="93"/>
      <c r="C37" s="93"/>
      <c r="D37" s="93"/>
      <c r="E37" s="93"/>
      <c r="F37" s="93"/>
      <c r="G37" s="93"/>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row>
    <row r="38" spans="1:39" s="60" customFormat="1" ht="15" customHeight="1">
      <c r="A38" s="94" t="s">
        <v>162</v>
      </c>
      <c r="B38" s="93"/>
      <c r="C38" s="93"/>
      <c r="D38" s="93"/>
      <c r="E38" s="93"/>
      <c r="F38" s="93"/>
      <c r="G38" s="93"/>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row>
    <row r="39" spans="1:39" ht="15" customHeight="1">
      <c r="A39" s="60" t="s">
        <v>163</v>
      </c>
      <c r="B39" s="102"/>
      <c r="C39" s="60"/>
      <c r="D39" s="60"/>
      <c r="E39" s="60"/>
      <c r="F39" s="60"/>
      <c r="G39" s="60"/>
    </row>
    <row r="40" spans="1:39" ht="15" customHeight="1">
      <c r="A40" s="60" t="s">
        <v>164</v>
      </c>
      <c r="B40" s="102"/>
      <c r="C40" s="60"/>
      <c r="D40" s="60"/>
      <c r="E40" s="60"/>
      <c r="F40" s="60"/>
      <c r="G40" s="60"/>
    </row>
    <row r="41" spans="1:39" ht="15" customHeight="1">
      <c r="A41" s="60"/>
      <c r="B41" s="81" t="s">
        <v>165</v>
      </c>
      <c r="C41" s="378" t="s">
        <v>166</v>
      </c>
      <c r="D41" s="378"/>
      <c r="E41" s="378"/>
      <c r="F41" s="60"/>
      <c r="G41" s="60"/>
    </row>
    <row r="42" spans="1:39" ht="15" customHeight="1">
      <c r="A42" s="60"/>
      <c r="B42" s="106" t="s">
        <v>183</v>
      </c>
      <c r="C42" s="379" t="s">
        <v>167</v>
      </c>
      <c r="D42" s="379"/>
      <c r="E42" s="379"/>
      <c r="F42" s="60"/>
      <c r="G42" s="60"/>
    </row>
    <row r="43" spans="1:39" ht="15" customHeight="1">
      <c r="A43" s="60"/>
      <c r="B43" s="106" t="s">
        <v>184</v>
      </c>
      <c r="C43" s="379" t="s">
        <v>168</v>
      </c>
      <c r="D43" s="379"/>
      <c r="E43" s="379"/>
      <c r="F43" s="60"/>
      <c r="G43" s="60"/>
    </row>
    <row r="44" spans="1:39" ht="15" customHeight="1">
      <c r="A44" s="60"/>
      <c r="B44" s="106" t="s">
        <v>185</v>
      </c>
      <c r="C44" s="379" t="s">
        <v>169</v>
      </c>
      <c r="D44" s="379"/>
      <c r="E44" s="379"/>
      <c r="F44" s="60"/>
      <c r="G44" s="60"/>
    </row>
    <row r="45" spans="1:39" ht="15" customHeight="1">
      <c r="A45" s="60"/>
      <c r="B45" s="106" t="s">
        <v>186</v>
      </c>
      <c r="C45" s="379" t="s">
        <v>170</v>
      </c>
      <c r="D45" s="379"/>
      <c r="E45" s="379"/>
      <c r="F45" s="60"/>
      <c r="G45" s="60"/>
    </row>
    <row r="46" spans="1:39" ht="15" customHeight="1">
      <c r="A46" s="60"/>
      <c r="B46" s="94" t="s">
        <v>171</v>
      </c>
      <c r="C46" s="60"/>
      <c r="D46" s="60"/>
      <c r="E46" s="60"/>
      <c r="F46" s="60"/>
      <c r="G46" s="60"/>
    </row>
    <row r="47" spans="1:39" ht="15" customHeight="1">
      <c r="A47" s="60"/>
      <c r="B47" s="94" t="s">
        <v>188</v>
      </c>
      <c r="C47" s="60"/>
      <c r="D47" s="60"/>
      <c r="E47" s="60"/>
      <c r="F47" s="60"/>
      <c r="G47" s="60"/>
    </row>
    <row r="48" spans="1:39" ht="15" customHeight="1">
      <c r="A48" s="60"/>
      <c r="B48" s="94" t="s">
        <v>172</v>
      </c>
      <c r="C48" s="60"/>
      <c r="D48" s="60"/>
      <c r="E48" s="60"/>
      <c r="F48" s="60"/>
      <c r="G48" s="60"/>
    </row>
    <row r="49" spans="1:7" ht="15" customHeight="1">
      <c r="A49" s="60" t="s">
        <v>173</v>
      </c>
      <c r="B49" s="102"/>
      <c r="C49" s="60"/>
      <c r="D49" s="60"/>
      <c r="E49" s="60"/>
      <c r="F49" s="60"/>
      <c r="G49" s="60"/>
    </row>
    <row r="50" spans="1:7" ht="15" customHeight="1">
      <c r="A50" s="60" t="s">
        <v>174</v>
      </c>
      <c r="B50" s="102"/>
      <c r="C50" s="60"/>
      <c r="D50" s="60"/>
      <c r="E50" s="60"/>
      <c r="F50" s="60"/>
      <c r="G50" s="60"/>
    </row>
    <row r="51" spans="1:7" ht="15" customHeight="1">
      <c r="A51" s="60" t="s">
        <v>189</v>
      </c>
      <c r="B51" s="102"/>
      <c r="C51" s="60"/>
      <c r="D51" s="60"/>
      <c r="E51" s="60"/>
      <c r="F51" s="60"/>
      <c r="G51" s="60"/>
    </row>
    <row r="52" spans="1:7" ht="15" customHeight="1">
      <c r="A52" s="60" t="s">
        <v>175</v>
      </c>
      <c r="B52" s="102"/>
      <c r="C52" s="60"/>
      <c r="D52" s="60"/>
      <c r="E52" s="60"/>
      <c r="F52" s="60"/>
      <c r="G52" s="60"/>
    </row>
    <row r="53" spans="1:7" ht="15" customHeight="1">
      <c r="A53" s="60" t="s">
        <v>284</v>
      </c>
      <c r="B53" s="102"/>
      <c r="C53" s="60"/>
      <c r="D53" s="60"/>
      <c r="E53" s="60"/>
      <c r="F53" s="60"/>
      <c r="G53" s="60"/>
    </row>
    <row r="54" spans="1:7" ht="15" customHeight="1">
      <c r="A54" s="60" t="s">
        <v>176</v>
      </c>
      <c r="B54" s="102"/>
      <c r="C54" s="60"/>
      <c r="D54" s="60"/>
      <c r="E54" s="60"/>
      <c r="F54" s="60"/>
      <c r="G54" s="60"/>
    </row>
    <row r="55" spans="1:7" ht="15" customHeight="1">
      <c r="A55" s="60" t="s">
        <v>177</v>
      </c>
      <c r="B55" s="102"/>
      <c r="C55" s="60"/>
      <c r="D55" s="60"/>
      <c r="E55" s="60"/>
      <c r="F55" s="60"/>
      <c r="G55" s="60"/>
    </row>
    <row r="56" spans="1:7" ht="15" customHeight="1">
      <c r="A56" s="60" t="s">
        <v>178</v>
      </c>
      <c r="B56" s="102"/>
      <c r="C56" s="60"/>
      <c r="D56" s="60"/>
      <c r="E56" s="60"/>
      <c r="F56" s="60"/>
      <c r="G56" s="60"/>
    </row>
    <row r="57" spans="1:7" ht="15" customHeight="1">
      <c r="A57" s="60" t="s">
        <v>179</v>
      </c>
      <c r="B57" s="102"/>
      <c r="C57" s="60"/>
      <c r="D57" s="60"/>
      <c r="E57" s="60"/>
      <c r="F57" s="60"/>
      <c r="G57" s="60"/>
    </row>
    <row r="58" spans="1:7" ht="15" customHeight="1">
      <c r="A58" s="60" t="s">
        <v>180</v>
      </c>
      <c r="B58" s="102"/>
      <c r="C58" s="60"/>
      <c r="D58" s="60"/>
      <c r="E58" s="60"/>
      <c r="F58" s="60"/>
      <c r="G58" s="60"/>
    </row>
    <row r="59" spans="1:7" ht="15" customHeight="1">
      <c r="A59" s="60" t="s">
        <v>181</v>
      </c>
      <c r="B59" s="102"/>
      <c r="C59" s="60"/>
      <c r="D59" s="60"/>
      <c r="E59" s="60"/>
      <c r="F59" s="60"/>
      <c r="G59" s="60"/>
    </row>
    <row r="60" spans="1:7" ht="15" customHeight="1">
      <c r="A60" s="60" t="s">
        <v>182</v>
      </c>
      <c r="B60" s="102"/>
      <c r="C60" s="60"/>
      <c r="D60" s="60"/>
      <c r="E60" s="60"/>
      <c r="F60" s="60"/>
      <c r="G60" s="60"/>
    </row>
    <row r="61" spans="1:7" ht="15" customHeight="1">
      <c r="A61" s="60" t="s">
        <v>187</v>
      </c>
      <c r="B61" s="102"/>
      <c r="C61" s="60"/>
      <c r="D61" s="60"/>
      <c r="E61" s="60"/>
      <c r="F61" s="60"/>
      <c r="G61" s="60"/>
    </row>
  </sheetData>
  <mergeCells count="53">
    <mergeCell ref="AO7:AO10"/>
    <mergeCell ref="AP7:AP9"/>
    <mergeCell ref="AM7:AN10"/>
    <mergeCell ref="AK1:AN1"/>
    <mergeCell ref="AK2:AN2"/>
    <mergeCell ref="AK3:AN3"/>
    <mergeCell ref="AK4:AN4"/>
    <mergeCell ref="AK7:AK10"/>
    <mergeCell ref="AL7:AL10"/>
    <mergeCell ref="F8:L8"/>
    <mergeCell ref="M8:S8"/>
    <mergeCell ref="T8:Z8"/>
    <mergeCell ref="AA8:AG8"/>
    <mergeCell ref="AH8:AJ8"/>
    <mergeCell ref="U2:V2"/>
    <mergeCell ref="S2:T2"/>
    <mergeCell ref="M2:P2"/>
    <mergeCell ref="AH5:AJ5"/>
    <mergeCell ref="F7:AJ7"/>
    <mergeCell ref="Q2:R2"/>
    <mergeCell ref="B7:B10"/>
    <mergeCell ref="C7:C10"/>
    <mergeCell ref="A7:A10"/>
    <mergeCell ref="A31:E31"/>
    <mergeCell ref="A32:E32"/>
    <mergeCell ref="E7:E10"/>
    <mergeCell ref="D7:D10"/>
    <mergeCell ref="AM18:AN18"/>
    <mergeCell ref="AM19:AN19"/>
    <mergeCell ref="AM20:AN20"/>
    <mergeCell ref="AM11:AN11"/>
    <mergeCell ref="AM12:AN12"/>
    <mergeCell ref="AM13:AN13"/>
    <mergeCell ref="AM14:AN14"/>
    <mergeCell ref="AM15:AN15"/>
    <mergeCell ref="AM16:AN16"/>
    <mergeCell ref="AM17:AN17"/>
    <mergeCell ref="AM31:AN32"/>
    <mergeCell ref="AM26:AN26"/>
    <mergeCell ref="AM27:AN27"/>
    <mergeCell ref="AM28:AN28"/>
    <mergeCell ref="AM29:AN29"/>
    <mergeCell ref="AM30:AN30"/>
    <mergeCell ref="C41:E41"/>
    <mergeCell ref="C42:E42"/>
    <mergeCell ref="C43:E43"/>
    <mergeCell ref="C44:E44"/>
    <mergeCell ref="C45:E45"/>
    <mergeCell ref="AM21:AN21"/>
    <mergeCell ref="AM22:AN22"/>
    <mergeCell ref="AM23:AN23"/>
    <mergeCell ref="AM24:AN24"/>
    <mergeCell ref="AM25:AN25"/>
  </mergeCells>
  <phoneticPr fontId="8"/>
  <conditionalFormatting sqref="AK1:AN4">
    <cfRule type="notContainsBlanks" dxfId="22" priority="1">
      <formula>LEN(TRIM(AK1))&gt;0</formula>
    </cfRule>
  </conditionalFormatting>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3" max="4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83"/>
  <sheetViews>
    <sheetView showGridLines="0" view="pageBreakPreview" zoomScale="85" zoomScaleNormal="100" zoomScaleSheetLayoutView="85" workbookViewId="0">
      <selection activeCell="B4" sqref="B4"/>
    </sheetView>
  </sheetViews>
  <sheetFormatPr defaultColWidth="8.25" defaultRowHeight="21" customHeight="1"/>
  <cols>
    <col min="1" max="1" width="2.625" style="59" customWidth="1"/>
    <col min="2" max="2" width="22.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270</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220"/>
      <c r="D11" s="221"/>
      <c r="E11" s="222"/>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86"/>
      <c r="AI11" s="186"/>
      <c r="AJ11" s="186"/>
      <c r="AK11" s="78"/>
      <c r="AL11" s="177"/>
      <c r="AM11" s="377"/>
      <c r="AN11" s="377"/>
    </row>
    <row r="12" spans="1:40" ht="18" customHeight="1">
      <c r="A12" s="79">
        <v>2</v>
      </c>
      <c r="B12" s="114" t="s">
        <v>111</v>
      </c>
      <c r="C12" s="220"/>
      <c r="D12" s="221"/>
      <c r="E12" s="222"/>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86"/>
      <c r="AI12" s="186"/>
      <c r="AJ12" s="186"/>
      <c r="AK12" s="75">
        <f>+SUM(F12:AJ12)</f>
        <v>0</v>
      </c>
      <c r="AL12" s="76">
        <f t="shared" ref="AL12:AL30" si="0">IF($AK$3="４週",AK12/4,AK12/(DAY(EOMONTH($F$9,0))/7))</f>
        <v>0</v>
      </c>
      <c r="AM12" s="377"/>
      <c r="AN12" s="377"/>
    </row>
    <row r="13" spans="1:40" ht="18" customHeight="1">
      <c r="A13" s="79">
        <v>3</v>
      </c>
      <c r="B13" s="114"/>
      <c r="C13" s="220"/>
      <c r="D13" s="221"/>
      <c r="E13" s="222"/>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86"/>
      <c r="AI13" s="186"/>
      <c r="AJ13" s="186"/>
      <c r="AK13" s="75">
        <f>+SUM(F13:AJ13)</f>
        <v>0</v>
      </c>
      <c r="AL13" s="76">
        <f t="shared" si="0"/>
        <v>0</v>
      </c>
      <c r="AM13" s="377"/>
      <c r="AN13" s="377"/>
    </row>
    <row r="14" spans="1:40" ht="18" customHeight="1">
      <c r="A14" s="79">
        <v>4</v>
      </c>
      <c r="B14" s="114"/>
      <c r="C14" s="220"/>
      <c r="D14" s="221"/>
      <c r="E14" s="222"/>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86"/>
      <c r="AI14" s="186"/>
      <c r="AJ14" s="186"/>
      <c r="AK14" s="75">
        <f t="shared" ref="AK14:AK30" si="1">+SUM(F14:AJ14)</f>
        <v>0</v>
      </c>
      <c r="AL14" s="76">
        <f t="shared" si="0"/>
        <v>0</v>
      </c>
      <c r="AM14" s="377"/>
      <c r="AN14" s="377"/>
    </row>
    <row r="15" spans="1:40" ht="18" customHeight="1">
      <c r="A15" s="79">
        <v>5</v>
      </c>
      <c r="B15" s="114"/>
      <c r="C15" s="220"/>
      <c r="D15" s="221"/>
      <c r="E15" s="222"/>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86"/>
      <c r="AI15" s="186"/>
      <c r="AJ15" s="186"/>
      <c r="AK15" s="75">
        <f t="shared" si="1"/>
        <v>0</v>
      </c>
      <c r="AL15" s="76">
        <f t="shared" si="0"/>
        <v>0</v>
      </c>
      <c r="AM15" s="377"/>
      <c r="AN15" s="377"/>
    </row>
    <row r="16" spans="1:40" ht="18" customHeight="1">
      <c r="A16" s="79">
        <v>6</v>
      </c>
      <c r="B16" s="114"/>
      <c r="C16" s="220"/>
      <c r="D16" s="221"/>
      <c r="E16" s="222"/>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86"/>
      <c r="AI16" s="186"/>
      <c r="AJ16" s="186"/>
      <c r="AK16" s="75">
        <f t="shared" si="1"/>
        <v>0</v>
      </c>
      <c r="AL16" s="76">
        <f t="shared" si="0"/>
        <v>0</v>
      </c>
      <c r="AM16" s="377"/>
      <c r="AN16" s="377"/>
    </row>
    <row r="17" spans="1:40" ht="18" customHeight="1">
      <c r="A17" s="79">
        <v>7</v>
      </c>
      <c r="B17" s="114"/>
      <c r="C17" s="220"/>
      <c r="D17" s="221"/>
      <c r="E17" s="222"/>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86"/>
      <c r="AI17" s="186"/>
      <c r="AJ17" s="186"/>
      <c r="AK17" s="75">
        <f t="shared" si="1"/>
        <v>0</v>
      </c>
      <c r="AL17" s="76">
        <f t="shared" si="0"/>
        <v>0</v>
      </c>
      <c r="AM17" s="377"/>
      <c r="AN17" s="377"/>
    </row>
    <row r="18" spans="1:40" ht="18" customHeight="1">
      <c r="A18" s="79">
        <v>8</v>
      </c>
      <c r="B18" s="114"/>
      <c r="C18" s="220"/>
      <c r="D18" s="221"/>
      <c r="E18" s="222"/>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86"/>
      <c r="AI18" s="186"/>
      <c r="AJ18" s="186"/>
      <c r="AK18" s="75">
        <f t="shared" si="1"/>
        <v>0</v>
      </c>
      <c r="AL18" s="76">
        <f t="shared" si="0"/>
        <v>0</v>
      </c>
      <c r="AM18" s="377"/>
      <c r="AN18" s="377"/>
    </row>
    <row r="19" spans="1:40" ht="18" customHeight="1">
      <c r="A19" s="79">
        <v>9</v>
      </c>
      <c r="B19" s="114"/>
      <c r="C19" s="220"/>
      <c r="D19" s="221"/>
      <c r="E19" s="222"/>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86"/>
      <c r="AI19" s="186"/>
      <c r="AJ19" s="186"/>
      <c r="AK19" s="75">
        <f t="shared" si="1"/>
        <v>0</v>
      </c>
      <c r="AL19" s="76">
        <f t="shared" si="0"/>
        <v>0</v>
      </c>
      <c r="AM19" s="377"/>
      <c r="AN19" s="377"/>
    </row>
    <row r="20" spans="1:40" ht="18" customHeight="1">
      <c r="A20" s="79">
        <v>10</v>
      </c>
      <c r="B20" s="114"/>
      <c r="C20" s="220"/>
      <c r="D20" s="221"/>
      <c r="E20" s="222"/>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86"/>
      <c r="AI20" s="186"/>
      <c r="AJ20" s="186"/>
      <c r="AK20" s="75">
        <f t="shared" si="1"/>
        <v>0</v>
      </c>
      <c r="AL20" s="76">
        <f t="shared" si="0"/>
        <v>0</v>
      </c>
      <c r="AM20" s="377"/>
      <c r="AN20" s="377"/>
    </row>
    <row r="21" spans="1:40" ht="18" customHeight="1">
      <c r="A21" s="79">
        <v>11</v>
      </c>
      <c r="B21" s="114"/>
      <c r="C21" s="220"/>
      <c r="D21" s="221"/>
      <c r="E21" s="222"/>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6"/>
      <c r="AI21" s="186"/>
      <c r="AJ21" s="186"/>
      <c r="AK21" s="75">
        <f t="shared" si="1"/>
        <v>0</v>
      </c>
      <c r="AL21" s="76">
        <f t="shared" si="0"/>
        <v>0</v>
      </c>
      <c r="AM21" s="377"/>
      <c r="AN21" s="377"/>
    </row>
    <row r="22" spans="1:40" ht="18" customHeight="1">
      <c r="A22" s="79">
        <v>12</v>
      </c>
      <c r="B22" s="114"/>
      <c r="C22" s="220"/>
      <c r="D22" s="221"/>
      <c r="E22" s="222"/>
      <c r="F22" s="128"/>
      <c r="G22" s="128"/>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128"/>
      <c r="AG22" s="219"/>
      <c r="AH22" s="219"/>
      <c r="AI22" s="219"/>
      <c r="AJ22" s="219"/>
      <c r="AK22" s="75">
        <f t="shared" si="1"/>
        <v>0</v>
      </c>
      <c r="AL22" s="76">
        <f t="shared" si="0"/>
        <v>0</v>
      </c>
      <c r="AM22" s="377"/>
      <c r="AN22" s="377"/>
    </row>
    <row r="23" spans="1:40" ht="18" customHeight="1">
      <c r="A23" s="79">
        <v>13</v>
      </c>
      <c r="B23" s="114"/>
      <c r="C23" s="220"/>
      <c r="D23" s="221"/>
      <c r="E23" s="222"/>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75">
        <f t="shared" si="1"/>
        <v>0</v>
      </c>
      <c r="AL23" s="76">
        <f t="shared" si="0"/>
        <v>0</v>
      </c>
      <c r="AM23" s="377"/>
      <c r="AN23" s="377"/>
    </row>
    <row r="24" spans="1:40" ht="18" customHeight="1">
      <c r="A24" s="79">
        <v>14</v>
      </c>
      <c r="B24" s="114"/>
      <c r="C24" s="220"/>
      <c r="D24" s="221"/>
      <c r="E24" s="222"/>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75">
        <f t="shared" si="1"/>
        <v>0</v>
      </c>
      <c r="AL24" s="76">
        <f t="shared" si="0"/>
        <v>0</v>
      </c>
      <c r="AM24" s="377"/>
      <c r="AN24" s="377"/>
    </row>
    <row r="25" spans="1:40" ht="18" customHeight="1">
      <c r="A25" s="79">
        <v>15</v>
      </c>
      <c r="B25" s="114"/>
      <c r="C25" s="220"/>
      <c r="D25" s="221"/>
      <c r="E25" s="222"/>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75">
        <f t="shared" si="1"/>
        <v>0</v>
      </c>
      <c r="AL25" s="76">
        <f t="shared" si="0"/>
        <v>0</v>
      </c>
      <c r="AM25" s="377"/>
      <c r="AN25" s="377"/>
    </row>
    <row r="26" spans="1:40" ht="18" customHeight="1">
      <c r="A26" s="79">
        <v>16</v>
      </c>
      <c r="B26" s="114"/>
      <c r="C26" s="220"/>
      <c r="D26" s="221"/>
      <c r="E26" s="222"/>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75">
        <f t="shared" si="1"/>
        <v>0</v>
      </c>
      <c r="AL26" s="76">
        <f t="shared" si="0"/>
        <v>0</v>
      </c>
      <c r="AM26" s="377"/>
      <c r="AN26" s="377"/>
    </row>
    <row r="27" spans="1:40" ht="18" customHeight="1">
      <c r="A27" s="79">
        <v>17</v>
      </c>
      <c r="B27" s="114"/>
      <c r="C27" s="220"/>
      <c r="D27" s="221"/>
      <c r="E27" s="222"/>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75">
        <f t="shared" si="1"/>
        <v>0</v>
      </c>
      <c r="AL27" s="76">
        <f t="shared" si="0"/>
        <v>0</v>
      </c>
      <c r="AM27" s="377"/>
      <c r="AN27" s="377"/>
    </row>
    <row r="28" spans="1:40" ht="18" customHeight="1">
      <c r="A28" s="79">
        <v>18</v>
      </c>
      <c r="B28" s="114"/>
      <c r="C28" s="220"/>
      <c r="D28" s="221"/>
      <c r="E28" s="222"/>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75">
        <f t="shared" si="1"/>
        <v>0</v>
      </c>
      <c r="AL28" s="76">
        <f t="shared" si="0"/>
        <v>0</v>
      </c>
      <c r="AM28" s="377"/>
      <c r="AN28" s="377"/>
    </row>
    <row r="29" spans="1:40" ht="18" customHeight="1">
      <c r="A29" s="79">
        <v>19</v>
      </c>
      <c r="B29" s="114"/>
      <c r="C29" s="220"/>
      <c r="D29" s="221"/>
      <c r="E29" s="222"/>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75">
        <f t="shared" si="1"/>
        <v>0</v>
      </c>
      <c r="AL29" s="76">
        <f t="shared" si="0"/>
        <v>0</v>
      </c>
      <c r="AM29" s="377"/>
      <c r="AN29" s="377"/>
    </row>
    <row r="30" spans="1:40" ht="18" customHeight="1">
      <c r="A30" s="79">
        <v>20</v>
      </c>
      <c r="B30" s="114"/>
      <c r="C30" s="220"/>
      <c r="D30" s="221"/>
      <c r="E30" s="222"/>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75">
        <f t="shared" si="1"/>
        <v>0</v>
      </c>
      <c r="AL30" s="76">
        <f t="shared" si="0"/>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+SUM(F31:AJ31)</f>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1"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1" s="72" customFormat="1" ht="5.0999999999999996" customHeight="1">
      <c r="A34" s="117"/>
      <c r="B34" s="117"/>
      <c r="C34" s="117"/>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8"/>
      <c r="AH34" s="118"/>
      <c r="AI34" s="118"/>
      <c r="AJ34" s="119"/>
      <c r="AK34" s="70"/>
      <c r="AL34" s="69"/>
      <c r="AM34" s="69"/>
      <c r="AN34" s="71"/>
    </row>
    <row r="35" spans="1:41" s="72" customFormat="1" ht="5.0999999999999996" customHeight="1">
      <c r="A35" s="117"/>
      <c r="B35" s="117"/>
      <c r="C35" s="117"/>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8"/>
      <c r="AH35" s="118"/>
      <c r="AI35" s="118"/>
      <c r="AJ35" s="119"/>
      <c r="AK35" s="70"/>
      <c r="AL35" s="172"/>
      <c r="AM35" s="172"/>
      <c r="AN35" s="71"/>
    </row>
    <row r="36" spans="1:41" s="72" customFormat="1" ht="5.0999999999999996" customHeight="1">
      <c r="A36" s="117"/>
      <c r="B36" s="117"/>
      <c r="C36" s="117"/>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8"/>
      <c r="AH36" s="118"/>
      <c r="AI36" s="118"/>
      <c r="AJ36" s="119"/>
      <c r="AK36" s="70"/>
      <c r="AL36" s="172"/>
      <c r="AM36" s="172"/>
      <c r="AN36" s="71"/>
    </row>
    <row r="37" spans="1:41" s="72" customFormat="1" ht="18" customHeight="1">
      <c r="A37" s="111" t="s">
        <v>202</v>
      </c>
      <c r="B37" s="70"/>
      <c r="D37" s="70"/>
      <c r="E37" s="70"/>
      <c r="F37" s="70"/>
      <c r="G37" s="70"/>
      <c r="H37" s="70"/>
      <c r="I37" s="70"/>
      <c r="J37" s="70"/>
      <c r="K37" s="70"/>
    </row>
    <row r="38" spans="1:41" s="72" customFormat="1" ht="18" customHeight="1">
      <c r="A38" s="131" t="s">
        <v>255</v>
      </c>
      <c r="B38" s="131"/>
      <c r="M38" s="111" t="s">
        <v>203</v>
      </c>
      <c r="N38" s="70"/>
      <c r="P38" s="70"/>
      <c r="Q38" s="70"/>
      <c r="R38" s="70"/>
      <c r="S38" s="70"/>
      <c r="T38" s="70"/>
      <c r="U38" s="190" t="str">
        <f>IF(COUNTIF(M40:M43,"○")&gt;1,"いずれか１つを選択してください。","")</f>
        <v/>
      </c>
      <c r="V38" s="70"/>
      <c r="W38" s="70"/>
      <c r="X38" s="70"/>
      <c r="Y38" s="70"/>
      <c r="Z38" s="70"/>
      <c r="AA38" s="70"/>
      <c r="AB38" s="70"/>
      <c r="AC38" s="70"/>
      <c r="AD38" s="70"/>
      <c r="AE38" s="70"/>
      <c r="AF38" s="70"/>
      <c r="AG38" s="70"/>
      <c r="AH38" s="118"/>
      <c r="AI38" s="118"/>
      <c r="AJ38" s="118"/>
      <c r="AK38" s="119"/>
      <c r="AL38" s="70"/>
      <c r="AM38" s="69"/>
      <c r="AN38" s="69"/>
      <c r="AO38" s="59" t="s">
        <v>324</v>
      </c>
    </row>
    <row r="39" spans="1:41" s="72" customFormat="1" ht="27" customHeight="1">
      <c r="A39" s="423"/>
      <c r="B39" s="423"/>
      <c r="C39" s="423"/>
      <c r="D39" s="129">
        <f>IF(S2=1,10,IF(S2=2,11,IF(S2=3,12,S2-3)))</f>
        <v>1</v>
      </c>
      <c r="E39" s="129">
        <f>IF(S2=1,11,IF(S2=2,12,S2-2))</f>
        <v>2</v>
      </c>
      <c r="F39" s="424">
        <f>IF(S2=1,12,S2-1)</f>
        <v>3</v>
      </c>
      <c r="G39" s="424"/>
      <c r="H39" s="424"/>
      <c r="I39" s="419" t="s">
        <v>251</v>
      </c>
      <c r="J39" s="419"/>
      <c r="K39" s="419"/>
      <c r="M39" s="417" t="s">
        <v>195</v>
      </c>
      <c r="N39" s="418"/>
      <c r="O39" s="418"/>
      <c r="P39" s="418"/>
      <c r="Q39" s="418"/>
      <c r="R39" s="418"/>
      <c r="S39" s="418"/>
      <c r="T39" s="418"/>
      <c r="U39" s="418"/>
      <c r="V39" s="418"/>
      <c r="W39" s="418"/>
      <c r="X39" s="418"/>
      <c r="Y39" s="418"/>
      <c r="Z39" s="418"/>
      <c r="AA39" s="418"/>
      <c r="AB39" s="418"/>
      <c r="AC39" s="418"/>
      <c r="AD39" s="418"/>
      <c r="AE39" s="418"/>
      <c r="AF39" s="418"/>
      <c r="AG39" s="418"/>
      <c r="AH39" s="414" t="s">
        <v>325</v>
      </c>
      <c r="AI39" s="415"/>
      <c r="AJ39" s="415"/>
      <c r="AK39" s="415"/>
      <c r="AL39" s="416"/>
      <c r="AM39" s="407" t="s">
        <v>326</v>
      </c>
      <c r="AN39" s="407"/>
      <c r="AO39" s="59" t="s">
        <v>331</v>
      </c>
    </row>
    <row r="40" spans="1:41" s="72" customFormat="1" ht="18" customHeight="1">
      <c r="A40" s="420" t="s">
        <v>253</v>
      </c>
      <c r="B40" s="420"/>
      <c r="C40" s="420"/>
      <c r="D40" s="130"/>
      <c r="E40" s="130"/>
      <c r="F40" s="421"/>
      <c r="G40" s="421"/>
      <c r="H40" s="421"/>
      <c r="I40" s="417">
        <f>SUM(D40:F40)</f>
        <v>0</v>
      </c>
      <c r="J40" s="418"/>
      <c r="K40" s="422"/>
      <c r="M40" s="444"/>
      <c r="N40" s="435" t="s">
        <v>289</v>
      </c>
      <c r="O40" s="436"/>
      <c r="P40" s="437"/>
      <c r="Q40" s="429" t="s">
        <v>285</v>
      </c>
      <c r="R40" s="430"/>
      <c r="S40" s="430"/>
      <c r="T40" s="430"/>
      <c r="U40" s="430"/>
      <c r="V40" s="430"/>
      <c r="W40" s="430"/>
      <c r="X40" s="430"/>
      <c r="Y40" s="430"/>
      <c r="Z40" s="430"/>
      <c r="AA40" s="430"/>
      <c r="AB40" s="430"/>
      <c r="AC40" s="430"/>
      <c r="AD40" s="430"/>
      <c r="AE40" s="430"/>
      <c r="AF40" s="430"/>
      <c r="AG40" s="431"/>
      <c r="AH40" s="427">
        <f>SUM(F32:AJ32)</f>
        <v>0</v>
      </c>
      <c r="AI40" s="428"/>
      <c r="AJ40" s="179" t="s">
        <v>196</v>
      </c>
      <c r="AK40" s="427">
        <f>ROUNDUP(AH40/450,0)</f>
        <v>0</v>
      </c>
      <c r="AL40" s="428"/>
      <c r="AM40" s="419">
        <f>MIN(AH40:AK42)</f>
        <v>0</v>
      </c>
      <c r="AN40" s="419"/>
      <c r="AO40" s="59">
        <f>ROUNDUP(AH40/450,1)</f>
        <v>0</v>
      </c>
    </row>
    <row r="41" spans="1:41" s="72" customFormat="1" ht="18" customHeight="1">
      <c r="A41" s="420" t="s">
        <v>254</v>
      </c>
      <c r="B41" s="420"/>
      <c r="C41" s="420"/>
      <c r="D41" s="130"/>
      <c r="E41" s="130"/>
      <c r="F41" s="421"/>
      <c r="G41" s="421"/>
      <c r="H41" s="421"/>
      <c r="I41" s="417">
        <f>SUM(D41:H41)*0.1</f>
        <v>0</v>
      </c>
      <c r="J41" s="418"/>
      <c r="K41" s="422"/>
      <c r="M41" s="445"/>
      <c r="N41" s="438"/>
      <c r="O41" s="439"/>
      <c r="P41" s="440"/>
      <c r="Q41" s="432" t="s">
        <v>286</v>
      </c>
      <c r="R41" s="433"/>
      <c r="S41" s="433"/>
      <c r="T41" s="433"/>
      <c r="U41" s="433"/>
      <c r="V41" s="433"/>
      <c r="W41" s="433"/>
      <c r="X41" s="433"/>
      <c r="Y41" s="433"/>
      <c r="Z41" s="433"/>
      <c r="AA41" s="433"/>
      <c r="AB41" s="433"/>
      <c r="AC41" s="433"/>
      <c r="AD41" s="433"/>
      <c r="AE41" s="433"/>
      <c r="AF41" s="433"/>
      <c r="AG41" s="434"/>
      <c r="AH41" s="417">
        <f>COUNTA(B12:B30)</f>
        <v>1</v>
      </c>
      <c r="AI41" s="418"/>
      <c r="AJ41" s="191" t="s">
        <v>197</v>
      </c>
      <c r="AK41" s="427">
        <f>ROUNDUP(AH41/10,0)</f>
        <v>1</v>
      </c>
      <c r="AL41" s="428"/>
      <c r="AM41" s="419"/>
      <c r="AN41" s="419"/>
      <c r="AO41" s="59">
        <f>ROUNDUP(AH41/10,1)</f>
        <v>0.1</v>
      </c>
    </row>
    <row r="42" spans="1:41" s="72" customFormat="1" ht="18" customHeight="1">
      <c r="A42" s="419" t="s">
        <v>251</v>
      </c>
      <c r="B42" s="419"/>
      <c r="C42" s="419"/>
      <c r="D42" s="127">
        <f>D40+D41*0.1</f>
        <v>0</v>
      </c>
      <c r="E42" s="127">
        <f>E40+E41*0.1</f>
        <v>0</v>
      </c>
      <c r="F42" s="417">
        <f t="shared" ref="F42" si="3">F40+F41*0.1</f>
        <v>0</v>
      </c>
      <c r="G42" s="418"/>
      <c r="H42" s="422"/>
      <c r="I42" s="417">
        <f>SUM(D42:H42)</f>
        <v>0</v>
      </c>
      <c r="J42" s="418"/>
      <c r="K42" s="422"/>
      <c r="M42" s="446"/>
      <c r="N42" s="441"/>
      <c r="O42" s="442"/>
      <c r="P42" s="443"/>
      <c r="Q42" s="432" t="s">
        <v>287</v>
      </c>
      <c r="R42" s="433"/>
      <c r="S42" s="433"/>
      <c r="T42" s="433"/>
      <c r="U42" s="433"/>
      <c r="V42" s="433"/>
      <c r="W42" s="433"/>
      <c r="X42" s="433"/>
      <c r="Y42" s="433"/>
      <c r="Z42" s="433"/>
      <c r="AA42" s="433"/>
      <c r="AB42" s="433"/>
      <c r="AC42" s="433"/>
      <c r="AD42" s="433"/>
      <c r="AE42" s="433"/>
      <c r="AF42" s="433"/>
      <c r="AG42" s="434"/>
      <c r="AH42" s="427">
        <f>ROUNDDOWN(I44,1)</f>
        <v>0</v>
      </c>
      <c r="AI42" s="428"/>
      <c r="AJ42" s="192" t="s">
        <v>197</v>
      </c>
      <c r="AK42" s="427">
        <f>ROUNDUP(IF(X44="",AH42/40,IF(X44="○",AH42/50)),0)</f>
        <v>0</v>
      </c>
      <c r="AL42" s="428"/>
      <c r="AM42" s="419"/>
      <c r="AN42" s="419"/>
      <c r="AO42" s="59">
        <f>ROUNDUP(IF(Z44="",AH42/40,IF(Z44="○",AH42/50)),1)</f>
        <v>0</v>
      </c>
    </row>
    <row r="43" spans="1:41" s="72" customFormat="1" ht="18" customHeight="1">
      <c r="A43" s="126" t="s">
        <v>256</v>
      </c>
      <c r="H43" s="70" t="s">
        <v>252</v>
      </c>
      <c r="M43" s="180"/>
      <c r="N43" s="449" t="s">
        <v>321</v>
      </c>
      <c r="O43" s="450"/>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1"/>
      <c r="AM43" s="417">
        <f>MAX(AO40:AO42)</f>
        <v>0.1</v>
      </c>
      <c r="AN43" s="422"/>
    </row>
    <row r="44" spans="1:41" s="72" customFormat="1" ht="18" customHeight="1">
      <c r="B44" s="126"/>
      <c r="I44" s="419">
        <f>I42/3</f>
        <v>0</v>
      </c>
      <c r="J44" s="419"/>
      <c r="K44" s="419"/>
      <c r="M44" s="133" t="s">
        <v>322</v>
      </c>
      <c r="N44" s="189"/>
      <c r="O44" s="187"/>
      <c r="P44" s="187"/>
      <c r="Q44" s="187"/>
      <c r="R44" s="187"/>
      <c r="S44" s="187"/>
      <c r="T44" s="187"/>
      <c r="U44" s="187"/>
      <c r="V44" s="187"/>
      <c r="W44" s="187"/>
      <c r="X44" s="447"/>
      <c r="Y44" s="448"/>
      <c r="Z44" s="187"/>
      <c r="AA44" s="187"/>
      <c r="AB44" s="187"/>
      <c r="AC44" s="187"/>
      <c r="AD44" s="187"/>
      <c r="AE44" s="187"/>
      <c r="AF44" s="187"/>
      <c r="AG44" s="187"/>
      <c r="AH44" s="187"/>
      <c r="AI44" s="187"/>
      <c r="AJ44" s="187"/>
      <c r="AK44" s="187"/>
      <c r="AL44" s="187"/>
      <c r="AM44" s="187"/>
      <c r="AN44" s="187"/>
    </row>
    <row r="45" spans="1:41" s="72" customFormat="1" ht="14.25" customHeight="1">
      <c r="B45" s="126"/>
      <c r="I45" s="181"/>
      <c r="J45" s="181"/>
      <c r="K45" s="181"/>
      <c r="M45" s="70" t="s">
        <v>291</v>
      </c>
      <c r="N45" s="190"/>
      <c r="O45" s="188"/>
      <c r="P45" s="188"/>
      <c r="Q45" s="188"/>
      <c r="R45" s="188"/>
      <c r="S45" s="188"/>
      <c r="T45" s="188"/>
      <c r="U45" s="188"/>
      <c r="V45" s="188"/>
      <c r="W45" s="188"/>
      <c r="X45" s="182"/>
      <c r="Y45" s="182"/>
      <c r="Z45" s="188"/>
      <c r="AA45" s="188"/>
      <c r="AB45" s="188"/>
      <c r="AC45" s="188"/>
      <c r="AD45" s="188"/>
      <c r="AE45" s="188"/>
      <c r="AF45" s="188"/>
      <c r="AG45" s="188"/>
      <c r="AH45" s="188"/>
      <c r="AI45" s="188"/>
      <c r="AJ45" s="188"/>
      <c r="AK45" s="188"/>
      <c r="AL45" s="188"/>
      <c r="AM45" s="188"/>
      <c r="AN45" s="188"/>
    </row>
    <row r="46" spans="1:41" s="72" customFormat="1" ht="13.5" customHeight="1">
      <c r="B46" s="126"/>
      <c r="I46" s="181"/>
      <c r="J46" s="181"/>
      <c r="K46" s="181"/>
      <c r="M46" s="70" t="s">
        <v>292</v>
      </c>
      <c r="N46" s="190"/>
      <c r="O46" s="188"/>
      <c r="P46" s="188"/>
      <c r="Q46" s="188"/>
      <c r="R46" s="188"/>
      <c r="S46" s="188"/>
      <c r="T46" s="188"/>
      <c r="U46" s="188"/>
      <c r="V46" s="188"/>
      <c r="W46" s="188"/>
      <c r="X46" s="182"/>
      <c r="Y46" s="182"/>
      <c r="Z46" s="188"/>
      <c r="AA46" s="188"/>
      <c r="AB46" s="188"/>
      <c r="AC46" s="188"/>
      <c r="AD46" s="188"/>
      <c r="AE46" s="188"/>
      <c r="AF46" s="188"/>
      <c r="AG46" s="188"/>
      <c r="AH46" s="188"/>
      <c r="AI46" s="188"/>
      <c r="AJ46" s="188"/>
      <c r="AK46" s="188"/>
      <c r="AL46" s="188"/>
      <c r="AM46" s="188"/>
      <c r="AN46" s="188"/>
    </row>
    <row r="47" spans="1:41" s="72" customFormat="1" ht="13.5" customHeight="1">
      <c r="A47" s="117"/>
      <c r="B47" s="117"/>
      <c r="C47" s="117"/>
      <c r="D47" s="117"/>
      <c r="E47" s="117"/>
      <c r="F47" s="117"/>
      <c r="G47" s="117"/>
      <c r="H47" s="117"/>
      <c r="I47" s="117"/>
      <c r="J47" s="118"/>
      <c r="K47" s="118"/>
      <c r="L47" s="118"/>
      <c r="M47" s="426" t="s">
        <v>323</v>
      </c>
      <c r="N47" s="426"/>
      <c r="O47" s="426"/>
      <c r="P47" s="426"/>
      <c r="Q47" s="426"/>
      <c r="R47" s="426"/>
      <c r="S47" s="426"/>
      <c r="T47" s="426"/>
      <c r="U47" s="426"/>
      <c r="V47" s="426"/>
      <c r="W47" s="426"/>
      <c r="X47" s="426"/>
      <c r="Y47" s="426"/>
      <c r="Z47" s="426"/>
      <c r="AA47" s="426"/>
      <c r="AB47" s="426"/>
      <c r="AC47" s="426"/>
      <c r="AD47" s="426"/>
      <c r="AE47" s="426"/>
      <c r="AF47" s="426"/>
      <c r="AG47" s="426"/>
      <c r="AH47" s="426"/>
      <c r="AI47" s="426"/>
      <c r="AJ47" s="426"/>
      <c r="AK47" s="426"/>
      <c r="AL47" s="426"/>
      <c r="AM47" s="426"/>
      <c r="AN47" s="426"/>
    </row>
    <row r="48" spans="1:41" s="72" customFormat="1" ht="4.5" customHeight="1">
      <c r="A48" s="117"/>
      <c r="B48" s="117"/>
      <c r="C48" s="117"/>
      <c r="D48" s="117"/>
      <c r="E48" s="117"/>
      <c r="F48" s="117"/>
      <c r="G48" s="117"/>
      <c r="H48" s="117"/>
      <c r="I48" s="117"/>
      <c r="J48" s="118"/>
      <c r="K48" s="118"/>
      <c r="L48" s="118"/>
      <c r="M48" s="119"/>
      <c r="N48" s="70"/>
      <c r="W48" s="174"/>
      <c r="X48" s="70"/>
      <c r="Y48" s="70"/>
      <c r="Z48" s="70"/>
      <c r="AA48" s="70"/>
      <c r="AB48" s="70"/>
      <c r="AC48" s="70"/>
      <c r="AD48" s="70"/>
      <c r="AE48" s="70"/>
      <c r="AF48" s="70"/>
      <c r="AG48" s="118"/>
      <c r="AH48" s="118"/>
      <c r="AI48" s="118"/>
      <c r="AJ48" s="119"/>
      <c r="AK48" s="70"/>
      <c r="AL48" s="174"/>
      <c r="AM48" s="174"/>
      <c r="AN48" s="71"/>
    </row>
    <row r="49" spans="1:40" ht="21" customHeight="1">
      <c r="A49" s="73" t="s">
        <v>206</v>
      </c>
      <c r="B49" s="59"/>
      <c r="C49" s="63"/>
      <c r="D49" s="63"/>
      <c r="E49" s="63"/>
      <c r="F49" s="63"/>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3"/>
      <c r="AM49" s="63"/>
      <c r="AN49" s="62"/>
    </row>
    <row r="50" spans="1:40" ht="24.95" customHeight="1">
      <c r="A50" s="62"/>
      <c r="B50" s="82"/>
      <c r="C50" s="404" t="str">
        <f>IF(VLOOKUP($AK$1,'選択肢（削除厳禁）'!$A$1:$J$31,C55,FALSE)=0,"-",VLOOKUP($AK$1,'選択肢（削除厳禁）'!$A$1:$J$31,C55,FALSE))</f>
        <v>管理者</v>
      </c>
      <c r="D50" s="405"/>
      <c r="E50" s="413" t="str">
        <f>IF(VLOOKUP($AK$1,'選択肢（削除厳禁）'!$A$1:$J$31,E55,FALSE)=0,"-",VLOOKUP($AK$1,'選択肢（削除厳禁）'!$A$1:$J$31,E55,FALSE))</f>
        <v>サービス提供責任者</v>
      </c>
      <c r="F50" s="413"/>
      <c r="G50" s="413"/>
      <c r="H50" s="413"/>
      <c r="I50" s="404" t="str">
        <f>IF(VLOOKUP($AK$1,'選択肢（削除厳禁）'!$A$1:$J$31,I55,FALSE)=0,"-",VLOOKUP($AK$1,'選択肢（削除厳禁）'!$A$1:$J$31,I55,FALSE))</f>
        <v>従業者</v>
      </c>
      <c r="J50" s="405"/>
      <c r="K50" s="405"/>
      <c r="L50" s="405"/>
      <c r="M50" s="405"/>
      <c r="N50" s="406"/>
      <c r="O50" s="408"/>
      <c r="P50" s="408"/>
      <c r="Q50" s="408"/>
      <c r="R50" s="408"/>
      <c r="S50" s="408"/>
      <c r="T50" s="408"/>
      <c r="U50" s="408"/>
      <c r="V50" s="408"/>
      <c r="W50" s="408"/>
      <c r="X50" s="408"/>
      <c r="Y50" s="408"/>
      <c r="Z50" s="408"/>
      <c r="AA50" s="408"/>
      <c r="AB50" s="408"/>
      <c r="AC50" s="408"/>
      <c r="AD50" s="408"/>
      <c r="AE50" s="408"/>
      <c r="AF50" s="408"/>
      <c r="AG50" s="408"/>
      <c r="AH50" s="408"/>
      <c r="AI50" s="408"/>
      <c r="AJ50" s="408"/>
      <c r="AK50" s="408"/>
      <c r="AL50" s="408"/>
      <c r="AM50" s="408"/>
      <c r="AN50" s="62"/>
    </row>
    <row r="51" spans="1:40" ht="18" customHeight="1">
      <c r="A51" s="62"/>
      <c r="B51" s="82"/>
      <c r="C51" s="113" t="s">
        <v>56</v>
      </c>
      <c r="D51" s="113" t="s">
        <v>57</v>
      </c>
      <c r="E51" s="112" t="s">
        <v>56</v>
      </c>
      <c r="F51" s="412" t="s">
        <v>57</v>
      </c>
      <c r="G51" s="412"/>
      <c r="H51" s="412"/>
      <c r="I51" s="409" t="s">
        <v>56</v>
      </c>
      <c r="J51" s="410"/>
      <c r="K51" s="411"/>
      <c r="L51" s="409" t="s">
        <v>57</v>
      </c>
      <c r="M51" s="410"/>
      <c r="N51" s="411"/>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c r="AL51" s="178"/>
      <c r="AM51" s="178"/>
      <c r="AN51" s="62"/>
    </row>
    <row r="52" spans="1:40" ht="18" customHeight="1">
      <c r="A52" s="62"/>
      <c r="B52" s="81" t="s">
        <v>107</v>
      </c>
      <c r="C52" s="112">
        <f>COUNTIFS($B$11:$B$30,C$50,$C$11:$C$30,"A",$E$11:$E$30,"*")</f>
        <v>0</v>
      </c>
      <c r="D52" s="112">
        <f>COUNTIFS($B$11:$B$30,C$50,$C$11:$C$30,"B",$E$11:$E$30,"*")</f>
        <v>0</v>
      </c>
      <c r="E52" s="112">
        <f>COUNTIFS($B$11:$B$30,E$50,$C$11:$C$30,"A",$E$11:$E$30,"*")</f>
        <v>0</v>
      </c>
      <c r="F52" s="409">
        <f>COUNTIFS($B$11:$B$30,E$50,$C$11:$C$30,"B",$E$11:$E$30,"*")</f>
        <v>0</v>
      </c>
      <c r="G52" s="410"/>
      <c r="H52" s="411"/>
      <c r="I52" s="409">
        <f>COUNTIFS($B$11:$B$30,I$50,$C$11:$C$30,"A",$E$11:$E$30,"*")</f>
        <v>0</v>
      </c>
      <c r="J52" s="410"/>
      <c r="K52" s="411"/>
      <c r="L52" s="409">
        <f>COUNTIFS($B$11:$B$30,I$50,$C$11:$C$30,"B",$E$11:$E$30,"*")</f>
        <v>0</v>
      </c>
      <c r="M52" s="410"/>
      <c r="N52" s="41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1"/>
      <c r="AL52" s="178"/>
      <c r="AM52" s="178"/>
      <c r="AN52" s="62"/>
    </row>
    <row r="53" spans="1:40" ht="18" customHeight="1">
      <c r="A53" s="62"/>
      <c r="B53" s="89" t="s">
        <v>108</v>
      </c>
      <c r="C53" s="132"/>
      <c r="D53" s="132"/>
      <c r="E53" s="112">
        <f>COUNTIFS($B$11:$B$30,E$50,$C$11:$C$30,"C",$E$11:$E$30,"*")</f>
        <v>0</v>
      </c>
      <c r="F53" s="409">
        <f>COUNTIFS($B$11:$B$30,E$50,$C$11:$C$30,"D",$E$11:$E$30,"*")</f>
        <v>0</v>
      </c>
      <c r="G53" s="410"/>
      <c r="H53" s="411"/>
      <c r="I53" s="409">
        <f>COUNTIFS($B$11:$B$30,I$50,$C$11:$C$30,"C",$E$11:$E$30,"*")</f>
        <v>0</v>
      </c>
      <c r="J53" s="410"/>
      <c r="K53" s="411"/>
      <c r="L53" s="409">
        <f>COUNTIFS($B$11:$B$30,I$50,$C$11:$C$30,"D",$E$11:$E$30,"*")</f>
        <v>0</v>
      </c>
      <c r="M53" s="410"/>
      <c r="N53" s="41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178"/>
      <c r="AM53" s="178"/>
      <c r="AN53" s="62"/>
    </row>
    <row r="54" spans="1:40" ht="18" customHeight="1">
      <c r="A54" s="62"/>
      <c r="B54" s="89" t="s">
        <v>194</v>
      </c>
      <c r="C54" s="402"/>
      <c r="D54" s="403"/>
      <c r="E54" s="404" t="str">
        <f>IF($AK$3="４週",SUMIFS($AK$11:$AK$30,$B$11:$B$30,E50)/4/$AH$5,IF($AK$3="歴月",SUMIFS($AK$11:$AK$30,$B$11:$B$30,E50)/$AL$5,"記載する期間を選択してください"))</f>
        <v>記載する期間を選択してください</v>
      </c>
      <c r="F54" s="405"/>
      <c r="G54" s="405"/>
      <c r="H54" s="406"/>
      <c r="I54" s="404" t="str">
        <f>IF($AK$3="４週",SUMIFS($AK$11:$AK$30,$B$11:$B$30,I50)/4/$AH$5,IF($AK$3="歴月",SUMIFS($AK$11:$AK$30,$B$11:$B$30,I50)/$AL$5,"記載する期間を選択してください"))</f>
        <v>記載する期間を選択してください</v>
      </c>
      <c r="J54" s="405"/>
      <c r="K54" s="405"/>
      <c r="L54" s="405"/>
      <c r="M54" s="405"/>
      <c r="N54" s="406"/>
      <c r="O54" s="401"/>
      <c r="P54" s="401"/>
      <c r="Q54" s="401"/>
      <c r="R54" s="401"/>
      <c r="S54" s="401"/>
      <c r="T54" s="401"/>
      <c r="U54" s="401"/>
      <c r="V54" s="401"/>
      <c r="W54" s="401"/>
      <c r="X54" s="401"/>
      <c r="Y54" s="401"/>
      <c r="Z54" s="401"/>
      <c r="AA54" s="401"/>
      <c r="AB54" s="401"/>
      <c r="AC54" s="401"/>
      <c r="AD54" s="401"/>
      <c r="AE54" s="401"/>
      <c r="AF54" s="401"/>
      <c r="AG54" s="401"/>
      <c r="AH54" s="401"/>
      <c r="AI54" s="401"/>
      <c r="AJ54" s="401"/>
      <c r="AK54" s="401"/>
      <c r="AL54" s="401"/>
      <c r="AM54" s="401"/>
      <c r="AN54" s="62"/>
    </row>
    <row r="55" spans="1:40" ht="5.0999999999999996" customHeight="1">
      <c r="A55" s="62"/>
      <c r="B55" s="59"/>
      <c r="C55" s="85">
        <v>2</v>
      </c>
      <c r="D55" s="85"/>
      <c r="E55" s="85">
        <v>3</v>
      </c>
      <c r="F55" s="85"/>
      <c r="G55" s="85"/>
      <c r="H55" s="85"/>
      <c r="I55" s="85">
        <v>4</v>
      </c>
      <c r="J55" s="85"/>
      <c r="K55" s="85"/>
      <c r="L55" s="85"/>
      <c r="M55" s="85"/>
      <c r="N55" s="85"/>
      <c r="O55" s="85">
        <v>5</v>
      </c>
      <c r="P55" s="85"/>
      <c r="Q55" s="85"/>
      <c r="R55" s="85"/>
      <c r="S55" s="85"/>
      <c r="T55" s="85"/>
      <c r="U55" s="85">
        <v>6</v>
      </c>
      <c r="V55" s="85"/>
      <c r="W55" s="85"/>
      <c r="X55" s="85"/>
      <c r="Y55" s="85"/>
      <c r="Z55" s="85"/>
      <c r="AA55" s="85">
        <v>7</v>
      </c>
      <c r="AB55" s="85"/>
      <c r="AC55" s="85"/>
      <c r="AD55" s="85"/>
      <c r="AE55" s="85"/>
      <c r="AF55" s="85"/>
      <c r="AG55" s="85">
        <v>8</v>
      </c>
      <c r="AH55" s="85"/>
      <c r="AI55" s="85"/>
      <c r="AJ55" s="85"/>
      <c r="AK55" s="85"/>
      <c r="AL55" s="85">
        <v>9</v>
      </c>
      <c r="AM55" s="110"/>
      <c r="AN55" s="62"/>
    </row>
    <row r="56" spans="1:40" ht="15" customHeight="1">
      <c r="A56" s="94" t="s">
        <v>159</v>
      </c>
      <c r="B56" s="99"/>
      <c r="C56" s="100"/>
      <c r="D56" s="100"/>
      <c r="E56" s="100"/>
      <c r="F56" s="101"/>
      <c r="G56" s="100"/>
      <c r="H56" s="85"/>
      <c r="I56" s="85"/>
      <c r="J56" s="85"/>
      <c r="K56" s="85"/>
      <c r="L56" s="85"/>
      <c r="M56" s="85"/>
      <c r="N56" s="85"/>
      <c r="O56" s="85"/>
      <c r="P56" s="85"/>
      <c r="Q56" s="85"/>
      <c r="R56" s="85">
        <v>6</v>
      </c>
      <c r="S56" s="85"/>
      <c r="T56" s="85"/>
      <c r="U56" s="85"/>
      <c r="V56" s="85"/>
      <c r="W56" s="85"/>
      <c r="X56" s="85">
        <v>7</v>
      </c>
      <c r="Y56" s="85"/>
      <c r="Z56" s="85"/>
      <c r="AA56" s="85"/>
      <c r="AB56" s="85"/>
      <c r="AC56" s="85"/>
      <c r="AD56" s="85">
        <v>8</v>
      </c>
      <c r="AE56" s="85"/>
      <c r="AF56" s="85"/>
      <c r="AG56" s="86"/>
      <c r="AH56" s="86"/>
      <c r="AI56" s="86"/>
      <c r="AJ56" s="86">
        <v>9</v>
      </c>
      <c r="AK56" s="84"/>
      <c r="AL56" s="84"/>
      <c r="AM56" s="62"/>
    </row>
    <row r="57" spans="1:40" s="60" customFormat="1" ht="15" customHeight="1">
      <c r="A57" s="94" t="s">
        <v>160</v>
      </c>
      <c r="B57" s="93"/>
      <c r="C57" s="93"/>
      <c r="D57" s="93"/>
      <c r="E57" s="93"/>
      <c r="F57" s="93"/>
      <c r="G57" s="93"/>
      <c r="H57" s="80"/>
      <c r="I57" s="80"/>
      <c r="J57" s="80"/>
      <c r="K57" s="80"/>
      <c r="L57" s="80"/>
      <c r="M57" s="80"/>
    </row>
    <row r="58" spans="1:40" s="60" customFormat="1" ht="15" customHeight="1">
      <c r="A58" s="94" t="s">
        <v>209</v>
      </c>
      <c r="B58" s="93"/>
      <c r="C58" s="93"/>
      <c r="D58" s="93"/>
      <c r="E58" s="93"/>
      <c r="F58" s="93"/>
      <c r="G58" s="93"/>
      <c r="H58" s="80"/>
      <c r="I58" s="80"/>
      <c r="J58" s="80"/>
      <c r="K58" s="80"/>
      <c r="L58" s="80"/>
      <c r="M58" s="80"/>
    </row>
    <row r="59" spans="1:40" s="60" customFormat="1" ht="15" customHeight="1">
      <c r="A59" s="94" t="s">
        <v>161</v>
      </c>
      <c r="B59" s="93"/>
      <c r="C59" s="93"/>
      <c r="D59" s="93"/>
      <c r="E59" s="93"/>
      <c r="F59" s="93"/>
      <c r="G59" s="93"/>
      <c r="H59" s="80"/>
      <c r="I59" s="80"/>
      <c r="J59" s="80"/>
      <c r="K59" s="80"/>
      <c r="L59" s="80"/>
      <c r="M59" s="80"/>
    </row>
    <row r="60" spans="1:40" s="60" customFormat="1" ht="15" customHeight="1">
      <c r="A60" s="94" t="s">
        <v>162</v>
      </c>
      <c r="B60" s="93"/>
      <c r="C60" s="93"/>
      <c r="D60" s="93"/>
      <c r="E60" s="93"/>
      <c r="F60" s="93"/>
      <c r="G60" s="93"/>
      <c r="H60" s="80"/>
      <c r="I60" s="80"/>
      <c r="J60" s="80"/>
      <c r="K60" s="80"/>
      <c r="L60" s="80"/>
      <c r="M60" s="80"/>
    </row>
    <row r="61" spans="1:40" ht="15" customHeight="1">
      <c r="A61" s="60" t="s">
        <v>163</v>
      </c>
      <c r="B61" s="102"/>
      <c r="C61" s="60"/>
      <c r="D61" s="60"/>
      <c r="E61" s="60"/>
      <c r="F61" s="60"/>
      <c r="G61" s="60"/>
    </row>
    <row r="62" spans="1:40" ht="15" customHeight="1">
      <c r="A62" s="60" t="s">
        <v>164</v>
      </c>
      <c r="B62" s="102"/>
      <c r="C62" s="60"/>
      <c r="D62" s="60"/>
      <c r="E62" s="60"/>
      <c r="F62" s="60"/>
      <c r="G62" s="60"/>
    </row>
    <row r="63" spans="1:40" ht="15" customHeight="1">
      <c r="A63" s="60"/>
      <c r="B63" s="81" t="s">
        <v>165</v>
      </c>
      <c r="C63" s="378" t="s">
        <v>166</v>
      </c>
      <c r="D63" s="378"/>
      <c r="E63" s="378"/>
      <c r="F63" s="60"/>
      <c r="G63" s="60"/>
    </row>
    <row r="64" spans="1:40" ht="15" customHeight="1">
      <c r="A64" s="60"/>
      <c r="B64" s="106" t="s">
        <v>183</v>
      </c>
      <c r="C64" s="379" t="s">
        <v>167</v>
      </c>
      <c r="D64" s="379"/>
      <c r="E64" s="379"/>
      <c r="F64" s="60"/>
      <c r="G64" s="60"/>
    </row>
    <row r="65" spans="1:7" ht="15" customHeight="1">
      <c r="A65" s="60"/>
      <c r="B65" s="106" t="s">
        <v>184</v>
      </c>
      <c r="C65" s="379" t="s">
        <v>168</v>
      </c>
      <c r="D65" s="379"/>
      <c r="E65" s="379"/>
      <c r="F65" s="60"/>
      <c r="G65" s="60"/>
    </row>
    <row r="66" spans="1:7" ht="15" customHeight="1">
      <c r="A66" s="60"/>
      <c r="B66" s="106" t="s">
        <v>185</v>
      </c>
      <c r="C66" s="379" t="s">
        <v>169</v>
      </c>
      <c r="D66" s="379"/>
      <c r="E66" s="379"/>
      <c r="F66" s="60"/>
      <c r="G66" s="60"/>
    </row>
    <row r="67" spans="1:7" ht="15" customHeight="1">
      <c r="A67" s="60"/>
      <c r="B67" s="106" t="s">
        <v>186</v>
      </c>
      <c r="C67" s="379" t="s">
        <v>170</v>
      </c>
      <c r="D67" s="379"/>
      <c r="E67" s="379"/>
      <c r="F67" s="60"/>
      <c r="G67" s="60"/>
    </row>
    <row r="68" spans="1:7" ht="15" customHeight="1">
      <c r="A68" s="60"/>
      <c r="B68" s="229" t="s">
        <v>171</v>
      </c>
      <c r="C68" s="60"/>
      <c r="D68" s="60"/>
      <c r="E68" s="60"/>
      <c r="F68" s="60"/>
      <c r="G68" s="60"/>
    </row>
    <row r="69" spans="1:7" ht="15" customHeight="1">
      <c r="A69" s="60"/>
      <c r="B69" s="229" t="s">
        <v>337</v>
      </c>
      <c r="C69" s="60"/>
      <c r="D69" s="60"/>
      <c r="E69" s="60"/>
      <c r="F69" s="60"/>
      <c r="G69" s="60"/>
    </row>
    <row r="70" spans="1:7" ht="15" customHeight="1">
      <c r="A70" s="60"/>
      <c r="B70" s="94" t="s">
        <v>172</v>
      </c>
      <c r="C70" s="60"/>
      <c r="D70" s="60"/>
      <c r="E70" s="60"/>
      <c r="F70" s="60"/>
      <c r="G70" s="60"/>
    </row>
    <row r="71" spans="1:7" ht="15" customHeight="1">
      <c r="A71" s="60" t="s">
        <v>173</v>
      </c>
      <c r="B71" s="102"/>
      <c r="C71" s="60"/>
      <c r="D71" s="60"/>
      <c r="E71" s="60"/>
      <c r="F71" s="60"/>
      <c r="G71" s="60"/>
    </row>
    <row r="72" spans="1:7" ht="15" customHeight="1">
      <c r="A72" s="228" t="s">
        <v>174</v>
      </c>
      <c r="B72" s="102"/>
      <c r="C72" s="60"/>
      <c r="D72" s="60"/>
      <c r="E72" s="60"/>
      <c r="F72" s="60"/>
      <c r="G72" s="60"/>
    </row>
    <row r="73" spans="1:7" ht="15" customHeight="1">
      <c r="A73" s="60" t="s">
        <v>189</v>
      </c>
      <c r="B73" s="102"/>
      <c r="C73" s="60"/>
      <c r="D73" s="60"/>
      <c r="E73" s="60"/>
      <c r="F73" s="60"/>
      <c r="G73" s="60"/>
    </row>
    <row r="74" spans="1:7" ht="15" customHeight="1">
      <c r="A74" s="60" t="s">
        <v>175</v>
      </c>
      <c r="B74" s="102"/>
      <c r="C74" s="60"/>
      <c r="D74" s="60"/>
      <c r="E74" s="60"/>
      <c r="F74" s="60"/>
      <c r="G74" s="60"/>
    </row>
    <row r="75" spans="1:7" ht="15" customHeight="1">
      <c r="A75" s="60" t="s">
        <v>283</v>
      </c>
      <c r="B75" s="102"/>
      <c r="C75" s="60"/>
      <c r="D75" s="60"/>
      <c r="E75" s="60"/>
      <c r="F75" s="60"/>
      <c r="G75" s="60"/>
    </row>
    <row r="76" spans="1:7" ht="15" customHeight="1">
      <c r="A76" s="60" t="s">
        <v>176</v>
      </c>
      <c r="B76" s="102"/>
      <c r="C76" s="60"/>
      <c r="D76" s="60"/>
      <c r="E76" s="60"/>
      <c r="F76" s="60"/>
      <c r="G76" s="60"/>
    </row>
    <row r="77" spans="1:7" ht="15" customHeight="1">
      <c r="A77" s="60" t="s">
        <v>177</v>
      </c>
      <c r="B77" s="102"/>
      <c r="C77" s="60"/>
      <c r="D77" s="60"/>
      <c r="E77" s="60"/>
      <c r="F77" s="60"/>
      <c r="G77" s="60"/>
    </row>
    <row r="78" spans="1:7" ht="15" customHeight="1">
      <c r="A78" s="60" t="s">
        <v>178</v>
      </c>
      <c r="B78" s="102"/>
      <c r="C78" s="60"/>
      <c r="D78" s="60"/>
      <c r="E78" s="60"/>
      <c r="F78" s="60"/>
      <c r="G78" s="60"/>
    </row>
    <row r="79" spans="1:7" ht="15" customHeight="1">
      <c r="A79" s="60" t="s">
        <v>179</v>
      </c>
      <c r="B79" s="102"/>
      <c r="C79" s="60"/>
      <c r="D79" s="60"/>
      <c r="E79" s="60"/>
      <c r="F79" s="60"/>
      <c r="G79" s="60"/>
    </row>
    <row r="80" spans="1:7" ht="15" customHeight="1">
      <c r="A80" s="60" t="s">
        <v>180</v>
      </c>
      <c r="B80" s="102"/>
      <c r="C80" s="60"/>
      <c r="D80" s="60"/>
      <c r="E80" s="60"/>
      <c r="F80" s="60"/>
      <c r="G80" s="60"/>
    </row>
    <row r="81" spans="1:7" ht="15" customHeight="1">
      <c r="A81" s="60" t="s">
        <v>181</v>
      </c>
      <c r="B81" s="102"/>
      <c r="C81" s="60"/>
      <c r="D81" s="60"/>
      <c r="E81" s="60"/>
      <c r="F81" s="60"/>
      <c r="G81" s="60"/>
    </row>
    <row r="82" spans="1:7" ht="15" customHeight="1">
      <c r="A82" s="60" t="s">
        <v>182</v>
      </c>
      <c r="B82" s="102"/>
      <c r="C82" s="60"/>
      <c r="D82" s="60"/>
      <c r="E82" s="60"/>
      <c r="F82" s="60"/>
      <c r="G82" s="60"/>
    </row>
    <row r="83" spans="1:7" ht="15" customHeight="1">
      <c r="A83" s="60" t="s">
        <v>187</v>
      </c>
      <c r="B83" s="102"/>
      <c r="C83" s="60"/>
      <c r="D83" s="60"/>
      <c r="E83" s="60"/>
      <c r="F83" s="60"/>
      <c r="G83" s="60"/>
    </row>
  </sheetData>
  <mergeCells count="132">
    <mergeCell ref="M47:AN47"/>
    <mergeCell ref="AM43:AN43"/>
    <mergeCell ref="AH40:AI40"/>
    <mergeCell ref="AK40:AL40"/>
    <mergeCell ref="AK41:AL41"/>
    <mergeCell ref="AH41:AI41"/>
    <mergeCell ref="AK42:AL42"/>
    <mergeCell ref="AH42:AI42"/>
    <mergeCell ref="Q40:AG40"/>
    <mergeCell ref="Q41:AG41"/>
    <mergeCell ref="Q42:AG42"/>
    <mergeCell ref="N40:P42"/>
    <mergeCell ref="M40:M42"/>
    <mergeCell ref="X44:Y44"/>
    <mergeCell ref="N43:AL43"/>
    <mergeCell ref="AK3:AN3"/>
    <mergeCell ref="AK4:AN4"/>
    <mergeCell ref="AH5:AJ5"/>
    <mergeCell ref="AK7:AK10"/>
    <mergeCell ref="AK1:AN1"/>
    <mergeCell ref="M2:P2"/>
    <mergeCell ref="Q2:R2"/>
    <mergeCell ref="S2:T2"/>
    <mergeCell ref="U2:V2"/>
    <mergeCell ref="AK2:AN2"/>
    <mergeCell ref="AL7:AL10"/>
    <mergeCell ref="AM7:AN10"/>
    <mergeCell ref="M8:S8"/>
    <mergeCell ref="A7:A10"/>
    <mergeCell ref="B7:B10"/>
    <mergeCell ref="C7:C10"/>
    <mergeCell ref="D7:D10"/>
    <mergeCell ref="E7:E10"/>
    <mergeCell ref="F7:AJ7"/>
    <mergeCell ref="F8:L8"/>
    <mergeCell ref="T8:Z8"/>
    <mergeCell ref="AA8:AG8"/>
    <mergeCell ref="AH8:AJ8"/>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M29:AN29"/>
    <mergeCell ref="AM30:AN30"/>
    <mergeCell ref="A31:E31"/>
    <mergeCell ref="AM31:AN32"/>
    <mergeCell ref="A32:E32"/>
    <mergeCell ref="AM23:AN23"/>
    <mergeCell ref="AM24:AN24"/>
    <mergeCell ref="AM25:AN25"/>
    <mergeCell ref="AM26:AN26"/>
    <mergeCell ref="AM27:AN27"/>
    <mergeCell ref="A42:C42"/>
    <mergeCell ref="F42:H42"/>
    <mergeCell ref="I42:K42"/>
    <mergeCell ref="I41:K41"/>
    <mergeCell ref="A39:C39"/>
    <mergeCell ref="F39:H39"/>
    <mergeCell ref="I39:K39"/>
    <mergeCell ref="A40:C40"/>
    <mergeCell ref="F40:H40"/>
    <mergeCell ref="I40:K4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C67:E67"/>
    <mergeCell ref="AG54:AK54"/>
    <mergeCell ref="AL54:AM54"/>
    <mergeCell ref="C63:E63"/>
    <mergeCell ref="C64:E64"/>
    <mergeCell ref="C65:E65"/>
    <mergeCell ref="C66:E66"/>
    <mergeCell ref="C54:D54"/>
    <mergeCell ref="E54:H54"/>
    <mergeCell ref="I54:N54"/>
    <mergeCell ref="O54:T54"/>
    <mergeCell ref="U54:Z54"/>
    <mergeCell ref="AA54:AF54"/>
  </mergeCells>
  <phoneticPr fontId="3"/>
  <conditionalFormatting sqref="A1:AN47">
    <cfRule type="notContainsBlanks" dxfId="21" priority="1">
      <formula>LEN(TRIM(A1))&gt;0</formula>
    </cfRule>
  </conditionalFormatting>
  <dataValidations count="7">
    <dataValidation type="list" allowBlank="1" showInputMessage="1" showErrorMessage="1" sqref="B12: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0"/>
  <sheetViews>
    <sheetView showGridLines="0" view="pageBreakPreview" zoomScale="85" zoomScaleNormal="100" zoomScaleSheetLayoutView="85" workbookViewId="0">
      <selection activeCell="B2" sqref="B2"/>
    </sheetView>
  </sheetViews>
  <sheetFormatPr defaultColWidth="8.25" defaultRowHeight="21" customHeight="1"/>
  <cols>
    <col min="1" max="1" width="2.625" style="59" customWidth="1"/>
    <col min="2" max="2" width="22.12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267</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78"/>
      <c r="AL11" s="177"/>
      <c r="AM11" s="377"/>
      <c r="AN11" s="377"/>
    </row>
    <row r="12" spans="1:40" ht="18" customHeight="1">
      <c r="A12" s="79">
        <v>2</v>
      </c>
      <c r="B12" s="114" t="s">
        <v>111</v>
      </c>
      <c r="C12" s="90"/>
      <c r="D12" s="115"/>
      <c r="E12" s="116"/>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75">
        <f>+SUM(F12:AJ12)</f>
        <v>0</v>
      </c>
      <c r="AL12" s="76">
        <f t="shared" ref="AL12:AL30" si="0">IF($AK$3="４週",AK12/4,AK12/(DAY(EOMONTH($F$9,0))/7))</f>
        <v>0</v>
      </c>
      <c r="AM12" s="377"/>
      <c r="AN12" s="377"/>
    </row>
    <row r="13" spans="1:40" ht="18" customHeight="1">
      <c r="A13" s="79">
        <v>3</v>
      </c>
      <c r="B13" s="114"/>
      <c r="C13" s="90"/>
      <c r="D13" s="115"/>
      <c r="E13" s="116"/>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75">
        <f>+SUM(F13:AJ13)</f>
        <v>0</v>
      </c>
      <c r="AL13" s="76">
        <f t="shared" si="0"/>
        <v>0</v>
      </c>
      <c r="AM13" s="377"/>
      <c r="AN13" s="377"/>
    </row>
    <row r="14" spans="1:40" ht="18" customHeight="1">
      <c r="A14" s="79">
        <v>4</v>
      </c>
      <c r="B14" s="114"/>
      <c r="C14" s="90"/>
      <c r="D14" s="115"/>
      <c r="E14" s="116"/>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75">
        <f t="shared" ref="AK14:AK30" si="1">+SUM(F14:AJ14)</f>
        <v>0</v>
      </c>
      <c r="AL14" s="76">
        <f t="shared" si="0"/>
        <v>0</v>
      </c>
      <c r="AM14" s="377"/>
      <c r="AN14" s="377"/>
    </row>
    <row r="15" spans="1:40" ht="18" customHeight="1">
      <c r="A15" s="79">
        <v>5</v>
      </c>
      <c r="B15" s="114"/>
      <c r="C15" s="90"/>
      <c r="D15" s="115"/>
      <c r="E15" s="116"/>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75">
        <f t="shared" si="1"/>
        <v>0</v>
      </c>
      <c r="AL15" s="76">
        <f t="shared" si="0"/>
        <v>0</v>
      </c>
      <c r="AM15" s="377"/>
      <c r="AN15" s="377"/>
    </row>
    <row r="16" spans="1:40" ht="18" customHeight="1">
      <c r="A16" s="79">
        <v>6</v>
      </c>
      <c r="B16" s="114"/>
      <c r="C16" s="90"/>
      <c r="D16" s="115"/>
      <c r="E16" s="116"/>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75">
        <f t="shared" si="1"/>
        <v>0</v>
      </c>
      <c r="AL16" s="76">
        <f t="shared" si="0"/>
        <v>0</v>
      </c>
      <c r="AM16" s="377"/>
      <c r="AN16" s="377"/>
    </row>
    <row r="17" spans="1:40" ht="18" customHeight="1">
      <c r="A17" s="79">
        <v>7</v>
      </c>
      <c r="B17" s="114"/>
      <c r="C17" s="90"/>
      <c r="D17" s="115"/>
      <c r="E17" s="116"/>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75">
        <f t="shared" si="1"/>
        <v>0</v>
      </c>
      <c r="AL17" s="76">
        <f t="shared" si="0"/>
        <v>0</v>
      </c>
      <c r="AM17" s="377"/>
      <c r="AN17" s="377"/>
    </row>
    <row r="18" spans="1:40" ht="18" customHeight="1">
      <c r="A18" s="79">
        <v>8</v>
      </c>
      <c r="B18" s="114"/>
      <c r="C18" s="90"/>
      <c r="D18" s="115"/>
      <c r="E18" s="116"/>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75">
        <f t="shared" si="1"/>
        <v>0</v>
      </c>
      <c r="AL18" s="76">
        <f t="shared" si="0"/>
        <v>0</v>
      </c>
      <c r="AM18" s="377"/>
      <c r="AN18" s="377"/>
    </row>
    <row r="19" spans="1:40" ht="18" customHeight="1">
      <c r="A19" s="79">
        <v>9</v>
      </c>
      <c r="B19" s="114"/>
      <c r="C19" s="90"/>
      <c r="D19" s="115"/>
      <c r="E19" s="116"/>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75">
        <f t="shared" si="1"/>
        <v>0</v>
      </c>
      <c r="AL19" s="76">
        <f t="shared" si="0"/>
        <v>0</v>
      </c>
      <c r="AM19" s="377"/>
      <c r="AN19" s="377"/>
    </row>
    <row r="20" spans="1:40" ht="18" customHeight="1">
      <c r="A20" s="79">
        <v>10</v>
      </c>
      <c r="B20" s="114"/>
      <c r="C20" s="90"/>
      <c r="D20" s="115"/>
      <c r="E20" s="116"/>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75">
        <f t="shared" si="1"/>
        <v>0</v>
      </c>
      <c r="AL20" s="76">
        <f t="shared" si="0"/>
        <v>0</v>
      </c>
      <c r="AM20" s="377"/>
      <c r="AN20" s="377"/>
    </row>
    <row r="21" spans="1:40" ht="18" customHeight="1">
      <c r="A21" s="79">
        <v>11</v>
      </c>
      <c r="B21" s="114"/>
      <c r="C21" s="90"/>
      <c r="D21" s="115"/>
      <c r="E21" s="116"/>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75">
        <f t="shared" si="1"/>
        <v>0</v>
      </c>
      <c r="AL21" s="76">
        <f t="shared" si="0"/>
        <v>0</v>
      </c>
      <c r="AM21" s="377"/>
      <c r="AN21" s="377"/>
    </row>
    <row r="22" spans="1:40" ht="18" customHeight="1">
      <c r="A22" s="79">
        <v>12</v>
      </c>
      <c r="B22" s="114"/>
      <c r="C22" s="90"/>
      <c r="D22" s="115"/>
      <c r="E22" s="116"/>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75">
        <f t="shared" si="1"/>
        <v>0</v>
      </c>
      <c r="AL22" s="76">
        <f t="shared" si="0"/>
        <v>0</v>
      </c>
      <c r="AM22" s="377"/>
      <c r="AN22" s="377"/>
    </row>
    <row r="23" spans="1:40" ht="18" customHeight="1">
      <c r="A23" s="79">
        <v>13</v>
      </c>
      <c r="B23" s="114"/>
      <c r="C23" s="90"/>
      <c r="D23" s="115"/>
      <c r="E23" s="116"/>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75">
        <f t="shared" si="1"/>
        <v>0</v>
      </c>
      <c r="AL23" s="76">
        <f t="shared" si="0"/>
        <v>0</v>
      </c>
      <c r="AM23" s="377"/>
      <c r="AN23" s="377"/>
    </row>
    <row r="24" spans="1:40" ht="18" customHeight="1">
      <c r="A24" s="79">
        <v>14</v>
      </c>
      <c r="B24" s="114"/>
      <c r="C24" s="90"/>
      <c r="D24" s="115"/>
      <c r="E24" s="116"/>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75">
        <f t="shared" si="1"/>
        <v>0</v>
      </c>
      <c r="AL24" s="76">
        <f t="shared" si="0"/>
        <v>0</v>
      </c>
      <c r="AM24" s="377"/>
      <c r="AN24" s="377"/>
    </row>
    <row r="25" spans="1:40" ht="18" customHeight="1">
      <c r="A25" s="79">
        <v>15</v>
      </c>
      <c r="B25" s="114"/>
      <c r="C25" s="90"/>
      <c r="D25" s="115"/>
      <c r="E25" s="116"/>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75">
        <f t="shared" si="1"/>
        <v>0</v>
      </c>
      <c r="AL25" s="76">
        <f t="shared" si="0"/>
        <v>0</v>
      </c>
      <c r="AM25" s="377"/>
      <c r="AN25" s="377"/>
    </row>
    <row r="26" spans="1:40" ht="18" customHeight="1">
      <c r="A26" s="79">
        <v>16</v>
      </c>
      <c r="B26" s="114"/>
      <c r="C26" s="90"/>
      <c r="D26" s="115"/>
      <c r="E26" s="116"/>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75">
        <f t="shared" si="1"/>
        <v>0</v>
      </c>
      <c r="AL26" s="76">
        <f t="shared" si="0"/>
        <v>0</v>
      </c>
      <c r="AM26" s="377"/>
      <c r="AN26" s="377"/>
    </row>
    <row r="27" spans="1:40" ht="18" customHeight="1">
      <c r="A27" s="79">
        <v>17</v>
      </c>
      <c r="B27" s="114"/>
      <c r="C27" s="90"/>
      <c r="D27" s="115"/>
      <c r="E27" s="116"/>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75">
        <f t="shared" si="1"/>
        <v>0</v>
      </c>
      <c r="AL27" s="76">
        <f t="shared" si="0"/>
        <v>0</v>
      </c>
      <c r="AM27" s="377"/>
      <c r="AN27" s="377"/>
    </row>
    <row r="28" spans="1:40" ht="18" customHeight="1">
      <c r="A28" s="79">
        <v>18</v>
      </c>
      <c r="B28" s="114"/>
      <c r="C28" s="90"/>
      <c r="D28" s="115"/>
      <c r="E28" s="116"/>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75">
        <f t="shared" si="1"/>
        <v>0</v>
      </c>
      <c r="AL28" s="76">
        <f t="shared" si="0"/>
        <v>0</v>
      </c>
      <c r="AM28" s="377"/>
      <c r="AN28" s="377"/>
    </row>
    <row r="29" spans="1:40" ht="18" customHeight="1">
      <c r="A29" s="79">
        <v>19</v>
      </c>
      <c r="B29" s="114"/>
      <c r="C29" s="90"/>
      <c r="D29" s="115"/>
      <c r="E29" s="116"/>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75">
        <f t="shared" si="1"/>
        <v>0</v>
      </c>
      <c r="AL29" s="76">
        <f t="shared" si="0"/>
        <v>0</v>
      </c>
      <c r="AM29" s="377"/>
      <c r="AN29" s="377"/>
    </row>
    <row r="30" spans="1:40" ht="18" customHeight="1">
      <c r="A30" s="79">
        <v>20</v>
      </c>
      <c r="B30" s="114"/>
      <c r="C30" s="90"/>
      <c r="D30" s="115"/>
      <c r="E30" s="116"/>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75">
        <f t="shared" si="1"/>
        <v>0</v>
      </c>
      <c r="AL30" s="76">
        <f t="shared" si="0"/>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+SUM(F31:AJ31)</f>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7"/>
      <c r="B34" s="117"/>
      <c r="C34" s="117"/>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8"/>
      <c r="AH34" s="118"/>
      <c r="AI34" s="118"/>
      <c r="AJ34" s="119"/>
      <c r="AK34" s="70"/>
      <c r="AL34" s="69"/>
      <c r="AM34" s="69"/>
      <c r="AN34" s="71"/>
    </row>
    <row r="35" spans="1:40" s="72" customFormat="1" ht="5.0999999999999996" customHeight="1">
      <c r="A35" s="117"/>
      <c r="B35" s="117"/>
      <c r="C35" s="117"/>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8"/>
      <c r="AH35" s="118"/>
      <c r="AI35" s="118"/>
      <c r="AJ35" s="119"/>
      <c r="AK35" s="70"/>
      <c r="AL35" s="172"/>
      <c r="AM35" s="172"/>
      <c r="AN35" s="71"/>
    </row>
    <row r="36" spans="1:40" s="72" customFormat="1" ht="5.0999999999999996" customHeight="1">
      <c r="A36" s="117"/>
      <c r="B36" s="117"/>
      <c r="C36" s="117"/>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8"/>
      <c r="AH36" s="118"/>
      <c r="AI36" s="118"/>
      <c r="AJ36" s="119"/>
      <c r="AK36" s="70"/>
      <c r="AL36" s="172"/>
      <c r="AM36" s="172"/>
      <c r="AN36" s="71"/>
    </row>
    <row r="37" spans="1:40" s="72" customFormat="1" ht="18" customHeight="1">
      <c r="A37" s="111" t="s">
        <v>202</v>
      </c>
      <c r="B37" s="70"/>
      <c r="D37" s="70"/>
      <c r="E37" s="70"/>
      <c r="F37" s="70"/>
      <c r="G37" s="70"/>
      <c r="H37" s="70"/>
      <c r="I37" s="70"/>
      <c r="J37" s="70"/>
      <c r="K37" s="70"/>
    </row>
    <row r="38" spans="1:40" s="72" customFormat="1" ht="18" customHeight="1">
      <c r="A38" s="131" t="s">
        <v>255</v>
      </c>
      <c r="B38" s="131"/>
      <c r="M38" s="111" t="s">
        <v>203</v>
      </c>
      <c r="N38" s="70"/>
      <c r="P38" s="70"/>
      <c r="Q38" s="70"/>
      <c r="R38" s="70"/>
      <c r="S38" s="70"/>
      <c r="T38" s="70"/>
      <c r="U38" s="190" t="str">
        <f>IF(COUNTIF(M40:M43,"○")&gt;1,"いずれか１つを選択してください。","")</f>
        <v/>
      </c>
      <c r="V38" s="70"/>
      <c r="W38" s="70"/>
      <c r="X38" s="70"/>
      <c r="Y38" s="70"/>
      <c r="Z38" s="70"/>
      <c r="AA38" s="70"/>
      <c r="AB38" s="70"/>
      <c r="AC38" s="70"/>
      <c r="AD38" s="70"/>
      <c r="AE38" s="70"/>
      <c r="AF38" s="70"/>
      <c r="AG38" s="70"/>
      <c r="AH38" s="118"/>
      <c r="AI38" s="118"/>
      <c r="AJ38" s="118"/>
      <c r="AK38" s="119"/>
      <c r="AL38" s="70"/>
      <c r="AM38" s="69"/>
      <c r="AN38" s="69"/>
    </row>
    <row r="39" spans="1:40" s="72" customFormat="1" ht="18.75" customHeight="1">
      <c r="A39" s="423"/>
      <c r="B39" s="423"/>
      <c r="C39" s="423"/>
      <c r="D39" s="129">
        <f>IF(S2=1,10,IF(S2=2,11,IF(S2=3,12,S2-3)))</f>
        <v>1</v>
      </c>
      <c r="E39" s="129">
        <f>IF(S2=1,11,IF(S2=2,12,S2-2))</f>
        <v>2</v>
      </c>
      <c r="F39" s="424">
        <f>IF(S2=1,12,S2-1)</f>
        <v>3</v>
      </c>
      <c r="G39" s="424"/>
      <c r="H39" s="424"/>
      <c r="I39" s="419" t="s">
        <v>251</v>
      </c>
      <c r="J39" s="419"/>
      <c r="K39" s="419"/>
      <c r="M39" s="417" t="s">
        <v>195</v>
      </c>
      <c r="N39" s="418"/>
      <c r="O39" s="418"/>
      <c r="P39" s="418"/>
      <c r="Q39" s="418"/>
      <c r="R39" s="418"/>
      <c r="S39" s="418"/>
      <c r="T39" s="418"/>
      <c r="U39" s="418"/>
      <c r="V39" s="418"/>
      <c r="W39" s="418"/>
      <c r="X39" s="418"/>
      <c r="Y39" s="418"/>
      <c r="Z39" s="418"/>
      <c r="AA39" s="418"/>
      <c r="AB39" s="418"/>
      <c r="AC39" s="418"/>
      <c r="AD39" s="418"/>
      <c r="AE39" s="418"/>
      <c r="AF39" s="418"/>
      <c r="AG39" s="418"/>
      <c r="AH39" s="461" t="s">
        <v>288</v>
      </c>
      <c r="AI39" s="462"/>
      <c r="AJ39" s="462"/>
      <c r="AK39" s="462"/>
      <c r="AL39" s="463"/>
      <c r="AM39" s="420" t="s">
        <v>205</v>
      </c>
      <c r="AN39" s="420"/>
    </row>
    <row r="40" spans="1:40" s="72" customFormat="1" ht="18" customHeight="1">
      <c r="A40" s="420" t="s">
        <v>259</v>
      </c>
      <c r="B40" s="420"/>
      <c r="C40" s="420"/>
      <c r="D40" s="130"/>
      <c r="E40" s="130"/>
      <c r="F40" s="421"/>
      <c r="G40" s="421"/>
      <c r="H40" s="421"/>
      <c r="I40" s="419">
        <f>SUM(D40:F40)</f>
        <v>0</v>
      </c>
      <c r="J40" s="419"/>
      <c r="K40" s="419"/>
      <c r="M40" s="444"/>
      <c r="N40" s="435" t="s">
        <v>289</v>
      </c>
      <c r="O40" s="436"/>
      <c r="P40" s="437"/>
      <c r="Q40" s="429" t="s">
        <v>293</v>
      </c>
      <c r="R40" s="430"/>
      <c r="S40" s="430"/>
      <c r="T40" s="430"/>
      <c r="U40" s="430"/>
      <c r="V40" s="430"/>
      <c r="W40" s="430"/>
      <c r="X40" s="430"/>
      <c r="Y40" s="430"/>
      <c r="Z40" s="430"/>
      <c r="AA40" s="430"/>
      <c r="AB40" s="430"/>
      <c r="AC40" s="430"/>
      <c r="AD40" s="430"/>
      <c r="AE40" s="430"/>
      <c r="AF40" s="430"/>
      <c r="AG40" s="431"/>
      <c r="AH40" s="427">
        <f>SUM(F32:AJ32)</f>
        <v>0</v>
      </c>
      <c r="AI40" s="428"/>
      <c r="AJ40" s="185" t="s">
        <v>196</v>
      </c>
      <c r="AK40" s="427">
        <f>ROUNDUP(AH40/1000,0)</f>
        <v>0</v>
      </c>
      <c r="AL40" s="428"/>
      <c r="AM40" s="455">
        <f>MIN(AH40:AK42)</f>
        <v>0</v>
      </c>
      <c r="AN40" s="456"/>
    </row>
    <row r="41" spans="1:40" s="72" customFormat="1" ht="18" customHeight="1">
      <c r="A41" s="464"/>
      <c r="B41" s="464"/>
      <c r="C41" s="464"/>
      <c r="D41" s="69"/>
      <c r="E41" s="69"/>
      <c r="F41" s="134"/>
      <c r="G41" s="134"/>
      <c r="H41" s="133" t="s">
        <v>258</v>
      </c>
      <c r="I41" s="134"/>
      <c r="J41" s="134"/>
      <c r="K41" s="134"/>
      <c r="L41" s="135"/>
      <c r="M41" s="445"/>
      <c r="N41" s="438"/>
      <c r="O41" s="439"/>
      <c r="P41" s="440"/>
      <c r="Q41" s="432" t="s">
        <v>294</v>
      </c>
      <c r="R41" s="433"/>
      <c r="S41" s="433"/>
      <c r="T41" s="433"/>
      <c r="U41" s="433"/>
      <c r="V41" s="433"/>
      <c r="W41" s="433"/>
      <c r="X41" s="433"/>
      <c r="Y41" s="433"/>
      <c r="Z41" s="433"/>
      <c r="AA41" s="433"/>
      <c r="AB41" s="433"/>
      <c r="AC41" s="433"/>
      <c r="AD41" s="433"/>
      <c r="AE41" s="433"/>
      <c r="AF41" s="433"/>
      <c r="AG41" s="434"/>
      <c r="AH41" s="417">
        <f>COUNTA(B12:B30)</f>
        <v>1</v>
      </c>
      <c r="AI41" s="422"/>
      <c r="AJ41" s="191" t="s">
        <v>197</v>
      </c>
      <c r="AK41" s="427">
        <f>ROUNDUP(AH41/20,0)</f>
        <v>1</v>
      </c>
      <c r="AL41" s="428"/>
      <c r="AM41" s="457"/>
      <c r="AN41" s="458"/>
    </row>
    <row r="42" spans="1:40" s="72" customFormat="1" ht="18" customHeight="1">
      <c r="I42" s="419">
        <f>I40/3</f>
        <v>0</v>
      </c>
      <c r="J42" s="419"/>
      <c r="K42" s="419"/>
      <c r="M42" s="446"/>
      <c r="N42" s="441"/>
      <c r="O42" s="442"/>
      <c r="P42" s="443"/>
      <c r="Q42" s="432" t="s">
        <v>295</v>
      </c>
      <c r="R42" s="433"/>
      <c r="S42" s="433"/>
      <c r="T42" s="433"/>
      <c r="U42" s="433"/>
      <c r="V42" s="433"/>
      <c r="W42" s="433"/>
      <c r="X42" s="433"/>
      <c r="Y42" s="433"/>
      <c r="Z42" s="433"/>
      <c r="AA42" s="433"/>
      <c r="AB42" s="433"/>
      <c r="AC42" s="433"/>
      <c r="AD42" s="433"/>
      <c r="AE42" s="433"/>
      <c r="AF42" s="433"/>
      <c r="AG42" s="434"/>
      <c r="AH42" s="427">
        <f>ROUNDDOWN(I42,1)</f>
        <v>0</v>
      </c>
      <c r="AI42" s="428"/>
      <c r="AJ42" s="192" t="s">
        <v>197</v>
      </c>
      <c r="AK42" s="427">
        <f>ROUNDUP(AH42/10,0)</f>
        <v>0</v>
      </c>
      <c r="AL42" s="428"/>
      <c r="AM42" s="459"/>
      <c r="AN42" s="460"/>
    </row>
    <row r="43" spans="1:40" s="72" customFormat="1" ht="18" customHeight="1">
      <c r="I43" s="175"/>
      <c r="J43" s="175"/>
      <c r="K43" s="175"/>
      <c r="M43" s="184"/>
      <c r="N43" s="432" t="s">
        <v>290</v>
      </c>
      <c r="O43" s="433"/>
      <c r="P43" s="433"/>
      <c r="Q43" s="433"/>
      <c r="R43" s="433"/>
      <c r="S43" s="433"/>
      <c r="T43" s="433"/>
      <c r="U43" s="433"/>
      <c r="V43" s="433"/>
      <c r="W43" s="433"/>
      <c r="X43" s="433"/>
      <c r="Y43" s="433"/>
      <c r="Z43" s="433"/>
      <c r="AA43" s="433"/>
      <c r="AB43" s="433"/>
      <c r="AC43" s="433"/>
      <c r="AD43" s="433"/>
      <c r="AE43" s="433"/>
      <c r="AF43" s="433"/>
      <c r="AG43" s="434"/>
      <c r="AH43" s="452"/>
      <c r="AI43" s="453"/>
      <c r="AJ43" s="453"/>
      <c r="AK43" s="453"/>
      <c r="AL43" s="454"/>
      <c r="AM43" s="417" cm="1">
        <f t="array" ref="AM43">ROUNDUP(_xlfn.IFS(AM40&lt;2,1,AND(AM40&lt;=2,AM40&lt;6),AM40-1,AM40&gt;=6,AM40/2*3),1)</f>
        <v>1</v>
      </c>
      <c r="AN43" s="422"/>
    </row>
    <row r="44" spans="1:40" s="72" customFormat="1" ht="18" customHeight="1">
      <c r="A44" s="126"/>
      <c r="H44" s="70"/>
      <c r="M44" s="158" t="s">
        <v>257</v>
      </c>
      <c r="W44" s="152"/>
      <c r="X44" s="70"/>
      <c r="Y44" s="70"/>
      <c r="Z44" s="70"/>
      <c r="AA44" s="70"/>
      <c r="AB44" s="70"/>
      <c r="AC44" s="70"/>
      <c r="AD44" s="70"/>
      <c r="AE44" s="70"/>
      <c r="AF44" s="70"/>
      <c r="AG44" s="118"/>
      <c r="AH44" s="118"/>
      <c r="AI44" s="118"/>
      <c r="AJ44" s="119"/>
      <c r="AK44" s="70"/>
      <c r="AL44" s="69"/>
      <c r="AM44" s="69"/>
      <c r="AN44" s="71"/>
    </row>
    <row r="45" spans="1:40" s="72" customFormat="1" ht="5.0999999999999996" customHeight="1">
      <c r="A45" s="117"/>
      <c r="B45" s="117"/>
      <c r="C45" s="117"/>
      <c r="D45" s="117"/>
      <c r="E45" s="117"/>
      <c r="F45" s="117"/>
      <c r="G45" s="117"/>
      <c r="H45" s="117"/>
      <c r="I45" s="117"/>
      <c r="J45" s="118"/>
      <c r="K45" s="118"/>
      <c r="L45" s="118"/>
      <c r="M45" s="119"/>
      <c r="N45" s="70"/>
      <c r="W45" s="69"/>
      <c r="X45" s="70"/>
      <c r="Y45" s="70"/>
      <c r="Z45" s="70"/>
      <c r="AA45" s="70"/>
      <c r="AB45" s="70"/>
      <c r="AC45" s="70"/>
      <c r="AD45" s="70"/>
      <c r="AE45" s="70"/>
      <c r="AF45" s="70"/>
      <c r="AG45" s="118"/>
      <c r="AH45" s="118"/>
      <c r="AI45" s="118"/>
      <c r="AJ45" s="119"/>
      <c r="AK45" s="70"/>
      <c r="AL45" s="69"/>
      <c r="AM45" s="69"/>
      <c r="AN45" s="71"/>
    </row>
    <row r="46" spans="1:40" ht="21" customHeight="1">
      <c r="A46" s="73" t="s">
        <v>206</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0" ht="24.95" customHeight="1">
      <c r="A47" s="62"/>
      <c r="B47" s="82"/>
      <c r="C47" s="404" t="str">
        <f>IF(VLOOKUP($AK$1,'選択肢（削除厳禁）'!$A$1:$J$31,C52,FALSE)=0,"-",VLOOKUP($AK$1,'選択肢（削除厳禁）'!$A$1:$J$31,C52,FALSE))</f>
        <v>管理者</v>
      </c>
      <c r="D47" s="405"/>
      <c r="E47" s="413" t="str">
        <f>IF(VLOOKUP($AK$1,'選択肢（削除厳禁）'!$A$1:$J$31,E52,FALSE)=0,"-",VLOOKUP($AK$1,'選択肢（削除厳禁）'!$A$1:$J$31,E52,FALSE))</f>
        <v>サービス提供責任者</v>
      </c>
      <c r="F47" s="413"/>
      <c r="G47" s="413"/>
      <c r="H47" s="413"/>
      <c r="I47" s="404" t="str">
        <f>IF(VLOOKUP($AK$1,'選択肢（削除厳禁）'!$A$1:$J$31,I52,FALSE)=0,"-",VLOOKUP($AK$1,'選択肢（削除厳禁）'!$A$1:$J$31,I52,FALSE))</f>
        <v>従業者</v>
      </c>
      <c r="J47" s="405"/>
      <c r="K47" s="405"/>
      <c r="L47" s="405"/>
      <c r="M47" s="405"/>
      <c r="N47" s="406"/>
      <c r="O47" s="408"/>
      <c r="P47" s="408"/>
      <c r="Q47" s="408"/>
      <c r="R47" s="408"/>
      <c r="S47" s="408"/>
      <c r="T47" s="408"/>
      <c r="U47" s="408"/>
      <c r="V47" s="408"/>
      <c r="W47" s="408"/>
      <c r="X47" s="408"/>
      <c r="Y47" s="408"/>
      <c r="Z47" s="408"/>
      <c r="AA47" s="408"/>
      <c r="AB47" s="408"/>
      <c r="AC47" s="408"/>
      <c r="AD47" s="408"/>
      <c r="AE47" s="408"/>
      <c r="AF47" s="408"/>
      <c r="AG47" s="408"/>
      <c r="AH47" s="408"/>
      <c r="AI47" s="408"/>
      <c r="AJ47" s="408"/>
      <c r="AK47" s="408"/>
      <c r="AL47" s="408"/>
      <c r="AM47" s="408"/>
      <c r="AN47" s="62"/>
    </row>
    <row r="48" spans="1:40" ht="18" customHeight="1">
      <c r="A48" s="62"/>
      <c r="B48" s="82"/>
      <c r="C48" s="113" t="s">
        <v>56</v>
      </c>
      <c r="D48" s="113" t="s">
        <v>57</v>
      </c>
      <c r="E48" s="112" t="s">
        <v>56</v>
      </c>
      <c r="F48" s="412" t="s">
        <v>57</v>
      </c>
      <c r="G48" s="412"/>
      <c r="H48" s="412"/>
      <c r="I48" s="409" t="s">
        <v>56</v>
      </c>
      <c r="J48" s="410"/>
      <c r="K48" s="411"/>
      <c r="L48" s="409" t="s">
        <v>57</v>
      </c>
      <c r="M48" s="410"/>
      <c r="N48" s="41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178"/>
      <c r="AM48" s="178"/>
      <c r="AN48" s="62"/>
    </row>
    <row r="49" spans="1:40" ht="18" customHeight="1">
      <c r="A49" s="62"/>
      <c r="B49" s="81" t="s">
        <v>107</v>
      </c>
      <c r="C49" s="112">
        <f>COUNTIFS($B$11:$B$30,C$47,$C$11:$C$30,"A",$E$11:$E$30,"*")</f>
        <v>0</v>
      </c>
      <c r="D49" s="112">
        <f>COUNTIFS($B$11:$B$30,C$47,$C$11:$C$30,"B",$E$11:$E$30,"*")</f>
        <v>0</v>
      </c>
      <c r="E49" s="112">
        <f>COUNTIFS($B$11:$B$30,E$47,$C$11:$C$30,"A",$E$11:$E$30,"*")</f>
        <v>0</v>
      </c>
      <c r="F49" s="409">
        <f>COUNTIFS($B$11:$B$30,E$47,$C$11:$C$30,"B",$E$11:$E$30,"*")</f>
        <v>0</v>
      </c>
      <c r="G49" s="410"/>
      <c r="H49" s="411"/>
      <c r="I49" s="409">
        <f>COUNTIFS($B$11:$B$30,I$47,$C$11:$C$30,"A",$E$11:$E$30,"*")</f>
        <v>0</v>
      </c>
      <c r="J49" s="410"/>
      <c r="K49" s="411"/>
      <c r="L49" s="409">
        <f>COUNTIFS($B$11:$B$30,I$47,$C$11:$C$30,"B",$E$11:$E$30,"*")</f>
        <v>0</v>
      </c>
      <c r="M49" s="410"/>
      <c r="N49" s="41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178"/>
      <c r="AM49" s="178"/>
      <c r="AN49" s="62"/>
    </row>
    <row r="50" spans="1:40" ht="18" customHeight="1">
      <c r="A50" s="62"/>
      <c r="B50" s="89" t="s">
        <v>108</v>
      </c>
      <c r="C50" s="132"/>
      <c r="D50" s="132"/>
      <c r="E50" s="112">
        <f>COUNTIFS($B$11:$B$30,E$47,$C$11:$C$30,"C",$E$11:$E$30,"*")</f>
        <v>0</v>
      </c>
      <c r="F50" s="409">
        <f>COUNTIFS($B$11:$B$30,E$47,$C$11:$C$30,"D",$E$11:$E$30,"*")</f>
        <v>0</v>
      </c>
      <c r="G50" s="410"/>
      <c r="H50" s="411"/>
      <c r="I50" s="409">
        <f>COUNTIFS($B$11:$B$30,I$47,$C$11:$C$30,"C",$E$11:$E$30,"*")</f>
        <v>0</v>
      </c>
      <c r="J50" s="410"/>
      <c r="K50" s="411"/>
      <c r="L50" s="409">
        <f>COUNTIFS($B$11:$B$30,I$47,$C$11:$C$30,"D",$E$11:$E$30,"*")</f>
        <v>0</v>
      </c>
      <c r="M50" s="410"/>
      <c r="N50" s="41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178"/>
      <c r="AM50" s="178"/>
      <c r="AN50" s="62"/>
    </row>
    <row r="51" spans="1:40" ht="18" customHeight="1">
      <c r="A51" s="62"/>
      <c r="B51" s="89" t="s">
        <v>194</v>
      </c>
      <c r="C51" s="402"/>
      <c r="D51" s="403"/>
      <c r="E51" s="404" t="str">
        <f>IF($AK$3="４週",SUMIFS($AK$11:$AK$30,$B$11:$B$30,E47)/4/$AH$5,IF($AK$3="歴月",SUMIFS($AK$11:$AK$30,$B$11:$B$30,E47)/$AL$5,"記載する期間を選択してください"))</f>
        <v>記載する期間を選択してください</v>
      </c>
      <c r="F51" s="405"/>
      <c r="G51" s="405"/>
      <c r="H51" s="406"/>
      <c r="I51" s="404" t="str">
        <f>IF($AK$3="４週",SUMIFS($AK$11:$AK$30,$B$11:$B$30,I47)/4/$AH$5,IF($AK$3="歴月",SUMIFS($AK$11:$AK$30,$B$11:$B$30,I47)/$AL$5,"記載する期間を選択してください"))</f>
        <v>記載する期間を選択してください</v>
      </c>
      <c r="J51" s="405"/>
      <c r="K51" s="405"/>
      <c r="L51" s="405"/>
      <c r="M51" s="405"/>
      <c r="N51" s="406"/>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c r="AL51" s="401"/>
      <c r="AM51" s="401"/>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0"/>
      <c r="AN52" s="62"/>
    </row>
    <row r="53" spans="1:40" ht="15" customHeight="1">
      <c r="A53" s="94" t="s">
        <v>159</v>
      </c>
      <c r="B53" s="99"/>
      <c r="C53" s="100"/>
      <c r="D53" s="100"/>
      <c r="E53" s="100"/>
      <c r="F53" s="101"/>
      <c r="G53" s="100"/>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160</v>
      </c>
      <c r="B54" s="93"/>
      <c r="C54" s="93"/>
      <c r="D54" s="93"/>
      <c r="E54" s="93"/>
      <c r="F54" s="93"/>
      <c r="G54" s="93"/>
      <c r="H54" s="80"/>
      <c r="I54" s="80"/>
      <c r="J54" s="80"/>
      <c r="K54" s="80"/>
      <c r="L54" s="80"/>
      <c r="M54" s="80"/>
    </row>
    <row r="55" spans="1:40" s="60" customFormat="1" ht="15" customHeight="1">
      <c r="A55" s="94" t="s">
        <v>209</v>
      </c>
      <c r="B55" s="93"/>
      <c r="C55" s="93"/>
      <c r="D55" s="93"/>
      <c r="E55" s="93"/>
      <c r="F55" s="93"/>
      <c r="G55" s="93"/>
      <c r="H55" s="80"/>
      <c r="I55" s="80"/>
      <c r="J55" s="80"/>
      <c r="K55" s="80"/>
      <c r="L55" s="80"/>
      <c r="M55" s="80"/>
    </row>
    <row r="56" spans="1:40" s="60" customFormat="1" ht="15" customHeight="1">
      <c r="A56" s="94" t="s">
        <v>161</v>
      </c>
      <c r="B56" s="93"/>
      <c r="C56" s="93"/>
      <c r="D56" s="93"/>
      <c r="E56" s="93"/>
      <c r="F56" s="93"/>
      <c r="G56" s="93"/>
      <c r="H56" s="80"/>
      <c r="I56" s="80"/>
      <c r="J56" s="80"/>
      <c r="K56" s="80"/>
      <c r="L56" s="80"/>
      <c r="M56" s="80"/>
    </row>
    <row r="57" spans="1:40" s="60" customFormat="1" ht="15" customHeight="1">
      <c r="A57" s="94" t="s">
        <v>162</v>
      </c>
      <c r="B57" s="93"/>
      <c r="C57" s="93"/>
      <c r="D57" s="93"/>
      <c r="E57" s="93"/>
      <c r="F57" s="93"/>
      <c r="G57" s="93"/>
      <c r="H57" s="80"/>
      <c r="I57" s="80"/>
      <c r="J57" s="80"/>
      <c r="K57" s="80"/>
      <c r="L57" s="80"/>
      <c r="M57" s="80"/>
    </row>
    <row r="58" spans="1:40" ht="15" customHeight="1">
      <c r="A58" s="60" t="s">
        <v>163</v>
      </c>
      <c r="B58" s="102"/>
      <c r="C58" s="60"/>
      <c r="D58" s="60"/>
      <c r="E58" s="60"/>
      <c r="F58" s="60"/>
      <c r="G58" s="60"/>
    </row>
    <row r="59" spans="1:40" ht="15" customHeight="1">
      <c r="A59" s="60" t="s">
        <v>164</v>
      </c>
      <c r="B59" s="102"/>
      <c r="C59" s="60"/>
      <c r="D59" s="60"/>
      <c r="E59" s="60"/>
      <c r="F59" s="60"/>
      <c r="G59" s="60"/>
    </row>
    <row r="60" spans="1:40" ht="15" customHeight="1">
      <c r="A60" s="60"/>
      <c r="B60" s="81" t="s">
        <v>165</v>
      </c>
      <c r="C60" s="378" t="s">
        <v>166</v>
      </c>
      <c r="D60" s="378"/>
      <c r="E60" s="378"/>
      <c r="F60" s="60"/>
      <c r="G60" s="60"/>
    </row>
    <row r="61" spans="1:40" ht="15" customHeight="1">
      <c r="A61" s="60"/>
      <c r="B61" s="106" t="s">
        <v>183</v>
      </c>
      <c r="C61" s="379" t="s">
        <v>167</v>
      </c>
      <c r="D61" s="379"/>
      <c r="E61" s="379"/>
      <c r="F61" s="60"/>
      <c r="G61" s="60"/>
    </row>
    <row r="62" spans="1:40" ht="15" customHeight="1">
      <c r="A62" s="60"/>
      <c r="B62" s="106" t="s">
        <v>184</v>
      </c>
      <c r="C62" s="379" t="s">
        <v>168</v>
      </c>
      <c r="D62" s="379"/>
      <c r="E62" s="379"/>
      <c r="F62" s="60"/>
      <c r="G62" s="60"/>
    </row>
    <row r="63" spans="1:40" ht="15" customHeight="1">
      <c r="A63" s="60"/>
      <c r="B63" s="106" t="s">
        <v>185</v>
      </c>
      <c r="C63" s="379" t="s">
        <v>169</v>
      </c>
      <c r="D63" s="379"/>
      <c r="E63" s="379"/>
      <c r="F63" s="60"/>
      <c r="G63" s="60"/>
    </row>
    <row r="64" spans="1:40" ht="15" customHeight="1">
      <c r="A64" s="60"/>
      <c r="B64" s="106" t="s">
        <v>186</v>
      </c>
      <c r="C64" s="379" t="s">
        <v>170</v>
      </c>
      <c r="D64" s="379"/>
      <c r="E64" s="379"/>
      <c r="F64" s="60"/>
      <c r="G64" s="60"/>
    </row>
    <row r="65" spans="1:7" ht="15" customHeight="1">
      <c r="A65" s="60"/>
      <c r="B65" s="229" t="s">
        <v>171</v>
      </c>
      <c r="C65" s="60"/>
      <c r="D65" s="60"/>
      <c r="E65" s="60"/>
      <c r="F65" s="60"/>
      <c r="G65" s="60"/>
    </row>
    <row r="66" spans="1:7" ht="15" customHeight="1">
      <c r="A66" s="60"/>
      <c r="B66" s="229" t="s">
        <v>337</v>
      </c>
      <c r="C66" s="60"/>
      <c r="D66" s="60"/>
      <c r="E66" s="60"/>
      <c r="F66" s="60"/>
      <c r="G66" s="60"/>
    </row>
    <row r="67" spans="1:7" ht="15" customHeight="1">
      <c r="A67" s="60"/>
      <c r="B67" s="94" t="s">
        <v>172</v>
      </c>
      <c r="C67" s="60"/>
      <c r="D67" s="60"/>
      <c r="E67" s="60"/>
      <c r="F67" s="60"/>
      <c r="G67" s="60"/>
    </row>
    <row r="68" spans="1:7" ht="15" customHeight="1">
      <c r="A68" s="60" t="s">
        <v>173</v>
      </c>
      <c r="B68" s="102"/>
      <c r="C68" s="60"/>
      <c r="D68" s="60"/>
      <c r="E68" s="60"/>
      <c r="F68" s="60"/>
      <c r="G68" s="60"/>
    </row>
    <row r="69" spans="1:7" ht="15" customHeight="1">
      <c r="A69" s="228" t="s">
        <v>174</v>
      </c>
      <c r="B69" s="102"/>
      <c r="C69" s="60"/>
      <c r="D69" s="60"/>
      <c r="E69" s="60"/>
      <c r="F69" s="60"/>
      <c r="G69" s="60"/>
    </row>
    <row r="70" spans="1:7" ht="15" customHeight="1">
      <c r="A70" s="60" t="s">
        <v>189</v>
      </c>
      <c r="B70" s="102"/>
      <c r="C70" s="60"/>
      <c r="D70" s="60"/>
      <c r="E70" s="60"/>
      <c r="F70" s="60"/>
      <c r="G70" s="60"/>
    </row>
    <row r="71" spans="1:7" ht="15" customHeight="1">
      <c r="A71" s="60" t="s">
        <v>175</v>
      </c>
      <c r="B71" s="102"/>
      <c r="C71" s="60"/>
      <c r="D71" s="60"/>
      <c r="E71" s="60"/>
      <c r="F71" s="60"/>
      <c r="G71" s="60"/>
    </row>
    <row r="72" spans="1:7" ht="15" customHeight="1">
      <c r="A72" s="60" t="s">
        <v>284</v>
      </c>
      <c r="B72" s="102"/>
      <c r="C72" s="60"/>
      <c r="D72" s="60"/>
      <c r="E72" s="60"/>
      <c r="F72" s="60"/>
      <c r="G72" s="60"/>
    </row>
    <row r="73" spans="1:7" ht="15" customHeight="1">
      <c r="A73" s="60" t="s">
        <v>176</v>
      </c>
      <c r="B73" s="102"/>
      <c r="C73" s="60"/>
      <c r="D73" s="60"/>
      <c r="E73" s="60"/>
      <c r="F73" s="60"/>
      <c r="G73" s="60"/>
    </row>
    <row r="74" spans="1:7" ht="15" customHeight="1">
      <c r="A74" s="60" t="s">
        <v>177</v>
      </c>
      <c r="B74" s="102"/>
      <c r="C74" s="60"/>
      <c r="D74" s="60"/>
      <c r="E74" s="60"/>
      <c r="F74" s="60"/>
      <c r="G74" s="60"/>
    </row>
    <row r="75" spans="1:7" ht="15" customHeight="1">
      <c r="A75" s="60" t="s">
        <v>178</v>
      </c>
      <c r="B75" s="102"/>
      <c r="C75" s="60"/>
      <c r="D75" s="60"/>
      <c r="E75" s="60"/>
      <c r="F75" s="60"/>
      <c r="G75" s="60"/>
    </row>
    <row r="76" spans="1:7" ht="15" customHeight="1">
      <c r="A76" s="60" t="s">
        <v>179</v>
      </c>
      <c r="B76" s="102"/>
      <c r="C76" s="60"/>
      <c r="D76" s="60"/>
      <c r="E76" s="60"/>
      <c r="F76" s="60"/>
      <c r="G76" s="60"/>
    </row>
    <row r="77" spans="1:7" ht="15" customHeight="1">
      <c r="A77" s="60" t="s">
        <v>180</v>
      </c>
      <c r="B77" s="102"/>
      <c r="C77" s="60"/>
      <c r="D77" s="60"/>
      <c r="E77" s="60"/>
      <c r="F77" s="60"/>
      <c r="G77" s="60"/>
    </row>
    <row r="78" spans="1:7" ht="15" customHeight="1">
      <c r="A78" s="60" t="s">
        <v>181</v>
      </c>
      <c r="B78" s="102"/>
      <c r="C78" s="60"/>
      <c r="D78" s="60"/>
      <c r="E78" s="60"/>
      <c r="F78" s="60"/>
      <c r="G78" s="60"/>
    </row>
    <row r="79" spans="1:7" ht="15" customHeight="1">
      <c r="A79" s="60" t="s">
        <v>182</v>
      </c>
      <c r="B79" s="102"/>
      <c r="C79" s="60"/>
      <c r="D79" s="60"/>
      <c r="E79" s="60"/>
      <c r="F79" s="60"/>
      <c r="G79" s="60"/>
    </row>
    <row r="80" spans="1:7" ht="15" customHeight="1">
      <c r="A80" s="60" t="s">
        <v>187</v>
      </c>
      <c r="B80" s="102"/>
      <c r="C80" s="60"/>
      <c r="D80" s="60"/>
      <c r="E80" s="60"/>
      <c r="F80" s="60"/>
      <c r="G80" s="60"/>
    </row>
  </sheetData>
  <mergeCells count="126">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 ref="A7:A10"/>
    <mergeCell ref="B7:B10"/>
    <mergeCell ref="C7:C10"/>
    <mergeCell ref="D7:D10"/>
    <mergeCell ref="E7:E10"/>
    <mergeCell ref="AM13:AN13"/>
    <mergeCell ref="AM14:AN14"/>
    <mergeCell ref="AM15:AN15"/>
    <mergeCell ref="AM16:AN16"/>
    <mergeCell ref="AL7:AL10"/>
    <mergeCell ref="AM7:AN10"/>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M17:AN17"/>
    <mergeCell ref="AM18:AN18"/>
    <mergeCell ref="AM19:AN19"/>
    <mergeCell ref="AM20:AN20"/>
    <mergeCell ref="AM21:AN21"/>
    <mergeCell ref="AM22:AN22"/>
    <mergeCell ref="AM23:AN23"/>
    <mergeCell ref="AM24:AN24"/>
    <mergeCell ref="AM25:AN25"/>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J50:AK50"/>
    <mergeCell ref="X49:Z49"/>
    <mergeCell ref="AA49:AC49"/>
    <mergeCell ref="U50:W50"/>
    <mergeCell ref="X50:Z50"/>
    <mergeCell ref="R50:T50"/>
    <mergeCell ref="AD48:AF48"/>
    <mergeCell ref="AG48:AI48"/>
    <mergeCell ref="AJ48:AK48"/>
    <mergeCell ref="AJ49:AK49"/>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s>
  <phoneticPr fontId="3"/>
  <conditionalFormatting sqref="A1:AN45">
    <cfRule type="notContainsBlanks" dxfId="20" priority="1">
      <formula>LEN(TRIM(A1))&gt;0</formula>
    </cfRule>
  </conditionalFormatting>
  <dataValidations count="7">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howErrorMessage="1" sqref="B12:B30" xr:uid="{00000000-0002-0000-0300-000005000000}">
      <formula1>INDIRECT($AK$1)</formula1>
    </dataValidation>
    <dataValidation type="list" allowBlank="1" showInputMessage="1" showErrorMessage="1" sqref="M40:M43" xr:uid="{81DFE928-60F1-40C8-B06E-5156E7CDAD5E}">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79"/>
  <sheetViews>
    <sheetView showGridLines="0" view="pageBreakPreview" zoomScale="85" zoomScaleNormal="100" zoomScaleSheetLayoutView="85" workbookViewId="0">
      <selection activeCell="B6" sqref="B6"/>
    </sheetView>
  </sheetViews>
  <sheetFormatPr defaultColWidth="8.25" defaultRowHeight="21" customHeight="1"/>
  <cols>
    <col min="1" max="1" width="2.625" style="59" customWidth="1"/>
    <col min="2" max="2" width="22.12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268</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141"/>
      <c r="D11" s="115"/>
      <c r="E11" s="116"/>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78"/>
      <c r="AL11" s="177"/>
      <c r="AM11" s="377"/>
      <c r="AN11" s="377"/>
    </row>
    <row r="12" spans="1:40" ht="18" customHeight="1">
      <c r="A12" s="79">
        <v>2</v>
      </c>
      <c r="B12" s="114" t="s">
        <v>111</v>
      </c>
      <c r="C12" s="141"/>
      <c r="D12" s="115"/>
      <c r="E12" s="116"/>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75">
        <f>+SUM(F12:AJ12)</f>
        <v>0</v>
      </c>
      <c r="AL12" s="76">
        <f t="shared" ref="AL12:AL30" si="0">IF($AK$3="４週",AK12/4,AK12/(DAY(EOMONTH($F$9,0))/7))</f>
        <v>0</v>
      </c>
      <c r="AM12" s="377"/>
      <c r="AN12" s="377"/>
    </row>
    <row r="13" spans="1:40" ht="18" customHeight="1">
      <c r="A13" s="79">
        <v>3</v>
      </c>
      <c r="B13" s="114"/>
      <c r="C13" s="141"/>
      <c r="D13" s="115"/>
      <c r="E13" s="116"/>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75">
        <f>+SUM(F13:AJ13)</f>
        <v>0</v>
      </c>
      <c r="AL13" s="76">
        <f t="shared" si="0"/>
        <v>0</v>
      </c>
      <c r="AM13" s="377"/>
      <c r="AN13" s="377"/>
    </row>
    <row r="14" spans="1:40" ht="18" customHeight="1">
      <c r="A14" s="79">
        <v>4</v>
      </c>
      <c r="B14" s="114"/>
      <c r="C14" s="141"/>
      <c r="D14" s="115"/>
      <c r="E14" s="116"/>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75">
        <f t="shared" ref="AK14:AK30" si="1">+SUM(F14:AJ14)</f>
        <v>0</v>
      </c>
      <c r="AL14" s="76">
        <f t="shared" si="0"/>
        <v>0</v>
      </c>
      <c r="AM14" s="377"/>
      <c r="AN14" s="377"/>
    </row>
    <row r="15" spans="1:40" ht="18" customHeight="1">
      <c r="A15" s="79">
        <v>5</v>
      </c>
      <c r="B15" s="114"/>
      <c r="C15" s="141"/>
      <c r="D15" s="115"/>
      <c r="E15" s="116"/>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75">
        <f t="shared" si="1"/>
        <v>0</v>
      </c>
      <c r="AL15" s="76">
        <f t="shared" si="0"/>
        <v>0</v>
      </c>
      <c r="AM15" s="377"/>
      <c r="AN15" s="377"/>
    </row>
    <row r="16" spans="1:40" ht="18" customHeight="1">
      <c r="A16" s="79">
        <v>6</v>
      </c>
      <c r="B16" s="114"/>
      <c r="C16" s="141"/>
      <c r="D16" s="115"/>
      <c r="E16" s="116"/>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75">
        <f t="shared" si="1"/>
        <v>0</v>
      </c>
      <c r="AL16" s="76">
        <f t="shared" si="0"/>
        <v>0</v>
      </c>
      <c r="AM16" s="377"/>
      <c r="AN16" s="377"/>
    </row>
    <row r="17" spans="1:40" ht="18" customHeight="1">
      <c r="A17" s="79">
        <v>7</v>
      </c>
      <c r="B17" s="114"/>
      <c r="C17" s="141"/>
      <c r="D17" s="115"/>
      <c r="E17" s="116"/>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75">
        <f t="shared" si="1"/>
        <v>0</v>
      </c>
      <c r="AL17" s="76">
        <f t="shared" si="0"/>
        <v>0</v>
      </c>
      <c r="AM17" s="377"/>
      <c r="AN17" s="377"/>
    </row>
    <row r="18" spans="1:40" ht="18" customHeight="1">
      <c r="A18" s="79">
        <v>8</v>
      </c>
      <c r="B18" s="114"/>
      <c r="C18" s="141"/>
      <c r="D18" s="115"/>
      <c r="E18" s="116"/>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75">
        <f t="shared" si="1"/>
        <v>0</v>
      </c>
      <c r="AL18" s="76">
        <f t="shared" si="0"/>
        <v>0</v>
      </c>
      <c r="AM18" s="377"/>
      <c r="AN18" s="377"/>
    </row>
    <row r="19" spans="1:40" ht="18" customHeight="1">
      <c r="A19" s="79">
        <v>9</v>
      </c>
      <c r="B19" s="114"/>
      <c r="C19" s="141"/>
      <c r="D19" s="115"/>
      <c r="E19" s="116"/>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75">
        <f t="shared" si="1"/>
        <v>0</v>
      </c>
      <c r="AL19" s="76">
        <f t="shared" si="0"/>
        <v>0</v>
      </c>
      <c r="AM19" s="377"/>
      <c r="AN19" s="377"/>
    </row>
    <row r="20" spans="1:40" ht="18" customHeight="1">
      <c r="A20" s="79">
        <v>10</v>
      </c>
      <c r="B20" s="114"/>
      <c r="C20" s="141"/>
      <c r="D20" s="115"/>
      <c r="E20" s="116"/>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75">
        <f t="shared" si="1"/>
        <v>0</v>
      </c>
      <c r="AL20" s="76">
        <f t="shared" si="0"/>
        <v>0</v>
      </c>
      <c r="AM20" s="377"/>
      <c r="AN20" s="377"/>
    </row>
    <row r="21" spans="1:40" ht="18" customHeight="1">
      <c r="A21" s="79">
        <v>11</v>
      </c>
      <c r="B21" s="114"/>
      <c r="C21" s="141"/>
      <c r="D21" s="115"/>
      <c r="E21" s="116"/>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75">
        <f t="shared" si="1"/>
        <v>0</v>
      </c>
      <c r="AL21" s="76">
        <f t="shared" si="0"/>
        <v>0</v>
      </c>
      <c r="AM21" s="377"/>
      <c r="AN21" s="377"/>
    </row>
    <row r="22" spans="1:40" ht="18" customHeight="1">
      <c r="A22" s="79">
        <v>12</v>
      </c>
      <c r="B22" s="114"/>
      <c r="C22" s="141"/>
      <c r="D22" s="115"/>
      <c r="E22" s="116"/>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75">
        <f t="shared" si="1"/>
        <v>0</v>
      </c>
      <c r="AL22" s="76">
        <f t="shared" si="0"/>
        <v>0</v>
      </c>
      <c r="AM22" s="377"/>
      <c r="AN22" s="377"/>
    </row>
    <row r="23" spans="1:40" ht="18" customHeight="1">
      <c r="A23" s="79">
        <v>13</v>
      </c>
      <c r="B23" s="114"/>
      <c r="C23" s="141"/>
      <c r="D23" s="115"/>
      <c r="E23" s="116"/>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75">
        <f t="shared" si="1"/>
        <v>0</v>
      </c>
      <c r="AL23" s="76">
        <f t="shared" si="0"/>
        <v>0</v>
      </c>
      <c r="AM23" s="377"/>
      <c r="AN23" s="377"/>
    </row>
    <row r="24" spans="1:40" ht="18" customHeight="1">
      <c r="A24" s="79">
        <v>14</v>
      </c>
      <c r="B24" s="114"/>
      <c r="C24" s="141"/>
      <c r="D24" s="115"/>
      <c r="E24" s="116"/>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75">
        <f t="shared" si="1"/>
        <v>0</v>
      </c>
      <c r="AL24" s="76">
        <f t="shared" si="0"/>
        <v>0</v>
      </c>
      <c r="AM24" s="377"/>
      <c r="AN24" s="377"/>
    </row>
    <row r="25" spans="1:40" ht="18" customHeight="1">
      <c r="A25" s="79">
        <v>15</v>
      </c>
      <c r="B25" s="114"/>
      <c r="C25" s="141"/>
      <c r="D25" s="115"/>
      <c r="E25" s="116"/>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75">
        <f t="shared" si="1"/>
        <v>0</v>
      </c>
      <c r="AL25" s="76">
        <f t="shared" si="0"/>
        <v>0</v>
      </c>
      <c r="AM25" s="377"/>
      <c r="AN25" s="377"/>
    </row>
    <row r="26" spans="1:40" ht="18" customHeight="1">
      <c r="A26" s="79">
        <v>16</v>
      </c>
      <c r="B26" s="114"/>
      <c r="C26" s="141"/>
      <c r="D26" s="115"/>
      <c r="E26" s="116"/>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75">
        <f t="shared" si="1"/>
        <v>0</v>
      </c>
      <c r="AL26" s="76">
        <f t="shared" si="0"/>
        <v>0</v>
      </c>
      <c r="AM26" s="377"/>
      <c r="AN26" s="377"/>
    </row>
    <row r="27" spans="1:40" ht="18" customHeight="1">
      <c r="A27" s="79">
        <v>17</v>
      </c>
      <c r="B27" s="114"/>
      <c r="C27" s="141"/>
      <c r="D27" s="115"/>
      <c r="E27" s="116"/>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75">
        <f t="shared" si="1"/>
        <v>0</v>
      </c>
      <c r="AL27" s="76">
        <f t="shared" si="0"/>
        <v>0</v>
      </c>
      <c r="AM27" s="377"/>
      <c r="AN27" s="377"/>
    </row>
    <row r="28" spans="1:40" ht="18" customHeight="1">
      <c r="A28" s="79">
        <v>18</v>
      </c>
      <c r="B28" s="114"/>
      <c r="C28" s="141"/>
      <c r="D28" s="115"/>
      <c r="E28" s="116"/>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75">
        <f t="shared" si="1"/>
        <v>0</v>
      </c>
      <c r="AL28" s="76">
        <f t="shared" si="0"/>
        <v>0</v>
      </c>
      <c r="AM28" s="377"/>
      <c r="AN28" s="377"/>
    </row>
    <row r="29" spans="1:40" ht="18" customHeight="1">
      <c r="A29" s="79">
        <v>19</v>
      </c>
      <c r="B29" s="114"/>
      <c r="C29" s="141"/>
      <c r="D29" s="115"/>
      <c r="E29" s="116"/>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75">
        <f t="shared" si="1"/>
        <v>0</v>
      </c>
      <c r="AL29" s="76">
        <f t="shared" si="0"/>
        <v>0</v>
      </c>
      <c r="AM29" s="377"/>
      <c r="AN29" s="377"/>
    </row>
    <row r="30" spans="1:40" ht="18" customHeight="1">
      <c r="A30" s="79">
        <v>20</v>
      </c>
      <c r="B30" s="114"/>
      <c r="C30" s="141"/>
      <c r="D30" s="115"/>
      <c r="E30" s="116"/>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75">
        <f t="shared" si="1"/>
        <v>0</v>
      </c>
      <c r="AL30" s="76">
        <f t="shared" si="0"/>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+SUM(F31:AJ31)</f>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7"/>
      <c r="B34" s="117"/>
      <c r="C34" s="117"/>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8"/>
      <c r="AH34" s="118"/>
      <c r="AI34" s="118"/>
      <c r="AJ34" s="119"/>
      <c r="AK34" s="70"/>
      <c r="AL34" s="69"/>
      <c r="AM34" s="69"/>
      <c r="AN34" s="71"/>
    </row>
    <row r="35" spans="1:40" s="72" customFormat="1" ht="5.0999999999999996" customHeight="1">
      <c r="A35" s="117"/>
      <c r="B35" s="117"/>
      <c r="C35" s="117"/>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8"/>
      <c r="AH35" s="118"/>
      <c r="AI35" s="118"/>
      <c r="AJ35" s="119"/>
      <c r="AK35" s="70"/>
      <c r="AL35" s="172"/>
      <c r="AM35" s="172"/>
      <c r="AN35" s="71"/>
    </row>
    <row r="36" spans="1:40" s="72" customFormat="1" ht="5.0999999999999996" customHeight="1">
      <c r="A36" s="117"/>
      <c r="B36" s="117"/>
      <c r="C36" s="117"/>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8"/>
      <c r="AH36" s="118"/>
      <c r="AI36" s="118"/>
      <c r="AJ36" s="119"/>
      <c r="AK36" s="70"/>
      <c r="AL36" s="172"/>
      <c r="AM36" s="172"/>
      <c r="AN36" s="71"/>
    </row>
    <row r="37" spans="1:40" s="72" customFormat="1" ht="18" customHeight="1">
      <c r="A37" s="111" t="s">
        <v>202</v>
      </c>
      <c r="B37" s="70"/>
      <c r="D37" s="70"/>
      <c r="E37" s="70"/>
      <c r="F37" s="70"/>
      <c r="G37" s="70"/>
      <c r="H37" s="70"/>
      <c r="I37" s="70"/>
      <c r="J37" s="70"/>
      <c r="K37" s="70"/>
    </row>
    <row r="38" spans="1:40" s="72" customFormat="1" ht="18" customHeight="1">
      <c r="A38" s="131" t="s">
        <v>255</v>
      </c>
      <c r="B38" s="131"/>
      <c r="M38" s="111" t="s">
        <v>203</v>
      </c>
      <c r="N38" s="70"/>
      <c r="P38" s="70"/>
      <c r="Q38" s="70"/>
      <c r="R38" s="70"/>
      <c r="S38" s="70"/>
      <c r="T38" s="70"/>
      <c r="U38" s="190" t="str">
        <f>IF(COUNTIF(M40:M43,"○")&gt;1,"いずれか１つを選択してください。","")</f>
        <v/>
      </c>
      <c r="V38" s="70"/>
      <c r="W38" s="70"/>
      <c r="X38" s="70"/>
      <c r="Y38" s="70"/>
      <c r="Z38" s="70"/>
      <c r="AA38" s="70"/>
      <c r="AB38" s="70"/>
      <c r="AC38" s="70"/>
      <c r="AD38" s="70"/>
      <c r="AE38" s="70"/>
      <c r="AF38" s="70"/>
      <c r="AG38" s="70"/>
      <c r="AH38" s="118"/>
      <c r="AI38" s="118"/>
      <c r="AJ38" s="118"/>
      <c r="AK38" s="119"/>
      <c r="AL38" s="70"/>
      <c r="AM38" s="69"/>
      <c r="AN38" s="69"/>
    </row>
    <row r="39" spans="1:40" s="72" customFormat="1" ht="18.75" customHeight="1">
      <c r="A39" s="423"/>
      <c r="B39" s="423"/>
      <c r="C39" s="423"/>
      <c r="D39" s="129">
        <f>IF(S2=1,10,IF(S2=2,11,IF(S2=3,12,S2-3)))</f>
        <v>1</v>
      </c>
      <c r="E39" s="129">
        <f>IF(S2=1,11,IF(S2=2,12,S2-2))</f>
        <v>2</v>
      </c>
      <c r="F39" s="424">
        <f>IF(S2=1,12,S2-1)</f>
        <v>3</v>
      </c>
      <c r="G39" s="424"/>
      <c r="H39" s="424"/>
      <c r="I39" s="419" t="s">
        <v>251</v>
      </c>
      <c r="J39" s="419"/>
      <c r="K39" s="419"/>
      <c r="M39" s="417" t="s">
        <v>195</v>
      </c>
      <c r="N39" s="418"/>
      <c r="O39" s="418"/>
      <c r="P39" s="418"/>
      <c r="Q39" s="418"/>
      <c r="R39" s="418"/>
      <c r="S39" s="418"/>
      <c r="T39" s="418"/>
      <c r="U39" s="418"/>
      <c r="V39" s="418"/>
      <c r="W39" s="418"/>
      <c r="X39" s="418"/>
      <c r="Y39" s="418"/>
      <c r="Z39" s="418"/>
      <c r="AA39" s="418"/>
      <c r="AB39" s="418"/>
      <c r="AC39" s="418"/>
      <c r="AD39" s="418"/>
      <c r="AE39" s="418"/>
      <c r="AF39" s="418"/>
      <c r="AG39" s="418"/>
      <c r="AH39" s="461" t="s">
        <v>288</v>
      </c>
      <c r="AI39" s="462"/>
      <c r="AJ39" s="462"/>
      <c r="AK39" s="462"/>
      <c r="AL39" s="463"/>
      <c r="AM39" s="420" t="s">
        <v>205</v>
      </c>
      <c r="AN39" s="420"/>
    </row>
    <row r="40" spans="1:40" s="72" customFormat="1" ht="18" customHeight="1">
      <c r="A40" s="420" t="s">
        <v>259</v>
      </c>
      <c r="B40" s="420"/>
      <c r="C40" s="420"/>
      <c r="D40" s="139"/>
      <c r="E40" s="139"/>
      <c r="F40" s="421"/>
      <c r="G40" s="421"/>
      <c r="H40" s="421"/>
      <c r="I40" s="419">
        <f>SUM(D40:F40)</f>
        <v>0</v>
      </c>
      <c r="J40" s="419"/>
      <c r="K40" s="419"/>
      <c r="M40" s="444"/>
      <c r="N40" s="435" t="s">
        <v>289</v>
      </c>
      <c r="O40" s="436"/>
      <c r="P40" s="437"/>
      <c r="Q40" s="429" t="s">
        <v>285</v>
      </c>
      <c r="R40" s="430"/>
      <c r="S40" s="430"/>
      <c r="T40" s="430"/>
      <c r="U40" s="430"/>
      <c r="V40" s="430"/>
      <c r="W40" s="430"/>
      <c r="X40" s="430"/>
      <c r="Y40" s="430"/>
      <c r="Z40" s="430"/>
      <c r="AA40" s="430"/>
      <c r="AB40" s="430"/>
      <c r="AC40" s="430"/>
      <c r="AD40" s="430"/>
      <c r="AE40" s="430"/>
      <c r="AF40" s="430"/>
      <c r="AG40" s="431"/>
      <c r="AH40" s="427">
        <f>SUM(F32:AJ32)</f>
        <v>0</v>
      </c>
      <c r="AI40" s="428"/>
      <c r="AJ40" s="185" t="s">
        <v>196</v>
      </c>
      <c r="AK40" s="427">
        <f>ROUNDUP(AH40/450,0)</f>
        <v>0</v>
      </c>
      <c r="AL40" s="428"/>
      <c r="AM40" s="419">
        <f>MIN(AH40:AK42)</f>
        <v>0</v>
      </c>
      <c r="AN40" s="419"/>
    </row>
    <row r="41" spans="1:40" s="72" customFormat="1" ht="18" customHeight="1">
      <c r="A41" s="439"/>
      <c r="B41" s="439"/>
      <c r="C41" s="439"/>
      <c r="D41" s="69"/>
      <c r="E41" s="69"/>
      <c r="F41" s="69"/>
      <c r="G41" s="69"/>
      <c r="H41" s="69"/>
      <c r="I41" s="69" t="s">
        <v>266</v>
      </c>
      <c r="J41" s="69"/>
      <c r="K41" s="69"/>
      <c r="M41" s="445"/>
      <c r="N41" s="438"/>
      <c r="O41" s="439"/>
      <c r="P41" s="440"/>
      <c r="Q41" s="432" t="s">
        <v>286</v>
      </c>
      <c r="R41" s="433"/>
      <c r="S41" s="433"/>
      <c r="T41" s="433"/>
      <c r="U41" s="433"/>
      <c r="V41" s="433"/>
      <c r="W41" s="433"/>
      <c r="X41" s="433"/>
      <c r="Y41" s="433"/>
      <c r="Z41" s="433"/>
      <c r="AA41" s="433"/>
      <c r="AB41" s="433"/>
      <c r="AC41" s="433"/>
      <c r="AD41" s="433"/>
      <c r="AE41" s="433"/>
      <c r="AF41" s="433"/>
      <c r="AG41" s="434"/>
      <c r="AH41" s="417">
        <f>COUNTA(B12:B30)</f>
        <v>1</v>
      </c>
      <c r="AI41" s="418"/>
      <c r="AJ41" s="191" t="s">
        <v>197</v>
      </c>
      <c r="AK41" s="427">
        <f>ROUNDUP(AH41/10,0)</f>
        <v>1</v>
      </c>
      <c r="AL41" s="428"/>
      <c r="AM41" s="419"/>
      <c r="AN41" s="419"/>
    </row>
    <row r="42" spans="1:40" s="72" customFormat="1" ht="18" customHeight="1">
      <c r="A42" s="464"/>
      <c r="B42" s="464"/>
      <c r="C42" s="464"/>
      <c r="D42" s="69"/>
      <c r="E42" s="69"/>
      <c r="F42" s="464"/>
      <c r="G42" s="464"/>
      <c r="H42" s="464"/>
      <c r="I42" s="419">
        <f>I40/3</f>
        <v>0</v>
      </c>
      <c r="J42" s="419"/>
      <c r="K42" s="419"/>
      <c r="M42" s="446"/>
      <c r="N42" s="441"/>
      <c r="O42" s="442"/>
      <c r="P42" s="443"/>
      <c r="Q42" s="432" t="s">
        <v>287</v>
      </c>
      <c r="R42" s="433"/>
      <c r="S42" s="433"/>
      <c r="T42" s="433"/>
      <c r="U42" s="433"/>
      <c r="V42" s="433"/>
      <c r="W42" s="433"/>
      <c r="X42" s="433"/>
      <c r="Y42" s="433"/>
      <c r="Z42" s="433"/>
      <c r="AA42" s="433"/>
      <c r="AB42" s="433"/>
      <c r="AC42" s="433"/>
      <c r="AD42" s="433"/>
      <c r="AE42" s="433"/>
      <c r="AF42" s="433"/>
      <c r="AG42" s="434"/>
      <c r="AH42" s="427">
        <f>ROUNDDOWN(I42,1)</f>
        <v>0</v>
      </c>
      <c r="AI42" s="428"/>
      <c r="AJ42" s="192" t="s">
        <v>197</v>
      </c>
      <c r="AK42" s="427">
        <f>ROUNDUP(AH42/40,0)</f>
        <v>0</v>
      </c>
      <c r="AL42" s="428"/>
      <c r="AM42" s="419"/>
      <c r="AN42" s="419"/>
    </row>
    <row r="43" spans="1:40" s="72" customFormat="1" ht="18" customHeight="1">
      <c r="B43" s="126"/>
      <c r="M43" s="184"/>
      <c r="N43" s="432" t="s">
        <v>290</v>
      </c>
      <c r="O43" s="433"/>
      <c r="P43" s="433"/>
      <c r="Q43" s="433"/>
      <c r="R43" s="433"/>
      <c r="S43" s="433"/>
      <c r="T43" s="433"/>
      <c r="U43" s="433"/>
      <c r="V43" s="433"/>
      <c r="W43" s="433"/>
      <c r="X43" s="433"/>
      <c r="Y43" s="433"/>
      <c r="Z43" s="433"/>
      <c r="AA43" s="433"/>
      <c r="AB43" s="433"/>
      <c r="AC43" s="433"/>
      <c r="AD43" s="433"/>
      <c r="AE43" s="433"/>
      <c r="AF43" s="433"/>
      <c r="AG43" s="434"/>
      <c r="AH43" s="465"/>
      <c r="AI43" s="465"/>
      <c r="AJ43" s="465"/>
      <c r="AK43" s="465"/>
      <c r="AL43" s="465"/>
      <c r="AM43" s="417" cm="1">
        <f t="array" ref="AM43">ROUNDUP(_xlfn.IFS(AM40&lt;2,1,AND(AM40&lt;=2,AM40&lt;6),AM40-1,AM40&gt;=6,AM40/2*3),1)</f>
        <v>1</v>
      </c>
      <c r="AN43" s="422"/>
    </row>
    <row r="44" spans="1:40" s="72" customFormat="1" ht="5.0999999999999996" customHeight="1">
      <c r="A44" s="117"/>
      <c r="B44" s="117"/>
      <c r="C44" s="117"/>
      <c r="D44" s="117"/>
      <c r="E44" s="117"/>
      <c r="F44" s="117"/>
      <c r="G44" s="117"/>
      <c r="H44" s="117"/>
      <c r="I44" s="117"/>
      <c r="J44" s="118"/>
      <c r="K44" s="118"/>
      <c r="L44" s="118"/>
      <c r="M44" s="119"/>
      <c r="N44" s="70"/>
      <c r="W44" s="69"/>
      <c r="X44" s="70"/>
      <c r="Y44" s="70"/>
      <c r="Z44" s="70"/>
      <c r="AA44" s="70"/>
      <c r="AB44" s="70"/>
      <c r="AC44" s="70"/>
      <c r="AD44" s="70"/>
      <c r="AE44" s="70"/>
      <c r="AF44" s="70"/>
      <c r="AG44" s="118"/>
      <c r="AH44" s="118"/>
      <c r="AI44" s="118"/>
      <c r="AJ44" s="119"/>
      <c r="AK44" s="70"/>
      <c r="AL44" s="69"/>
      <c r="AM44" s="69"/>
      <c r="AN44" s="71"/>
    </row>
    <row r="45" spans="1:40"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サービス提供責任者</v>
      </c>
      <c r="F46" s="413"/>
      <c r="G46" s="413"/>
      <c r="H46" s="413"/>
      <c r="I46" s="404" t="str">
        <f>IF(VLOOKUP($AK$1,'選択肢（削除厳禁）'!$A$1:$J$31,I51,FALSE)=0,"-",VLOOKUP($AK$1,'選択肢（削除厳禁）'!$A$1:$J$31,I51,FALSE))</f>
        <v>従業者</v>
      </c>
      <c r="J46" s="405"/>
      <c r="K46" s="405"/>
      <c r="L46" s="405"/>
      <c r="M46" s="405"/>
      <c r="N46" s="406"/>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c r="AM46" s="408"/>
      <c r="AN46" s="62"/>
    </row>
    <row r="47" spans="1:40" ht="18" customHeight="1">
      <c r="A47" s="62"/>
      <c r="B47" s="82"/>
      <c r="C47" s="113" t="s">
        <v>56</v>
      </c>
      <c r="D47" s="113" t="s">
        <v>57</v>
      </c>
      <c r="E47" s="112" t="s">
        <v>56</v>
      </c>
      <c r="F47" s="412" t="s">
        <v>57</v>
      </c>
      <c r="G47" s="412"/>
      <c r="H47" s="412"/>
      <c r="I47" s="409" t="s">
        <v>56</v>
      </c>
      <c r="J47" s="410"/>
      <c r="K47" s="411"/>
      <c r="L47" s="409" t="s">
        <v>57</v>
      </c>
      <c r="M47" s="410"/>
      <c r="N47" s="41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178"/>
      <c r="AM47" s="178"/>
      <c r="AN47" s="62"/>
    </row>
    <row r="48" spans="1:40"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178"/>
      <c r="AM48" s="178"/>
      <c r="AN48" s="62"/>
    </row>
    <row r="49" spans="1:40" ht="18" customHeight="1">
      <c r="A49" s="62"/>
      <c r="B49" s="89" t="s">
        <v>108</v>
      </c>
      <c r="C49" s="132"/>
      <c r="D49" s="132"/>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178"/>
      <c r="AM49" s="178"/>
      <c r="AN49" s="62"/>
    </row>
    <row r="50" spans="1:40" ht="18" customHeight="1">
      <c r="A50" s="62"/>
      <c r="B50" s="89" t="s">
        <v>194</v>
      </c>
      <c r="C50" s="402"/>
      <c r="D50" s="403"/>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row>
    <row r="54" spans="1:40" s="60" customFormat="1" ht="15" customHeight="1">
      <c r="A54" s="94" t="s">
        <v>209</v>
      </c>
      <c r="B54" s="93"/>
      <c r="C54" s="93"/>
      <c r="D54" s="93"/>
      <c r="E54" s="93"/>
      <c r="F54" s="93"/>
      <c r="G54" s="93"/>
      <c r="H54" s="80"/>
      <c r="I54" s="80"/>
      <c r="J54" s="80"/>
      <c r="K54" s="80"/>
      <c r="L54" s="80"/>
      <c r="M54" s="80"/>
    </row>
    <row r="55" spans="1:40" s="60" customFormat="1" ht="15" customHeight="1">
      <c r="A55" s="94" t="s">
        <v>161</v>
      </c>
      <c r="B55" s="93"/>
      <c r="C55" s="93"/>
      <c r="D55" s="93"/>
      <c r="E55" s="93"/>
      <c r="F55" s="93"/>
      <c r="G55" s="93"/>
      <c r="H55" s="80"/>
      <c r="I55" s="80"/>
      <c r="J55" s="80"/>
      <c r="K55" s="80"/>
      <c r="L55" s="80"/>
      <c r="M55" s="80"/>
    </row>
    <row r="56" spans="1:40" s="60" customFormat="1" ht="15" customHeight="1">
      <c r="A56" s="94" t="s">
        <v>162</v>
      </c>
      <c r="B56" s="93"/>
      <c r="C56" s="93"/>
      <c r="D56" s="93"/>
      <c r="E56" s="93"/>
      <c r="F56" s="93"/>
      <c r="G56" s="93"/>
      <c r="H56" s="80"/>
      <c r="I56" s="80"/>
      <c r="J56" s="80"/>
      <c r="K56" s="80"/>
      <c r="L56" s="80"/>
      <c r="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28">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s>
  <phoneticPr fontId="3"/>
  <conditionalFormatting sqref="A1:AN44">
    <cfRule type="notContainsBlanks" dxfId="19" priority="1">
      <formula>LEN(TRIM(A1))&gt;0</formula>
    </cfRule>
  </conditionalFormatting>
  <dataValidations count="7">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howErrorMessage="1" sqref="B12:B30" xr:uid="{00000000-0002-0000-0400-000005000000}">
      <formula1>INDIRECT($AK$1)</formula1>
    </dataValidation>
    <dataValidation type="list" allowBlank="1" showInputMessage="1" showErrorMessage="1" sqref="M40:M43" xr:uid="{34FE1DCD-CC09-4468-8BDC-A4BB0ACEF428}">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79"/>
  <sheetViews>
    <sheetView showGridLines="0" view="pageBreakPreview" zoomScale="85" zoomScaleNormal="100" zoomScaleSheetLayoutView="85" workbookViewId="0">
      <selection activeCell="B3" sqref="B3"/>
    </sheetView>
  </sheetViews>
  <sheetFormatPr defaultColWidth="8.25" defaultRowHeight="21" customHeight="1"/>
  <cols>
    <col min="1" max="1" width="2.625" style="59" customWidth="1"/>
    <col min="2" max="2" width="22.2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269</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141"/>
      <c r="D11" s="115"/>
      <c r="E11" s="116"/>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78"/>
      <c r="AL11" s="177"/>
      <c r="AM11" s="377"/>
      <c r="AN11" s="377"/>
    </row>
    <row r="12" spans="1:40" ht="18" customHeight="1">
      <c r="A12" s="79">
        <v>2</v>
      </c>
      <c r="B12" s="114" t="s">
        <v>111</v>
      </c>
      <c r="C12" s="141"/>
      <c r="D12" s="115"/>
      <c r="E12" s="116"/>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75">
        <f>+SUM(F12:AJ12)</f>
        <v>0</v>
      </c>
      <c r="AL12" s="76">
        <f t="shared" ref="AL12:AL30" si="0">IF($AK$3="４週",AK12/4,AK12/(DAY(EOMONTH($F$9,0))/7))</f>
        <v>0</v>
      </c>
      <c r="AM12" s="377"/>
      <c r="AN12" s="377"/>
    </row>
    <row r="13" spans="1:40" ht="18" customHeight="1">
      <c r="A13" s="79">
        <v>3</v>
      </c>
      <c r="B13" s="114"/>
      <c r="C13" s="141"/>
      <c r="D13" s="115"/>
      <c r="E13" s="116"/>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75">
        <f>+SUM(F13:AJ13)</f>
        <v>0</v>
      </c>
      <c r="AL13" s="76">
        <f t="shared" si="0"/>
        <v>0</v>
      </c>
      <c r="AM13" s="377"/>
      <c r="AN13" s="377"/>
    </row>
    <row r="14" spans="1:40" ht="18" customHeight="1">
      <c r="A14" s="79">
        <v>4</v>
      </c>
      <c r="B14" s="114"/>
      <c r="C14" s="141"/>
      <c r="D14" s="115"/>
      <c r="E14" s="116"/>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75">
        <f t="shared" ref="AK14:AK30" si="1">+SUM(F14:AJ14)</f>
        <v>0</v>
      </c>
      <c r="AL14" s="76">
        <f t="shared" si="0"/>
        <v>0</v>
      </c>
      <c r="AM14" s="377"/>
      <c r="AN14" s="377"/>
    </row>
    <row r="15" spans="1:40" ht="18" customHeight="1">
      <c r="A15" s="79">
        <v>5</v>
      </c>
      <c r="B15" s="114"/>
      <c r="C15" s="141"/>
      <c r="D15" s="115"/>
      <c r="E15" s="116"/>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75">
        <f t="shared" si="1"/>
        <v>0</v>
      </c>
      <c r="AL15" s="76">
        <f t="shared" si="0"/>
        <v>0</v>
      </c>
      <c r="AM15" s="377"/>
      <c r="AN15" s="377"/>
    </row>
    <row r="16" spans="1:40" ht="18" customHeight="1">
      <c r="A16" s="79">
        <v>6</v>
      </c>
      <c r="B16" s="114"/>
      <c r="C16" s="141"/>
      <c r="D16" s="115"/>
      <c r="E16" s="116"/>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75">
        <f t="shared" si="1"/>
        <v>0</v>
      </c>
      <c r="AL16" s="76">
        <f t="shared" si="0"/>
        <v>0</v>
      </c>
      <c r="AM16" s="377"/>
      <c r="AN16" s="377"/>
    </row>
    <row r="17" spans="1:40" ht="18" customHeight="1">
      <c r="A17" s="79">
        <v>7</v>
      </c>
      <c r="B17" s="114"/>
      <c r="C17" s="141"/>
      <c r="D17" s="115"/>
      <c r="E17" s="116"/>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75">
        <f t="shared" si="1"/>
        <v>0</v>
      </c>
      <c r="AL17" s="76">
        <f t="shared" si="0"/>
        <v>0</v>
      </c>
      <c r="AM17" s="377"/>
      <c r="AN17" s="377"/>
    </row>
    <row r="18" spans="1:40" ht="18" customHeight="1">
      <c r="A18" s="79">
        <v>8</v>
      </c>
      <c r="B18" s="114"/>
      <c r="C18" s="141"/>
      <c r="D18" s="115"/>
      <c r="E18" s="116"/>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75">
        <f t="shared" si="1"/>
        <v>0</v>
      </c>
      <c r="AL18" s="76">
        <f t="shared" si="0"/>
        <v>0</v>
      </c>
      <c r="AM18" s="377"/>
      <c r="AN18" s="377"/>
    </row>
    <row r="19" spans="1:40" ht="18" customHeight="1">
      <c r="A19" s="79">
        <v>9</v>
      </c>
      <c r="B19" s="114"/>
      <c r="C19" s="141"/>
      <c r="D19" s="115"/>
      <c r="E19" s="116"/>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75">
        <f t="shared" si="1"/>
        <v>0</v>
      </c>
      <c r="AL19" s="76">
        <f t="shared" si="0"/>
        <v>0</v>
      </c>
      <c r="AM19" s="377"/>
      <c r="AN19" s="377"/>
    </row>
    <row r="20" spans="1:40" ht="18" customHeight="1">
      <c r="A20" s="79">
        <v>10</v>
      </c>
      <c r="B20" s="114"/>
      <c r="C20" s="141"/>
      <c r="D20" s="115"/>
      <c r="E20" s="116"/>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75">
        <f t="shared" si="1"/>
        <v>0</v>
      </c>
      <c r="AL20" s="76">
        <f t="shared" si="0"/>
        <v>0</v>
      </c>
      <c r="AM20" s="377"/>
      <c r="AN20" s="377"/>
    </row>
    <row r="21" spans="1:40" ht="18" customHeight="1">
      <c r="A21" s="79">
        <v>11</v>
      </c>
      <c r="B21" s="114"/>
      <c r="C21" s="141"/>
      <c r="D21" s="115"/>
      <c r="E21" s="116"/>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75">
        <f t="shared" si="1"/>
        <v>0</v>
      </c>
      <c r="AL21" s="76">
        <f t="shared" si="0"/>
        <v>0</v>
      </c>
      <c r="AM21" s="377"/>
      <c r="AN21" s="377"/>
    </row>
    <row r="22" spans="1:40" ht="18" customHeight="1">
      <c r="A22" s="79">
        <v>12</v>
      </c>
      <c r="B22" s="114"/>
      <c r="C22" s="141"/>
      <c r="D22" s="115"/>
      <c r="E22" s="116"/>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75">
        <f t="shared" si="1"/>
        <v>0</v>
      </c>
      <c r="AL22" s="76">
        <f t="shared" si="0"/>
        <v>0</v>
      </c>
      <c r="AM22" s="377"/>
      <c r="AN22" s="377"/>
    </row>
    <row r="23" spans="1:40" ht="18" customHeight="1">
      <c r="A23" s="79">
        <v>13</v>
      </c>
      <c r="B23" s="114"/>
      <c r="C23" s="141"/>
      <c r="D23" s="115"/>
      <c r="E23" s="116"/>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75">
        <f t="shared" si="1"/>
        <v>0</v>
      </c>
      <c r="AL23" s="76">
        <f t="shared" si="0"/>
        <v>0</v>
      </c>
      <c r="AM23" s="377"/>
      <c r="AN23" s="377"/>
    </row>
    <row r="24" spans="1:40" ht="18" customHeight="1">
      <c r="A24" s="79">
        <v>14</v>
      </c>
      <c r="B24" s="114"/>
      <c r="C24" s="141"/>
      <c r="D24" s="115"/>
      <c r="E24" s="116"/>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75">
        <f t="shared" si="1"/>
        <v>0</v>
      </c>
      <c r="AL24" s="76">
        <f t="shared" si="0"/>
        <v>0</v>
      </c>
      <c r="AM24" s="377"/>
      <c r="AN24" s="377"/>
    </row>
    <row r="25" spans="1:40" ht="18" customHeight="1">
      <c r="A25" s="79">
        <v>15</v>
      </c>
      <c r="B25" s="114"/>
      <c r="C25" s="141"/>
      <c r="D25" s="115"/>
      <c r="E25" s="116"/>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75">
        <f t="shared" si="1"/>
        <v>0</v>
      </c>
      <c r="AL25" s="76">
        <f t="shared" si="0"/>
        <v>0</v>
      </c>
      <c r="AM25" s="377"/>
      <c r="AN25" s="377"/>
    </row>
    <row r="26" spans="1:40" ht="18" customHeight="1">
      <c r="A26" s="79">
        <v>16</v>
      </c>
      <c r="B26" s="114"/>
      <c r="C26" s="141"/>
      <c r="D26" s="115"/>
      <c r="E26" s="116"/>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75">
        <f t="shared" si="1"/>
        <v>0</v>
      </c>
      <c r="AL26" s="76">
        <f t="shared" si="0"/>
        <v>0</v>
      </c>
      <c r="AM26" s="377"/>
      <c r="AN26" s="377"/>
    </row>
    <row r="27" spans="1:40" ht="18" customHeight="1">
      <c r="A27" s="79">
        <v>17</v>
      </c>
      <c r="B27" s="114"/>
      <c r="C27" s="141"/>
      <c r="D27" s="115"/>
      <c r="E27" s="116"/>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75">
        <f t="shared" si="1"/>
        <v>0</v>
      </c>
      <c r="AL27" s="76">
        <f t="shared" si="0"/>
        <v>0</v>
      </c>
      <c r="AM27" s="377"/>
      <c r="AN27" s="377"/>
    </row>
    <row r="28" spans="1:40" ht="18" customHeight="1">
      <c r="A28" s="79">
        <v>18</v>
      </c>
      <c r="B28" s="114"/>
      <c r="C28" s="141"/>
      <c r="D28" s="115"/>
      <c r="E28" s="116"/>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75">
        <f t="shared" si="1"/>
        <v>0</v>
      </c>
      <c r="AL28" s="76">
        <f t="shared" si="0"/>
        <v>0</v>
      </c>
      <c r="AM28" s="377"/>
      <c r="AN28" s="377"/>
    </row>
    <row r="29" spans="1:40" ht="18" customHeight="1">
      <c r="A29" s="79">
        <v>19</v>
      </c>
      <c r="B29" s="114"/>
      <c r="C29" s="141"/>
      <c r="D29" s="115"/>
      <c r="E29" s="116"/>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75">
        <f t="shared" si="1"/>
        <v>0</v>
      </c>
      <c r="AL29" s="76">
        <f t="shared" si="0"/>
        <v>0</v>
      </c>
      <c r="AM29" s="377"/>
      <c r="AN29" s="377"/>
    </row>
    <row r="30" spans="1:40" ht="18" customHeight="1">
      <c r="A30" s="79">
        <v>20</v>
      </c>
      <c r="B30" s="114"/>
      <c r="C30" s="141"/>
      <c r="D30" s="115"/>
      <c r="E30" s="116"/>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75">
        <f t="shared" si="1"/>
        <v>0</v>
      </c>
      <c r="AL30" s="76">
        <f t="shared" si="0"/>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+SUM(F31:AJ31)</f>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7"/>
      <c r="B34" s="117"/>
      <c r="C34" s="117"/>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8"/>
      <c r="AH34" s="118"/>
      <c r="AI34" s="118"/>
      <c r="AJ34" s="119"/>
      <c r="AK34" s="70"/>
      <c r="AL34" s="69"/>
      <c r="AM34" s="69"/>
      <c r="AN34" s="71"/>
    </row>
    <row r="35" spans="1:40" s="72" customFormat="1" ht="5.0999999999999996" customHeight="1">
      <c r="A35" s="117"/>
      <c r="B35" s="117"/>
      <c r="C35" s="117"/>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8"/>
      <c r="AH35" s="118"/>
      <c r="AI35" s="118"/>
      <c r="AJ35" s="119"/>
      <c r="AK35" s="70"/>
      <c r="AL35" s="172"/>
      <c r="AM35" s="172"/>
      <c r="AN35" s="71"/>
    </row>
    <row r="36" spans="1:40" s="72" customFormat="1" ht="5.0999999999999996" customHeight="1">
      <c r="A36" s="117"/>
      <c r="B36" s="117"/>
      <c r="C36" s="117"/>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8"/>
      <c r="AH36" s="118"/>
      <c r="AI36" s="118"/>
      <c r="AJ36" s="119"/>
      <c r="AK36" s="70"/>
      <c r="AL36" s="172"/>
      <c r="AM36" s="172"/>
      <c r="AN36" s="71"/>
    </row>
    <row r="37" spans="1:40" s="72" customFormat="1" ht="18" customHeight="1">
      <c r="A37" s="111" t="s">
        <v>202</v>
      </c>
      <c r="B37" s="70"/>
      <c r="D37" s="70"/>
      <c r="E37" s="70"/>
      <c r="F37" s="70"/>
      <c r="G37" s="70"/>
      <c r="H37" s="70"/>
      <c r="I37" s="70"/>
      <c r="J37" s="70"/>
      <c r="K37" s="70"/>
    </row>
    <row r="38" spans="1:40" s="72" customFormat="1" ht="18" customHeight="1">
      <c r="A38" s="131" t="s">
        <v>255</v>
      </c>
      <c r="B38" s="131"/>
      <c r="M38" s="111" t="s">
        <v>203</v>
      </c>
      <c r="N38" s="70"/>
      <c r="P38" s="70"/>
      <c r="Q38" s="70"/>
      <c r="R38" s="70"/>
      <c r="S38" s="70"/>
      <c r="T38" s="70"/>
      <c r="U38" s="190" t="str">
        <f>IF(COUNTIF(M40:M43,"○")&gt;1,"いずれか１つを選択してください。","")</f>
        <v/>
      </c>
      <c r="V38" s="70"/>
      <c r="W38" s="70"/>
      <c r="X38" s="70"/>
      <c r="Y38" s="70"/>
      <c r="Z38" s="70"/>
      <c r="AA38" s="70"/>
      <c r="AB38" s="70"/>
      <c r="AC38" s="70"/>
      <c r="AD38" s="70"/>
      <c r="AE38" s="70"/>
      <c r="AF38" s="70"/>
      <c r="AG38" s="70"/>
      <c r="AH38" s="118"/>
      <c r="AI38" s="118"/>
      <c r="AJ38" s="118"/>
      <c r="AK38" s="119"/>
      <c r="AL38" s="70"/>
      <c r="AM38" s="69"/>
      <c r="AN38" s="69"/>
    </row>
    <row r="39" spans="1:40" s="72" customFormat="1" ht="18.75" customHeight="1">
      <c r="A39" s="423"/>
      <c r="B39" s="423"/>
      <c r="C39" s="423"/>
      <c r="D39" s="129">
        <f>IF(S2=1,10,IF(S2=2,11,IF(S2=3,12,S2-3)))</f>
        <v>1</v>
      </c>
      <c r="E39" s="129">
        <f>IF(S2=1,11,IF(S2=2,12,S2-2))</f>
        <v>2</v>
      </c>
      <c r="F39" s="424">
        <f>IF(S2=1,12,S2-1)</f>
        <v>3</v>
      </c>
      <c r="G39" s="424"/>
      <c r="H39" s="424"/>
      <c r="I39" s="419" t="s">
        <v>251</v>
      </c>
      <c r="J39" s="419"/>
      <c r="K39" s="419"/>
      <c r="M39" s="417" t="s">
        <v>195</v>
      </c>
      <c r="N39" s="418"/>
      <c r="O39" s="418"/>
      <c r="P39" s="418"/>
      <c r="Q39" s="418"/>
      <c r="R39" s="418"/>
      <c r="S39" s="418"/>
      <c r="T39" s="418"/>
      <c r="U39" s="418"/>
      <c r="V39" s="418"/>
      <c r="W39" s="418"/>
      <c r="X39" s="418"/>
      <c r="Y39" s="418"/>
      <c r="Z39" s="418"/>
      <c r="AA39" s="418"/>
      <c r="AB39" s="418"/>
      <c r="AC39" s="418"/>
      <c r="AD39" s="418"/>
      <c r="AE39" s="418"/>
      <c r="AF39" s="418"/>
      <c r="AG39" s="418"/>
      <c r="AH39" s="461" t="s">
        <v>288</v>
      </c>
      <c r="AI39" s="462"/>
      <c r="AJ39" s="462"/>
      <c r="AK39" s="462"/>
      <c r="AL39" s="463"/>
      <c r="AM39" s="420" t="s">
        <v>205</v>
      </c>
      <c r="AN39" s="420"/>
    </row>
    <row r="40" spans="1:40" s="72" customFormat="1" ht="18" customHeight="1">
      <c r="A40" s="420" t="s">
        <v>259</v>
      </c>
      <c r="B40" s="420"/>
      <c r="C40" s="420"/>
      <c r="D40" s="142"/>
      <c r="E40" s="142"/>
      <c r="F40" s="421"/>
      <c r="G40" s="421"/>
      <c r="H40" s="421"/>
      <c r="I40" s="419">
        <f>SUM(D40:F40)</f>
        <v>0</v>
      </c>
      <c r="J40" s="419"/>
      <c r="K40" s="419"/>
      <c r="M40" s="444"/>
      <c r="N40" s="435" t="s">
        <v>289</v>
      </c>
      <c r="O40" s="436"/>
      <c r="P40" s="437"/>
      <c r="Q40" s="429" t="s">
        <v>285</v>
      </c>
      <c r="R40" s="430"/>
      <c r="S40" s="430"/>
      <c r="T40" s="430"/>
      <c r="U40" s="430"/>
      <c r="V40" s="430"/>
      <c r="W40" s="430"/>
      <c r="X40" s="430"/>
      <c r="Y40" s="430"/>
      <c r="Z40" s="430"/>
      <c r="AA40" s="430"/>
      <c r="AB40" s="430"/>
      <c r="AC40" s="430"/>
      <c r="AD40" s="430"/>
      <c r="AE40" s="430"/>
      <c r="AF40" s="430"/>
      <c r="AG40" s="431"/>
      <c r="AH40" s="427">
        <f>SUM(F32:AJ32)</f>
        <v>0</v>
      </c>
      <c r="AI40" s="428"/>
      <c r="AJ40" s="185" t="s">
        <v>196</v>
      </c>
      <c r="AK40" s="427">
        <f>ROUNDUP(AH40/450,0)</f>
        <v>0</v>
      </c>
      <c r="AL40" s="428"/>
      <c r="AM40" s="419">
        <f>MIN(AH40:AK42)</f>
        <v>0</v>
      </c>
      <c r="AN40" s="419"/>
    </row>
    <row r="41" spans="1:40" s="72" customFormat="1" ht="18" customHeight="1">
      <c r="A41" s="439"/>
      <c r="B41" s="439"/>
      <c r="C41" s="439"/>
      <c r="D41" s="69"/>
      <c r="E41" s="69"/>
      <c r="F41" s="69"/>
      <c r="G41" s="69"/>
      <c r="H41" s="69"/>
      <c r="I41" s="69" t="s">
        <v>266</v>
      </c>
      <c r="J41" s="69"/>
      <c r="K41" s="69"/>
      <c r="M41" s="445"/>
      <c r="N41" s="438"/>
      <c r="O41" s="439"/>
      <c r="P41" s="440"/>
      <c r="Q41" s="432" t="s">
        <v>286</v>
      </c>
      <c r="R41" s="433"/>
      <c r="S41" s="433"/>
      <c r="T41" s="433"/>
      <c r="U41" s="433"/>
      <c r="V41" s="433"/>
      <c r="W41" s="433"/>
      <c r="X41" s="433"/>
      <c r="Y41" s="433"/>
      <c r="Z41" s="433"/>
      <c r="AA41" s="433"/>
      <c r="AB41" s="433"/>
      <c r="AC41" s="433"/>
      <c r="AD41" s="433"/>
      <c r="AE41" s="433"/>
      <c r="AF41" s="433"/>
      <c r="AG41" s="434"/>
      <c r="AH41" s="417">
        <f>COUNTA(B12:B30)</f>
        <v>1</v>
      </c>
      <c r="AI41" s="418"/>
      <c r="AJ41" s="191" t="s">
        <v>197</v>
      </c>
      <c r="AK41" s="427">
        <f>ROUNDUP(AH41/10,0)</f>
        <v>1</v>
      </c>
      <c r="AL41" s="428"/>
      <c r="AM41" s="419"/>
      <c r="AN41" s="419"/>
    </row>
    <row r="42" spans="1:40" s="72" customFormat="1" ht="18" customHeight="1">
      <c r="A42" s="464"/>
      <c r="B42" s="464"/>
      <c r="C42" s="464"/>
      <c r="D42" s="69"/>
      <c r="E42" s="69"/>
      <c r="F42" s="464"/>
      <c r="G42" s="464"/>
      <c r="H42" s="464"/>
      <c r="I42" s="419">
        <f>I40/3</f>
        <v>0</v>
      </c>
      <c r="J42" s="419"/>
      <c r="K42" s="419"/>
      <c r="M42" s="446"/>
      <c r="N42" s="441"/>
      <c r="O42" s="442"/>
      <c r="P42" s="443"/>
      <c r="Q42" s="432" t="s">
        <v>287</v>
      </c>
      <c r="R42" s="433"/>
      <c r="S42" s="433"/>
      <c r="T42" s="433"/>
      <c r="U42" s="433"/>
      <c r="V42" s="433"/>
      <c r="W42" s="433"/>
      <c r="X42" s="433"/>
      <c r="Y42" s="433"/>
      <c r="Z42" s="433"/>
      <c r="AA42" s="433"/>
      <c r="AB42" s="433"/>
      <c r="AC42" s="433"/>
      <c r="AD42" s="433"/>
      <c r="AE42" s="433"/>
      <c r="AF42" s="433"/>
      <c r="AG42" s="434"/>
      <c r="AH42" s="427">
        <f>ROUNDDOWN(I42,1)</f>
        <v>0</v>
      </c>
      <c r="AI42" s="428"/>
      <c r="AJ42" s="192" t="s">
        <v>197</v>
      </c>
      <c r="AK42" s="427">
        <f>ROUNDUP(AH42/40,0)</f>
        <v>0</v>
      </c>
      <c r="AL42" s="428"/>
      <c r="AM42" s="419"/>
      <c r="AN42" s="419"/>
    </row>
    <row r="43" spans="1:40" s="72" customFormat="1" ht="18" customHeight="1">
      <c r="B43" s="126"/>
      <c r="I43" s="464"/>
      <c r="J43" s="464"/>
      <c r="K43" s="464"/>
      <c r="M43" s="184"/>
      <c r="N43" s="432" t="s">
        <v>290</v>
      </c>
      <c r="O43" s="433"/>
      <c r="P43" s="433"/>
      <c r="Q43" s="433"/>
      <c r="R43" s="433"/>
      <c r="S43" s="433"/>
      <c r="T43" s="433"/>
      <c r="U43" s="433"/>
      <c r="V43" s="433"/>
      <c r="W43" s="433"/>
      <c r="X43" s="433"/>
      <c r="Y43" s="433"/>
      <c r="Z43" s="433"/>
      <c r="AA43" s="433"/>
      <c r="AB43" s="433"/>
      <c r="AC43" s="433"/>
      <c r="AD43" s="433"/>
      <c r="AE43" s="433"/>
      <c r="AF43" s="433"/>
      <c r="AG43" s="434"/>
      <c r="AH43" s="465"/>
      <c r="AI43" s="465"/>
      <c r="AJ43" s="465"/>
      <c r="AK43" s="465"/>
      <c r="AL43" s="465"/>
      <c r="AM43" s="417" cm="1">
        <f t="array" ref="AM43">ROUNDUP(_xlfn.IFS(AM40&lt;2,1,AND(AM40&lt;=2,AM40&lt;6),AM40-1,AM40&gt;=6,AM40/2*3),1)</f>
        <v>1</v>
      </c>
      <c r="AN43" s="422"/>
    </row>
    <row r="44" spans="1:40" s="72" customFormat="1" ht="5.0999999999999996" customHeight="1">
      <c r="A44" s="117"/>
      <c r="B44" s="117"/>
      <c r="C44" s="117"/>
      <c r="D44" s="117"/>
      <c r="E44" s="117"/>
      <c r="F44" s="117"/>
      <c r="G44" s="117"/>
      <c r="H44" s="117"/>
      <c r="I44" s="117"/>
      <c r="J44" s="118"/>
      <c r="K44" s="118"/>
      <c r="L44" s="118"/>
      <c r="M44" s="119"/>
      <c r="N44" s="70"/>
      <c r="W44" s="69"/>
      <c r="X44" s="70"/>
      <c r="Y44" s="70"/>
      <c r="Z44" s="70"/>
      <c r="AA44" s="70"/>
      <c r="AB44" s="70"/>
      <c r="AC44" s="70"/>
      <c r="AD44" s="70"/>
      <c r="AE44" s="70"/>
      <c r="AF44" s="70"/>
      <c r="AG44" s="118"/>
      <c r="AH44" s="118"/>
      <c r="AI44" s="118"/>
      <c r="AJ44" s="119"/>
      <c r="AK44" s="70"/>
      <c r="AL44" s="69"/>
      <c r="AM44" s="69"/>
      <c r="AN44" s="71"/>
    </row>
    <row r="45" spans="1:40" ht="21" customHeight="1">
      <c r="A45" s="73" t="s">
        <v>206</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5" customHeight="1">
      <c r="A46" s="62"/>
      <c r="B46" s="82"/>
      <c r="C46" s="404" t="str">
        <f>IF(VLOOKUP($AK$1,'選択肢（削除厳禁）'!$A$1:$J$31,C51,FALSE)=0,"-",VLOOKUP($AK$1,'選択肢（削除厳禁）'!$A$1:$J$31,C51,FALSE))</f>
        <v>管理者</v>
      </c>
      <c r="D46" s="405"/>
      <c r="E46" s="413" t="str">
        <f>IF(VLOOKUP($AK$1,'選択肢（削除厳禁）'!$A$1:$J$31,E51,FALSE)=0,"-",VLOOKUP($AK$1,'選択肢（削除厳禁）'!$A$1:$J$31,E51,FALSE))</f>
        <v>サービス提供責任者</v>
      </c>
      <c r="F46" s="413"/>
      <c r="G46" s="413"/>
      <c r="H46" s="413"/>
      <c r="I46" s="404" t="str">
        <f>IF(VLOOKUP($AK$1,'選択肢（削除厳禁）'!$A$1:$J$31,I51,FALSE)=0,"-",VLOOKUP($AK$1,'選択肢（削除厳禁）'!$A$1:$J$31,I51,FALSE))</f>
        <v>従業者</v>
      </c>
      <c r="J46" s="405"/>
      <c r="K46" s="405"/>
      <c r="L46" s="405"/>
      <c r="M46" s="405"/>
      <c r="N46" s="406"/>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c r="AM46" s="408"/>
      <c r="AN46" s="62"/>
    </row>
    <row r="47" spans="1:40" ht="18" customHeight="1">
      <c r="A47" s="62"/>
      <c r="B47" s="82"/>
      <c r="C47" s="113" t="s">
        <v>56</v>
      </c>
      <c r="D47" s="113" t="s">
        <v>57</v>
      </c>
      <c r="E47" s="112" t="s">
        <v>56</v>
      </c>
      <c r="F47" s="412" t="s">
        <v>57</v>
      </c>
      <c r="G47" s="412"/>
      <c r="H47" s="412"/>
      <c r="I47" s="409" t="s">
        <v>56</v>
      </c>
      <c r="J47" s="410"/>
      <c r="K47" s="411"/>
      <c r="L47" s="409" t="s">
        <v>57</v>
      </c>
      <c r="M47" s="410"/>
      <c r="N47" s="41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178"/>
      <c r="AM47" s="178"/>
      <c r="AN47" s="62"/>
    </row>
    <row r="48" spans="1:40" ht="18" customHeight="1">
      <c r="A48" s="62"/>
      <c r="B48" s="81" t="s">
        <v>107</v>
      </c>
      <c r="C48" s="112">
        <f>COUNTIFS($B$11:$B$30,C$46,$C$11:$C$30,"A",$E$11:$E$30,"*")</f>
        <v>0</v>
      </c>
      <c r="D48" s="112">
        <f>COUNTIFS($B$11:$B$30,C$46,$C$11:$C$30,"B",$E$11:$E$30,"*")</f>
        <v>0</v>
      </c>
      <c r="E48" s="112">
        <f>COUNTIFS($B$11:$B$30,E$46,$C$11:$C$30,"A",$E$11:$E$30,"*")</f>
        <v>0</v>
      </c>
      <c r="F48" s="409">
        <f>COUNTIFS($B$11:$B$30,E$46,$C$11:$C$30,"B",$E$11:$E$30,"*")</f>
        <v>0</v>
      </c>
      <c r="G48" s="410"/>
      <c r="H48" s="411"/>
      <c r="I48" s="409">
        <f>COUNTIFS($B$11:$B$30,I$46,$C$11:$C$30,"A",$E$11:$E$30,"*")</f>
        <v>0</v>
      </c>
      <c r="J48" s="410"/>
      <c r="K48" s="411"/>
      <c r="L48" s="409">
        <f>COUNTIFS($B$11:$B$30,I$46,$C$11:$C$30,"B",$E$11:$E$30,"*")</f>
        <v>0</v>
      </c>
      <c r="M48" s="410"/>
      <c r="N48" s="41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178"/>
      <c r="AM48" s="178"/>
      <c r="AN48" s="62"/>
    </row>
    <row r="49" spans="1:40" ht="18" customHeight="1">
      <c r="A49" s="62"/>
      <c r="B49" s="89" t="s">
        <v>108</v>
      </c>
      <c r="C49" s="132"/>
      <c r="D49" s="132"/>
      <c r="E49" s="112">
        <f>COUNTIFS($B$11:$B$30,E$46,$C$11:$C$30,"C",$E$11:$E$30,"*")</f>
        <v>0</v>
      </c>
      <c r="F49" s="409">
        <f>COUNTIFS($B$11:$B$30,E$46,$C$11:$C$30,"D",$E$11:$E$30,"*")</f>
        <v>0</v>
      </c>
      <c r="G49" s="410"/>
      <c r="H49" s="411"/>
      <c r="I49" s="409">
        <f>COUNTIFS($B$11:$B$30,I$46,$C$11:$C$30,"C",$E$11:$E$30,"*")</f>
        <v>0</v>
      </c>
      <c r="J49" s="410"/>
      <c r="K49" s="411"/>
      <c r="L49" s="409">
        <f>COUNTIFS($B$11:$B$30,I$46,$C$11:$C$30,"D",$E$11:$E$30,"*")</f>
        <v>0</v>
      </c>
      <c r="M49" s="410"/>
      <c r="N49" s="411"/>
      <c r="O49" s="401"/>
      <c r="P49" s="401"/>
      <c r="Q49" s="401"/>
      <c r="R49" s="401"/>
      <c r="S49" s="401"/>
      <c r="T49" s="401"/>
      <c r="U49" s="401"/>
      <c r="V49" s="401"/>
      <c r="W49" s="401"/>
      <c r="X49" s="401"/>
      <c r="Y49" s="401"/>
      <c r="Z49" s="401"/>
      <c r="AA49" s="401"/>
      <c r="AB49" s="401"/>
      <c r="AC49" s="401"/>
      <c r="AD49" s="401"/>
      <c r="AE49" s="401"/>
      <c r="AF49" s="401"/>
      <c r="AG49" s="401"/>
      <c r="AH49" s="401"/>
      <c r="AI49" s="401"/>
      <c r="AJ49" s="401"/>
      <c r="AK49" s="401"/>
      <c r="AL49" s="178"/>
      <c r="AM49" s="178"/>
      <c r="AN49" s="62"/>
    </row>
    <row r="50" spans="1:40" ht="18" customHeight="1">
      <c r="A50" s="62"/>
      <c r="B50" s="89" t="s">
        <v>194</v>
      </c>
      <c r="C50" s="402"/>
      <c r="D50" s="403"/>
      <c r="E50" s="404" t="str">
        <f>IF($AK$3="４週",SUMIFS($AK$11:$AK$30,$B$11:$B$30,E46)/4/$AH$5,IF($AK$3="歴月",SUMIFS($AK$11:$AK$30,$B$11:$B$30,E46)/$AL$5,"記載する期間を選択してください"))</f>
        <v>記載する期間を選択してください</v>
      </c>
      <c r="F50" s="405"/>
      <c r="G50" s="405"/>
      <c r="H50" s="406"/>
      <c r="I50" s="404" t="str">
        <f>IF($AK$3="４週",SUMIFS($AK$11:$AK$30,$B$11:$B$30,I46)/4/$AH$5,IF($AK$3="歴月",SUMIFS($AK$11:$AK$30,$B$11:$B$30,I46)/$AL$5,"記載する期間を選択してください"))</f>
        <v>記載する期間を選択してください</v>
      </c>
      <c r="J50" s="405"/>
      <c r="K50" s="405"/>
      <c r="L50" s="405"/>
      <c r="M50" s="405"/>
      <c r="N50" s="406"/>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0"/>
      <c r="AN51" s="62"/>
    </row>
    <row r="52" spans="1:40" ht="15" customHeight="1">
      <c r="A52" s="94" t="s">
        <v>159</v>
      </c>
      <c r="B52" s="99"/>
      <c r="C52" s="100"/>
      <c r="D52" s="100"/>
      <c r="E52" s="100"/>
      <c r="F52" s="101"/>
      <c r="G52" s="100"/>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160</v>
      </c>
      <c r="B53" s="93"/>
      <c r="C53" s="93"/>
      <c r="D53" s="93"/>
      <c r="E53" s="93"/>
      <c r="F53" s="93"/>
      <c r="G53" s="93"/>
      <c r="H53" s="80"/>
      <c r="I53" s="80"/>
      <c r="J53" s="80"/>
      <c r="K53" s="80"/>
      <c r="L53" s="80"/>
      <c r="M53" s="80"/>
    </row>
    <row r="54" spans="1:40" s="60" customFormat="1" ht="15" customHeight="1">
      <c r="A54" s="94" t="s">
        <v>209</v>
      </c>
      <c r="B54" s="93"/>
      <c r="C54" s="93"/>
      <c r="D54" s="93"/>
      <c r="E54" s="93"/>
      <c r="F54" s="93"/>
      <c r="G54" s="93"/>
      <c r="H54" s="80"/>
      <c r="I54" s="80"/>
      <c r="J54" s="80"/>
      <c r="K54" s="80"/>
      <c r="L54" s="80"/>
      <c r="M54" s="80"/>
    </row>
    <row r="55" spans="1:40" s="60" customFormat="1" ht="15" customHeight="1">
      <c r="A55" s="94" t="s">
        <v>161</v>
      </c>
      <c r="B55" s="93"/>
      <c r="C55" s="93"/>
      <c r="D55" s="93"/>
      <c r="E55" s="93"/>
      <c r="F55" s="93"/>
      <c r="G55" s="93"/>
      <c r="H55" s="80"/>
      <c r="I55" s="80"/>
      <c r="J55" s="80"/>
      <c r="K55" s="80"/>
      <c r="L55" s="80"/>
      <c r="M55" s="80"/>
    </row>
    <row r="56" spans="1:40" s="60" customFormat="1" ht="15" customHeight="1">
      <c r="A56" s="94" t="s">
        <v>162</v>
      </c>
      <c r="B56" s="93"/>
      <c r="C56" s="93"/>
      <c r="D56" s="93"/>
      <c r="E56" s="93"/>
      <c r="F56" s="93"/>
      <c r="G56" s="93"/>
      <c r="H56" s="80"/>
      <c r="I56" s="80"/>
      <c r="J56" s="80"/>
      <c r="K56" s="80"/>
      <c r="L56" s="80"/>
      <c r="M56" s="80"/>
    </row>
    <row r="57" spans="1:40" ht="15" customHeight="1">
      <c r="A57" s="60" t="s">
        <v>163</v>
      </c>
      <c r="B57" s="102"/>
      <c r="C57" s="60"/>
      <c r="D57" s="60"/>
      <c r="E57" s="60"/>
      <c r="F57" s="60"/>
      <c r="G57" s="60"/>
    </row>
    <row r="58" spans="1:40" ht="15" customHeight="1">
      <c r="A58" s="60" t="s">
        <v>164</v>
      </c>
      <c r="B58" s="102"/>
      <c r="C58" s="60"/>
      <c r="D58" s="60"/>
      <c r="E58" s="60"/>
      <c r="F58" s="60"/>
      <c r="G58" s="60"/>
    </row>
    <row r="59" spans="1:40" ht="15" customHeight="1">
      <c r="A59" s="60"/>
      <c r="B59" s="81" t="s">
        <v>165</v>
      </c>
      <c r="C59" s="378" t="s">
        <v>166</v>
      </c>
      <c r="D59" s="378"/>
      <c r="E59" s="378"/>
      <c r="F59" s="60"/>
      <c r="G59" s="60"/>
    </row>
    <row r="60" spans="1:40" ht="15" customHeight="1">
      <c r="A60" s="60"/>
      <c r="B60" s="106" t="s">
        <v>183</v>
      </c>
      <c r="C60" s="379" t="s">
        <v>167</v>
      </c>
      <c r="D60" s="379"/>
      <c r="E60" s="379"/>
      <c r="F60" s="60"/>
      <c r="G60" s="60"/>
    </row>
    <row r="61" spans="1:40" ht="15" customHeight="1">
      <c r="A61" s="60"/>
      <c r="B61" s="106" t="s">
        <v>184</v>
      </c>
      <c r="C61" s="379" t="s">
        <v>168</v>
      </c>
      <c r="D61" s="379"/>
      <c r="E61" s="379"/>
      <c r="F61" s="60"/>
      <c r="G61" s="60"/>
    </row>
    <row r="62" spans="1:40" ht="15" customHeight="1">
      <c r="A62" s="60"/>
      <c r="B62" s="106" t="s">
        <v>185</v>
      </c>
      <c r="C62" s="379" t="s">
        <v>169</v>
      </c>
      <c r="D62" s="379"/>
      <c r="E62" s="379"/>
      <c r="F62" s="60"/>
      <c r="G62" s="60"/>
    </row>
    <row r="63" spans="1:40" ht="15" customHeight="1">
      <c r="A63" s="60"/>
      <c r="B63" s="106" t="s">
        <v>186</v>
      </c>
      <c r="C63" s="379" t="s">
        <v>170</v>
      </c>
      <c r="D63" s="379"/>
      <c r="E63" s="379"/>
      <c r="F63" s="60"/>
      <c r="G63" s="60"/>
    </row>
    <row r="64" spans="1:40" ht="15" customHeight="1">
      <c r="A64" s="60"/>
      <c r="B64" s="229" t="s">
        <v>171</v>
      </c>
      <c r="C64" s="60"/>
      <c r="D64" s="60"/>
      <c r="E64" s="60"/>
      <c r="F64" s="60"/>
      <c r="G64" s="60"/>
    </row>
    <row r="65" spans="1:7" ht="15" customHeight="1">
      <c r="A65" s="60"/>
      <c r="B65" s="229" t="s">
        <v>337</v>
      </c>
      <c r="C65" s="60"/>
      <c r="D65" s="60"/>
      <c r="E65" s="60"/>
      <c r="F65" s="60"/>
      <c r="G65" s="60"/>
    </row>
    <row r="66" spans="1:7" ht="15" customHeight="1">
      <c r="A66" s="60"/>
      <c r="B66" s="94" t="s">
        <v>172</v>
      </c>
      <c r="C66" s="60"/>
      <c r="D66" s="60"/>
      <c r="E66" s="60"/>
      <c r="F66" s="60"/>
      <c r="G66" s="60"/>
    </row>
    <row r="67" spans="1:7" ht="15" customHeight="1">
      <c r="A67" s="60" t="s">
        <v>173</v>
      </c>
      <c r="B67" s="102"/>
      <c r="C67" s="60"/>
      <c r="D67" s="60"/>
      <c r="E67" s="60"/>
      <c r="F67" s="60"/>
      <c r="G67" s="60"/>
    </row>
    <row r="68" spans="1:7" ht="15" customHeight="1">
      <c r="A68" s="228" t="s">
        <v>174</v>
      </c>
      <c r="B68" s="102"/>
      <c r="C68" s="60"/>
      <c r="D68" s="60"/>
      <c r="E68" s="60"/>
      <c r="F68" s="60"/>
      <c r="G68" s="60"/>
    </row>
    <row r="69" spans="1:7" ht="15" customHeight="1">
      <c r="A69" s="60" t="s">
        <v>189</v>
      </c>
      <c r="B69" s="102"/>
      <c r="C69" s="60"/>
      <c r="D69" s="60"/>
      <c r="E69" s="60"/>
      <c r="F69" s="60"/>
      <c r="G69" s="60"/>
    </row>
    <row r="70" spans="1:7" ht="15" customHeight="1">
      <c r="A70" s="60" t="s">
        <v>175</v>
      </c>
      <c r="B70" s="102"/>
      <c r="C70" s="60"/>
      <c r="D70" s="60"/>
      <c r="E70" s="60"/>
      <c r="F70" s="60"/>
      <c r="G70" s="60"/>
    </row>
    <row r="71" spans="1:7" ht="15" customHeight="1">
      <c r="A71" s="60" t="s">
        <v>284</v>
      </c>
      <c r="B71" s="102"/>
      <c r="C71" s="60"/>
      <c r="D71" s="60"/>
      <c r="E71" s="60"/>
      <c r="F71" s="60"/>
      <c r="G71" s="60"/>
    </row>
    <row r="72" spans="1:7" ht="15" customHeight="1">
      <c r="A72" s="60" t="s">
        <v>176</v>
      </c>
      <c r="B72" s="102"/>
      <c r="C72" s="60"/>
      <c r="D72" s="60"/>
      <c r="E72" s="60"/>
      <c r="F72" s="60"/>
      <c r="G72" s="60"/>
    </row>
    <row r="73" spans="1:7" ht="15" customHeight="1">
      <c r="A73" s="60" t="s">
        <v>177</v>
      </c>
      <c r="B73" s="102"/>
      <c r="C73" s="60"/>
      <c r="D73" s="60"/>
      <c r="E73" s="60"/>
      <c r="F73" s="60"/>
      <c r="G73" s="60"/>
    </row>
    <row r="74" spans="1:7" ht="15" customHeight="1">
      <c r="A74" s="60" t="s">
        <v>178</v>
      </c>
      <c r="B74" s="102"/>
      <c r="C74" s="60"/>
      <c r="D74" s="60"/>
      <c r="E74" s="60"/>
      <c r="F74" s="60"/>
      <c r="G74" s="60"/>
    </row>
    <row r="75" spans="1:7" ht="15" customHeight="1">
      <c r="A75" s="60" t="s">
        <v>179</v>
      </c>
      <c r="B75" s="102"/>
      <c r="C75" s="60"/>
      <c r="D75" s="60"/>
      <c r="E75" s="60"/>
      <c r="F75" s="60"/>
      <c r="G75" s="60"/>
    </row>
    <row r="76" spans="1:7" ht="15" customHeight="1">
      <c r="A76" s="60" t="s">
        <v>180</v>
      </c>
      <c r="B76" s="102"/>
      <c r="C76" s="60"/>
      <c r="D76" s="60"/>
      <c r="E76" s="60"/>
      <c r="F76" s="60"/>
      <c r="G76" s="60"/>
    </row>
    <row r="77" spans="1:7" ht="15" customHeight="1">
      <c r="A77" s="60" t="s">
        <v>181</v>
      </c>
      <c r="B77" s="102"/>
      <c r="C77" s="60"/>
      <c r="D77" s="60"/>
      <c r="E77" s="60"/>
      <c r="F77" s="60"/>
      <c r="G77" s="60"/>
    </row>
    <row r="78" spans="1:7" ht="15" customHeight="1">
      <c r="A78" s="60" t="s">
        <v>182</v>
      </c>
      <c r="B78" s="102"/>
      <c r="C78" s="60"/>
      <c r="D78" s="60"/>
      <c r="E78" s="60"/>
      <c r="F78" s="60"/>
      <c r="G78" s="60"/>
    </row>
    <row r="79" spans="1:7" ht="15" customHeight="1">
      <c r="A79" s="60" t="s">
        <v>187</v>
      </c>
      <c r="B79" s="102"/>
      <c r="C79" s="60"/>
      <c r="D79" s="60"/>
      <c r="E79" s="60"/>
      <c r="F79" s="60"/>
      <c r="G79" s="60"/>
    </row>
  </sheetData>
  <mergeCells count="129">
    <mergeCell ref="F49:H49"/>
    <mergeCell ref="I49:K49"/>
    <mergeCell ref="L49:N49"/>
    <mergeCell ref="O49:Q49"/>
    <mergeCell ref="R49:T49"/>
    <mergeCell ref="U49:W49"/>
    <mergeCell ref="AD48:AF48"/>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M39:AN39"/>
    <mergeCell ref="A40:C40"/>
    <mergeCell ref="F40:H40"/>
    <mergeCell ref="I40:K40"/>
    <mergeCell ref="AM40:AN42"/>
    <mergeCell ref="A41:C41"/>
    <mergeCell ref="A42:C42"/>
    <mergeCell ref="F42:H42"/>
    <mergeCell ref="I42:K42"/>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s>
  <phoneticPr fontId="3"/>
  <conditionalFormatting sqref="A1:AN44">
    <cfRule type="notContainsBlanks" dxfId="18" priority="1">
      <formula>LEN(TRIM(A1))&gt;0</formula>
    </cfRule>
  </conditionalFormatting>
  <dataValidations count="7">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howErrorMessage="1" sqref="B12:B30" xr:uid="{00000000-0002-0000-0500-000005000000}">
      <formula1>INDIRECT($AK$1)</formula1>
    </dataValidation>
    <dataValidation type="list" allowBlank="1" showInputMessage="1" showErrorMessage="1" sqref="M40:M43" xr:uid="{0E19C823-B104-45EF-A46B-7A3F81F11915}">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78"/>
  <sheetViews>
    <sheetView showGridLines="0" view="pageBreakPreview" zoomScale="85" zoomScaleNormal="100" zoomScaleSheetLayoutView="85" workbookViewId="0">
      <selection activeCell="B4" sqref="B4"/>
    </sheetView>
  </sheetViews>
  <sheetFormatPr defaultColWidth="8.25" defaultRowHeight="21" customHeight="1"/>
  <cols>
    <col min="1" max="1" width="2.625" style="59" customWidth="1"/>
    <col min="2" max="2" width="21.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225"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148</v>
      </c>
      <c r="AJ1" s="88"/>
      <c r="AK1" s="425" t="s">
        <v>102</v>
      </c>
      <c r="AL1" s="425"/>
      <c r="AM1" s="425"/>
      <c r="AN1" s="425"/>
    </row>
    <row r="2" spans="1:40" ht="18" customHeight="1">
      <c r="A2" s="62"/>
      <c r="B2" s="65"/>
      <c r="C2" s="65"/>
      <c r="D2" s="65"/>
      <c r="E2" s="65"/>
      <c r="F2" s="65"/>
      <c r="G2" s="65"/>
      <c r="H2" s="65"/>
      <c r="I2" s="65"/>
      <c r="J2" s="65"/>
      <c r="K2" s="104"/>
      <c r="L2" s="104"/>
      <c r="M2" s="389">
        <v>2025</v>
      </c>
      <c r="N2" s="389"/>
      <c r="O2" s="389"/>
      <c r="P2" s="389"/>
      <c r="Q2" s="388" t="s">
        <v>143</v>
      </c>
      <c r="R2" s="388"/>
      <c r="S2" s="389">
        <v>4</v>
      </c>
      <c r="T2" s="389"/>
      <c r="U2" s="388" t="s">
        <v>144</v>
      </c>
      <c r="V2" s="388"/>
      <c r="W2" s="65"/>
      <c r="X2" s="65"/>
      <c r="Y2" s="65"/>
      <c r="Z2" s="95"/>
      <c r="AA2" s="95"/>
      <c r="AC2" s="88"/>
      <c r="AD2" s="65"/>
      <c r="AE2" s="65"/>
      <c r="AF2" s="65"/>
      <c r="AG2" s="65"/>
      <c r="AH2" s="65"/>
      <c r="AI2" s="88" t="s">
        <v>149</v>
      </c>
      <c r="AJ2" s="88"/>
      <c r="AK2" s="398"/>
      <c r="AL2" s="398"/>
      <c r="AM2" s="398"/>
      <c r="AN2" s="398"/>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152</v>
      </c>
      <c r="AJ3" s="88"/>
      <c r="AK3" s="399"/>
      <c r="AL3" s="399"/>
      <c r="AM3" s="399"/>
      <c r="AN3" s="399"/>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153</v>
      </c>
      <c r="AJ4" s="88"/>
      <c r="AK4" s="399"/>
      <c r="AL4" s="399"/>
      <c r="AM4" s="399"/>
      <c r="AN4" s="399"/>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154</v>
      </c>
      <c r="AH5" s="390">
        <v>40</v>
      </c>
      <c r="AI5" s="390"/>
      <c r="AJ5" s="390"/>
      <c r="AK5" s="97" t="s">
        <v>150</v>
      </c>
      <c r="AL5" s="227">
        <v>160</v>
      </c>
      <c r="AM5" s="97" t="s">
        <v>151</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84" t="s">
        <v>146</v>
      </c>
      <c r="B7" s="378" t="s">
        <v>155</v>
      </c>
      <c r="C7" s="381" t="s">
        <v>156</v>
      </c>
      <c r="D7" s="378" t="s">
        <v>157</v>
      </c>
      <c r="E7" s="385" t="s">
        <v>158</v>
      </c>
      <c r="F7" s="391" t="s">
        <v>190</v>
      </c>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400" t="s">
        <v>191</v>
      </c>
      <c r="AL7" s="392" t="s">
        <v>192</v>
      </c>
      <c r="AM7" s="396" t="s">
        <v>193</v>
      </c>
      <c r="AN7" s="396"/>
    </row>
    <row r="8" spans="1:40" ht="15" customHeight="1">
      <c r="A8" s="384"/>
      <c r="B8" s="378"/>
      <c r="C8" s="382"/>
      <c r="D8" s="378"/>
      <c r="E8" s="385"/>
      <c r="F8" s="378" t="s">
        <v>103</v>
      </c>
      <c r="G8" s="378"/>
      <c r="H8" s="378"/>
      <c r="I8" s="378"/>
      <c r="J8" s="378"/>
      <c r="K8" s="378"/>
      <c r="L8" s="378"/>
      <c r="M8" s="378" t="s">
        <v>104</v>
      </c>
      <c r="N8" s="378"/>
      <c r="O8" s="378"/>
      <c r="P8" s="378"/>
      <c r="Q8" s="378"/>
      <c r="R8" s="378"/>
      <c r="S8" s="378"/>
      <c r="T8" s="378" t="s">
        <v>105</v>
      </c>
      <c r="U8" s="378"/>
      <c r="V8" s="378"/>
      <c r="W8" s="378"/>
      <c r="X8" s="378"/>
      <c r="Y8" s="378"/>
      <c r="Z8" s="378"/>
      <c r="AA8" s="378" t="s">
        <v>106</v>
      </c>
      <c r="AB8" s="378"/>
      <c r="AC8" s="378"/>
      <c r="AD8" s="378"/>
      <c r="AE8" s="378"/>
      <c r="AF8" s="378"/>
      <c r="AG8" s="378"/>
      <c r="AH8" s="378" t="s">
        <v>109</v>
      </c>
      <c r="AI8" s="378"/>
      <c r="AJ8" s="378"/>
      <c r="AK8" s="400"/>
      <c r="AL8" s="392"/>
      <c r="AM8" s="396"/>
      <c r="AN8" s="396"/>
    </row>
    <row r="9" spans="1:40" ht="15" customHeight="1">
      <c r="A9" s="384"/>
      <c r="B9" s="378"/>
      <c r="C9" s="382"/>
      <c r="D9" s="378"/>
      <c r="E9" s="385"/>
      <c r="F9" s="66">
        <f>DATE($M$2,$S$2,1)</f>
        <v>45748</v>
      </c>
      <c r="G9" s="66">
        <f>DATE($M$2,$S$2,2)</f>
        <v>45749</v>
      </c>
      <c r="H9" s="66">
        <f>DATE($M$2,$S$2,3)</f>
        <v>45750</v>
      </c>
      <c r="I9" s="66">
        <f>DATE($M$2,$S$2,4)</f>
        <v>45751</v>
      </c>
      <c r="J9" s="66">
        <f>DATE($M$2,$S$2,5)</f>
        <v>45752</v>
      </c>
      <c r="K9" s="66">
        <f>DATE($M$2,$S$2,6)</f>
        <v>45753</v>
      </c>
      <c r="L9" s="66">
        <f>DATE($M$2,$S$2,7)</f>
        <v>45754</v>
      </c>
      <c r="M9" s="66">
        <f>DATE($M$2,$S$2,8)</f>
        <v>45755</v>
      </c>
      <c r="N9" s="66">
        <f>DATE($M$2,$S$2,9)</f>
        <v>45756</v>
      </c>
      <c r="O9" s="66">
        <f>DATE($M$2,$S$2,10)</f>
        <v>45757</v>
      </c>
      <c r="P9" s="66">
        <f>DATE($M$2,$S$2,11)</f>
        <v>45758</v>
      </c>
      <c r="Q9" s="66">
        <f>DATE($M$2,$S$2,12)</f>
        <v>45759</v>
      </c>
      <c r="R9" s="66">
        <f>DATE($M$2,$S$2,13)</f>
        <v>45760</v>
      </c>
      <c r="S9" s="66">
        <f>DATE($M$2,$S$2,14)</f>
        <v>45761</v>
      </c>
      <c r="T9" s="66">
        <f>DATE($M$2,$S$2,15)</f>
        <v>45762</v>
      </c>
      <c r="U9" s="66">
        <f>DATE($M$2,$S$2,16)</f>
        <v>45763</v>
      </c>
      <c r="V9" s="66">
        <f>DATE($M$2,$S$2,17)</f>
        <v>45764</v>
      </c>
      <c r="W9" s="66">
        <f>DATE($M$2,$S$2,18)</f>
        <v>45765</v>
      </c>
      <c r="X9" s="66">
        <f>DATE($M$2,$S$2,19)</f>
        <v>45766</v>
      </c>
      <c r="Y9" s="66">
        <f>DATE($M$2,$S$2,20)</f>
        <v>45767</v>
      </c>
      <c r="Z9" s="66">
        <f>DATE($M$2,$S$2,21)</f>
        <v>45768</v>
      </c>
      <c r="AA9" s="66">
        <f>DATE($M$2,$S$2,22)</f>
        <v>45769</v>
      </c>
      <c r="AB9" s="66">
        <f>DATE($M$2,$S$2,23)</f>
        <v>45770</v>
      </c>
      <c r="AC9" s="66">
        <f>DATE($M$2,$S$2,24)</f>
        <v>45771</v>
      </c>
      <c r="AD9" s="66">
        <f>DATE($M$2,$S$2,25)</f>
        <v>45772</v>
      </c>
      <c r="AE9" s="66">
        <f>DATE($M$2,$S$2,26)</f>
        <v>45773</v>
      </c>
      <c r="AF9" s="66">
        <f>DATE($M$2,$S$2,27)</f>
        <v>45774</v>
      </c>
      <c r="AG9" s="66">
        <f>DATE($M$2,$S$2,28)</f>
        <v>45775</v>
      </c>
      <c r="AH9" s="66">
        <f>IF(DAY(EOMONTH(F9,0))&lt;29,"",DATE($M$2,$S$2,29))</f>
        <v>45776</v>
      </c>
      <c r="AI9" s="66">
        <f>IF(DAY(EOMONTH(F9,0))&lt;30,"",DATE($M$2,$S$2,30))</f>
        <v>45777</v>
      </c>
      <c r="AJ9" s="66" t="str">
        <f>IF(DAY(EOMONTH(F9,0))&lt;31,"",DATE($M$2,$S$2,31))</f>
        <v/>
      </c>
      <c r="AK9" s="400"/>
      <c r="AL9" s="392"/>
      <c r="AM9" s="396"/>
      <c r="AN9" s="396"/>
    </row>
    <row r="10" spans="1:40" ht="15" customHeight="1">
      <c r="A10" s="384"/>
      <c r="B10" s="378"/>
      <c r="C10" s="383"/>
      <c r="D10" s="378"/>
      <c r="E10" s="385"/>
      <c r="F10" s="67">
        <f>DATE($M$2,$S$2,1)</f>
        <v>45748</v>
      </c>
      <c r="G10" s="67">
        <f>DATE($M$2,$S$2,2)</f>
        <v>45749</v>
      </c>
      <c r="H10" s="67">
        <f>DATE($M$2,$S$2,3)</f>
        <v>45750</v>
      </c>
      <c r="I10" s="67">
        <f>DATE($M$2,$S$2,4)</f>
        <v>45751</v>
      </c>
      <c r="J10" s="67">
        <f>DATE($M$2,$S$2,5)</f>
        <v>45752</v>
      </c>
      <c r="K10" s="67">
        <f>DATE($M$2,$S$2,6)</f>
        <v>45753</v>
      </c>
      <c r="L10" s="67">
        <f>DATE($M$2,$S$2,7)</f>
        <v>45754</v>
      </c>
      <c r="M10" s="67">
        <f>DATE($M$2,$S$2,8)</f>
        <v>45755</v>
      </c>
      <c r="N10" s="67">
        <f>DATE($M$2,$S$2,9)</f>
        <v>45756</v>
      </c>
      <c r="O10" s="67">
        <f>DATE($M$2,$S$2,10)</f>
        <v>45757</v>
      </c>
      <c r="P10" s="67">
        <f>DATE($M$2,$S$2,11)</f>
        <v>45758</v>
      </c>
      <c r="Q10" s="67">
        <f>DATE($M$2,$S$2,12)</f>
        <v>45759</v>
      </c>
      <c r="R10" s="67">
        <f>DATE($M$2,$S$2,13)</f>
        <v>45760</v>
      </c>
      <c r="S10" s="67">
        <f>DATE($M$2,$S$2,14)</f>
        <v>45761</v>
      </c>
      <c r="T10" s="67">
        <f>DATE($M$2,$S$2,15)</f>
        <v>45762</v>
      </c>
      <c r="U10" s="67">
        <f>DATE($M$2,$S$2,16)</f>
        <v>45763</v>
      </c>
      <c r="V10" s="67">
        <f>DATE($M$2,$S$2,17)</f>
        <v>45764</v>
      </c>
      <c r="W10" s="67">
        <f>DATE($M$2,$S$2,18)</f>
        <v>45765</v>
      </c>
      <c r="X10" s="67">
        <f>DATE($M$2,$S$2,19)</f>
        <v>45766</v>
      </c>
      <c r="Y10" s="67">
        <f>DATE($M$2,$S$2,20)</f>
        <v>45767</v>
      </c>
      <c r="Z10" s="67">
        <f>DATE($M$2,$S$2,21)</f>
        <v>45768</v>
      </c>
      <c r="AA10" s="67">
        <f>DATE($M$2,$S$2,22)</f>
        <v>45769</v>
      </c>
      <c r="AB10" s="67">
        <f>DATE($M$2,$S$2,23)</f>
        <v>45770</v>
      </c>
      <c r="AC10" s="67">
        <f>DATE($M$2,$S$2,24)</f>
        <v>45771</v>
      </c>
      <c r="AD10" s="67">
        <f>DATE($M$2,$S$2,25)</f>
        <v>45772</v>
      </c>
      <c r="AE10" s="67">
        <f>DATE($M$2,$S$2,26)</f>
        <v>45773</v>
      </c>
      <c r="AF10" s="67">
        <f>DATE($M$2,$S$2,27)</f>
        <v>45774</v>
      </c>
      <c r="AG10" s="67">
        <f>DATE($M$2,$S$2,28)</f>
        <v>45775</v>
      </c>
      <c r="AH10" s="67">
        <f>IF(DAY(EOMONTH(F10,0))&lt;29,"",DATE($M$2,$S$2,29))</f>
        <v>45776</v>
      </c>
      <c r="AI10" s="67">
        <f>IF(DAY(EOMONTH(F10,0))&lt;30,"",DATE($M$2,$S$2,30))</f>
        <v>45777</v>
      </c>
      <c r="AJ10" s="67" t="str">
        <f>IF(DAY(EOMONTH(F10,0))&lt;31,"",DATE($M$2,$S$2,31))</f>
        <v/>
      </c>
      <c r="AK10" s="400"/>
      <c r="AL10" s="392"/>
      <c r="AM10" s="396"/>
      <c r="AN10" s="396"/>
    </row>
    <row r="11" spans="1:40" ht="18" customHeight="1">
      <c r="A11" s="79">
        <v>1</v>
      </c>
      <c r="B11" s="176" t="s">
        <v>110</v>
      </c>
      <c r="C11" s="90"/>
      <c r="D11" s="115"/>
      <c r="E11" s="116"/>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08"/>
      <c r="AI11" s="108"/>
      <c r="AJ11" s="108"/>
      <c r="AK11" s="75">
        <f>+SUM(F11:AJ11)</f>
        <v>0</v>
      </c>
      <c r="AL11" s="76">
        <f>IF($AK$3="４週",AK11/4,AK11/(DAY(EOMONTH($F$9,0))/7))</f>
        <v>0</v>
      </c>
      <c r="AM11" s="377"/>
      <c r="AN11" s="377"/>
    </row>
    <row r="12" spans="1:40" ht="18" customHeight="1">
      <c r="A12" s="79">
        <v>2</v>
      </c>
      <c r="B12" s="114" t="s">
        <v>113</v>
      </c>
      <c r="C12" s="90"/>
      <c r="D12" s="115"/>
      <c r="E12" s="116"/>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08"/>
      <c r="AI12" s="108"/>
      <c r="AJ12" s="108"/>
      <c r="AK12" s="75">
        <f t="shared" ref="AK12:AK31" si="0">+SUM(F12:AJ12)</f>
        <v>0</v>
      </c>
      <c r="AL12" s="76">
        <f t="shared" ref="AL12:AL30" si="1">IF($AK$3="４週",AK12/4,AK12/(DAY(EOMONTH($F$9,0))/7))</f>
        <v>0</v>
      </c>
      <c r="AM12" s="377"/>
      <c r="AN12" s="377"/>
    </row>
    <row r="13" spans="1:40" ht="18" customHeight="1">
      <c r="A13" s="79">
        <v>3</v>
      </c>
      <c r="B13" s="114"/>
      <c r="C13" s="90"/>
      <c r="D13" s="115"/>
      <c r="E13" s="116"/>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08"/>
      <c r="AI13" s="108"/>
      <c r="AJ13" s="108"/>
      <c r="AK13" s="75">
        <f t="shared" si="0"/>
        <v>0</v>
      </c>
      <c r="AL13" s="76">
        <f t="shared" si="1"/>
        <v>0</v>
      </c>
      <c r="AM13" s="377"/>
      <c r="AN13" s="377"/>
    </row>
    <row r="14" spans="1:40" ht="18" customHeight="1">
      <c r="A14" s="79">
        <v>4</v>
      </c>
      <c r="B14" s="114"/>
      <c r="C14" s="90"/>
      <c r="D14" s="115"/>
      <c r="E14" s="116"/>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08"/>
      <c r="AI14" s="108"/>
      <c r="AJ14" s="108"/>
      <c r="AK14" s="75">
        <f t="shared" si="0"/>
        <v>0</v>
      </c>
      <c r="AL14" s="76">
        <f t="shared" si="1"/>
        <v>0</v>
      </c>
      <c r="AM14" s="377"/>
      <c r="AN14" s="377"/>
    </row>
    <row r="15" spans="1:40" ht="18" customHeight="1">
      <c r="A15" s="79">
        <v>5</v>
      </c>
      <c r="B15" s="114"/>
      <c r="C15" s="90"/>
      <c r="D15" s="115"/>
      <c r="E15" s="116"/>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08"/>
      <c r="AI15" s="108"/>
      <c r="AJ15" s="108"/>
      <c r="AK15" s="75">
        <f t="shared" si="0"/>
        <v>0</v>
      </c>
      <c r="AL15" s="76">
        <f t="shared" si="1"/>
        <v>0</v>
      </c>
      <c r="AM15" s="377"/>
      <c r="AN15" s="377"/>
    </row>
    <row r="16" spans="1:40" ht="18" customHeight="1">
      <c r="A16" s="79">
        <v>6</v>
      </c>
      <c r="B16" s="114"/>
      <c r="C16" s="90"/>
      <c r="D16" s="115"/>
      <c r="E16" s="116"/>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08"/>
      <c r="AI16" s="108"/>
      <c r="AJ16" s="108"/>
      <c r="AK16" s="75">
        <f t="shared" si="0"/>
        <v>0</v>
      </c>
      <c r="AL16" s="76">
        <f t="shared" si="1"/>
        <v>0</v>
      </c>
      <c r="AM16" s="377"/>
      <c r="AN16" s="377"/>
    </row>
    <row r="17" spans="1:40" ht="18" customHeight="1">
      <c r="A17" s="79">
        <v>7</v>
      </c>
      <c r="B17" s="114"/>
      <c r="C17" s="90"/>
      <c r="D17" s="115"/>
      <c r="E17" s="116"/>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75">
        <f t="shared" si="0"/>
        <v>0</v>
      </c>
      <c r="AL17" s="76">
        <f t="shared" si="1"/>
        <v>0</v>
      </c>
      <c r="AM17" s="377"/>
      <c r="AN17" s="377"/>
    </row>
    <row r="18" spans="1:40" ht="18" customHeight="1">
      <c r="A18" s="79">
        <v>8</v>
      </c>
      <c r="B18" s="114"/>
      <c r="C18" s="90"/>
      <c r="D18" s="115"/>
      <c r="E18" s="116"/>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75">
        <f t="shared" si="0"/>
        <v>0</v>
      </c>
      <c r="AL18" s="76">
        <f t="shared" si="1"/>
        <v>0</v>
      </c>
      <c r="AM18" s="377"/>
      <c r="AN18" s="377"/>
    </row>
    <row r="19" spans="1:40" ht="18" customHeight="1">
      <c r="A19" s="79">
        <v>9</v>
      </c>
      <c r="B19" s="114"/>
      <c r="C19" s="90"/>
      <c r="D19" s="115"/>
      <c r="E19" s="116"/>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75">
        <f t="shared" si="0"/>
        <v>0</v>
      </c>
      <c r="AL19" s="76">
        <f t="shared" si="1"/>
        <v>0</v>
      </c>
      <c r="AM19" s="377"/>
      <c r="AN19" s="377"/>
    </row>
    <row r="20" spans="1:40" ht="18" customHeight="1">
      <c r="A20" s="79">
        <v>10</v>
      </c>
      <c r="B20" s="114"/>
      <c r="C20" s="90"/>
      <c r="D20" s="115"/>
      <c r="E20" s="116"/>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75">
        <f t="shared" si="0"/>
        <v>0</v>
      </c>
      <c r="AL20" s="76">
        <f t="shared" si="1"/>
        <v>0</v>
      </c>
      <c r="AM20" s="377"/>
      <c r="AN20" s="377"/>
    </row>
    <row r="21" spans="1:40" ht="18" customHeight="1">
      <c r="A21" s="79">
        <v>11</v>
      </c>
      <c r="B21" s="114"/>
      <c r="C21" s="90"/>
      <c r="D21" s="115"/>
      <c r="E21" s="116"/>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75">
        <f t="shared" si="0"/>
        <v>0</v>
      </c>
      <c r="AL21" s="76">
        <f t="shared" si="1"/>
        <v>0</v>
      </c>
      <c r="AM21" s="377"/>
      <c r="AN21" s="377"/>
    </row>
    <row r="22" spans="1:40" ht="18" customHeight="1">
      <c r="A22" s="79">
        <v>12</v>
      </c>
      <c r="B22" s="114"/>
      <c r="C22" s="90"/>
      <c r="D22" s="115"/>
      <c r="E22" s="116"/>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75">
        <f t="shared" si="0"/>
        <v>0</v>
      </c>
      <c r="AL22" s="76">
        <f t="shared" si="1"/>
        <v>0</v>
      </c>
      <c r="AM22" s="377"/>
      <c r="AN22" s="377"/>
    </row>
    <row r="23" spans="1:40" ht="18" customHeight="1">
      <c r="A23" s="79">
        <v>13</v>
      </c>
      <c r="B23" s="114"/>
      <c r="C23" s="90"/>
      <c r="D23" s="115"/>
      <c r="E23" s="116"/>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75">
        <f t="shared" si="0"/>
        <v>0</v>
      </c>
      <c r="AL23" s="76">
        <f t="shared" si="1"/>
        <v>0</v>
      </c>
      <c r="AM23" s="377"/>
      <c r="AN23" s="377"/>
    </row>
    <row r="24" spans="1:40" ht="18" customHeight="1">
      <c r="A24" s="79">
        <v>14</v>
      </c>
      <c r="B24" s="114"/>
      <c r="C24" s="90"/>
      <c r="D24" s="115"/>
      <c r="E24" s="116"/>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75">
        <f t="shared" si="0"/>
        <v>0</v>
      </c>
      <c r="AL24" s="76">
        <f t="shared" si="1"/>
        <v>0</v>
      </c>
      <c r="AM24" s="377"/>
      <c r="AN24" s="377"/>
    </row>
    <row r="25" spans="1:40" ht="18" customHeight="1">
      <c r="A25" s="79">
        <v>15</v>
      </c>
      <c r="B25" s="114"/>
      <c r="C25" s="90"/>
      <c r="D25" s="115"/>
      <c r="E25" s="116"/>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75">
        <f t="shared" si="0"/>
        <v>0</v>
      </c>
      <c r="AL25" s="76">
        <f t="shared" si="1"/>
        <v>0</v>
      </c>
      <c r="AM25" s="377"/>
      <c r="AN25" s="377"/>
    </row>
    <row r="26" spans="1:40" ht="18" customHeight="1">
      <c r="A26" s="79">
        <v>16</v>
      </c>
      <c r="B26" s="114"/>
      <c r="C26" s="90"/>
      <c r="D26" s="115"/>
      <c r="E26" s="116"/>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75">
        <f t="shared" si="0"/>
        <v>0</v>
      </c>
      <c r="AL26" s="76">
        <f t="shared" si="1"/>
        <v>0</v>
      </c>
      <c r="AM26" s="377"/>
      <c r="AN26" s="377"/>
    </row>
    <row r="27" spans="1:40" ht="18" customHeight="1">
      <c r="A27" s="79">
        <v>17</v>
      </c>
      <c r="B27" s="114"/>
      <c r="C27" s="90"/>
      <c r="D27" s="115"/>
      <c r="E27" s="116"/>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75">
        <f t="shared" si="0"/>
        <v>0</v>
      </c>
      <c r="AL27" s="76">
        <f t="shared" si="1"/>
        <v>0</v>
      </c>
      <c r="AM27" s="377"/>
      <c r="AN27" s="377"/>
    </row>
    <row r="28" spans="1:40" ht="18" customHeight="1">
      <c r="A28" s="79">
        <v>18</v>
      </c>
      <c r="B28" s="114"/>
      <c r="C28" s="90"/>
      <c r="D28" s="115"/>
      <c r="E28" s="116"/>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75">
        <f t="shared" si="0"/>
        <v>0</v>
      </c>
      <c r="AL28" s="76">
        <f t="shared" si="1"/>
        <v>0</v>
      </c>
      <c r="AM28" s="377"/>
      <c r="AN28" s="377"/>
    </row>
    <row r="29" spans="1:40" ht="18" customHeight="1">
      <c r="A29" s="79">
        <v>19</v>
      </c>
      <c r="B29" s="114"/>
      <c r="C29" s="90"/>
      <c r="D29" s="115"/>
      <c r="E29" s="116"/>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75">
        <f t="shared" si="0"/>
        <v>0</v>
      </c>
      <c r="AL29" s="76">
        <f t="shared" si="1"/>
        <v>0</v>
      </c>
      <c r="AM29" s="377"/>
      <c r="AN29" s="377"/>
    </row>
    <row r="30" spans="1:40" ht="18" customHeight="1">
      <c r="A30" s="79">
        <v>20</v>
      </c>
      <c r="B30" s="114"/>
      <c r="C30" s="90"/>
      <c r="D30" s="115"/>
      <c r="E30" s="116"/>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75">
        <f t="shared" si="0"/>
        <v>0</v>
      </c>
      <c r="AL30" s="76">
        <f t="shared" si="1"/>
        <v>0</v>
      </c>
      <c r="AM30" s="377"/>
      <c r="AN30" s="377"/>
    </row>
    <row r="31" spans="1:40" ht="18" customHeight="1">
      <c r="A31" s="385" t="s">
        <v>94</v>
      </c>
      <c r="B31" s="386"/>
      <c r="C31" s="386"/>
      <c r="D31" s="386"/>
      <c r="E31" s="38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80"/>
      <c r="AN31" s="380"/>
    </row>
    <row r="32" spans="1:40" ht="18" customHeight="1">
      <c r="A32" s="386" t="s">
        <v>96</v>
      </c>
      <c r="B32" s="386"/>
      <c r="C32" s="386"/>
      <c r="D32" s="386"/>
      <c r="E32" s="387"/>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77"/>
      <c r="AL32" s="78"/>
      <c r="AM32" s="380"/>
      <c r="AN32" s="380"/>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2"/>
      <c r="B34" s="172"/>
      <c r="C34" s="172"/>
      <c r="D34" s="172"/>
      <c r="E34" s="172"/>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2"/>
      <c r="AL34" s="172"/>
      <c r="AM34" s="71"/>
    </row>
    <row r="35" spans="1:43" s="72" customFormat="1" ht="15" customHeight="1">
      <c r="A35" s="172"/>
      <c r="B35" s="172"/>
      <c r="C35" s="172"/>
      <c r="D35" s="172"/>
      <c r="E35" s="172"/>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2"/>
      <c r="AL35" s="172"/>
      <c r="AM35" s="71"/>
    </row>
    <row r="36" spans="1:43" s="72" customFormat="1" ht="21" customHeight="1">
      <c r="A36" s="111" t="s">
        <v>200</v>
      </c>
      <c r="B36" s="69"/>
      <c r="C36" s="69"/>
      <c r="D36" s="69"/>
      <c r="E36" s="69"/>
      <c r="F36" s="69"/>
      <c r="G36" s="70"/>
      <c r="H36" s="70"/>
      <c r="I36" s="70"/>
      <c r="J36" s="70"/>
      <c r="K36" s="70"/>
      <c r="L36" s="70"/>
      <c r="M36" s="70"/>
      <c r="N36" s="70"/>
      <c r="O36" s="70"/>
      <c r="AM36" s="69"/>
      <c r="AN36" s="71"/>
    </row>
    <row r="37" spans="1:43" s="72" customFormat="1" ht="24.95" customHeight="1">
      <c r="A37" s="419"/>
      <c r="B37" s="419"/>
      <c r="C37" s="419"/>
      <c r="D37" s="107">
        <v>4</v>
      </c>
      <c r="E37" s="107">
        <v>5</v>
      </c>
      <c r="F37" s="466">
        <v>6</v>
      </c>
      <c r="G37" s="466"/>
      <c r="H37" s="466"/>
      <c r="I37" s="466">
        <v>7</v>
      </c>
      <c r="J37" s="466"/>
      <c r="K37" s="466"/>
      <c r="L37" s="466">
        <v>8</v>
      </c>
      <c r="M37" s="466"/>
      <c r="N37" s="466"/>
      <c r="O37" s="466">
        <v>9</v>
      </c>
      <c r="P37" s="466"/>
      <c r="Q37" s="466"/>
      <c r="R37" s="466">
        <v>10</v>
      </c>
      <c r="S37" s="466"/>
      <c r="T37" s="466"/>
      <c r="U37" s="466">
        <v>11</v>
      </c>
      <c r="V37" s="466"/>
      <c r="W37" s="466"/>
      <c r="X37" s="466">
        <v>12</v>
      </c>
      <c r="Y37" s="466"/>
      <c r="Z37" s="466"/>
      <c r="AA37" s="466">
        <v>1</v>
      </c>
      <c r="AB37" s="466"/>
      <c r="AC37" s="466"/>
      <c r="AD37" s="466">
        <v>2</v>
      </c>
      <c r="AE37" s="466"/>
      <c r="AF37" s="466"/>
      <c r="AG37" s="466">
        <v>3</v>
      </c>
      <c r="AH37" s="466"/>
      <c r="AI37" s="466"/>
      <c r="AJ37" s="419" t="s">
        <v>147</v>
      </c>
      <c r="AK37" s="419"/>
      <c r="AL37" s="120" t="s">
        <v>204</v>
      </c>
      <c r="AM37"/>
      <c r="AN37"/>
      <c r="AO37"/>
      <c r="AP37"/>
      <c r="AQ37"/>
    </row>
    <row r="38" spans="1:43" s="72" customFormat="1" ht="18" customHeight="1">
      <c r="A38" s="471" t="s">
        <v>208</v>
      </c>
      <c r="B38" s="471"/>
      <c r="C38" s="471"/>
      <c r="D38" s="108"/>
      <c r="E38" s="108"/>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c r="AF38" s="467"/>
      <c r="AG38" s="467"/>
      <c r="AH38" s="467"/>
      <c r="AI38" s="467"/>
      <c r="AJ38" s="468">
        <f>SUM(D38:AI38)</f>
        <v>0</v>
      </c>
      <c r="AK38" s="468"/>
      <c r="AL38" s="469" t="e">
        <f>ROUNDUP(AJ38/AJ39,1)</f>
        <v>#DIV/0!</v>
      </c>
      <c r="AM38"/>
      <c r="AN38"/>
      <c r="AO38"/>
      <c r="AP38"/>
      <c r="AQ38"/>
    </row>
    <row r="39" spans="1:43" s="72" customFormat="1" ht="18" customHeight="1">
      <c r="A39" s="471" t="s">
        <v>201</v>
      </c>
      <c r="B39" s="471"/>
      <c r="C39" s="471"/>
      <c r="D39" s="108"/>
      <c r="E39" s="108"/>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8">
        <f>+SUM(D39:AI39)</f>
        <v>0</v>
      </c>
      <c r="AK39" s="468"/>
      <c r="AL39" s="470"/>
      <c r="AM39"/>
      <c r="AN39"/>
      <c r="AO39"/>
      <c r="AP39"/>
      <c r="AQ39"/>
    </row>
    <row r="40" spans="1:43" s="72" customFormat="1" ht="5.0999999999999996" customHeight="1">
      <c r="A40" s="117"/>
      <c r="B40" s="117"/>
      <c r="C40" s="117"/>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8"/>
      <c r="AH40" s="118"/>
      <c r="AI40" s="118"/>
      <c r="AJ40" s="119"/>
      <c r="AK40" s="70"/>
      <c r="AL40" s="69"/>
      <c r="AM40" s="69"/>
      <c r="AN40" s="71"/>
    </row>
    <row r="41" spans="1:43" s="72" customFormat="1" ht="18" customHeight="1">
      <c r="A41" s="111" t="s">
        <v>202</v>
      </c>
      <c r="B41" s="70"/>
      <c r="D41" s="70"/>
      <c r="E41" s="70"/>
      <c r="F41" s="70"/>
      <c r="G41" s="70"/>
      <c r="H41" s="70"/>
      <c r="I41" s="70"/>
      <c r="J41" s="70"/>
      <c r="K41" s="70"/>
      <c r="L41" s="70"/>
      <c r="M41" s="70"/>
      <c r="N41" s="70"/>
      <c r="O41" s="70"/>
      <c r="P41" s="70"/>
      <c r="Q41" s="70"/>
      <c r="R41" s="70"/>
      <c r="S41" s="70"/>
      <c r="T41" s="70"/>
      <c r="U41" s="70"/>
      <c r="V41" s="70"/>
      <c r="W41" s="69"/>
      <c r="X41" s="70"/>
      <c r="Y41" s="70"/>
      <c r="Z41" s="70"/>
      <c r="AA41" s="70"/>
      <c r="AB41" s="70"/>
      <c r="AC41" s="70"/>
      <c r="AD41" s="70"/>
      <c r="AE41" s="70"/>
      <c r="AF41" s="70"/>
      <c r="AG41" s="118"/>
      <c r="AH41" s="118"/>
      <c r="AI41" s="118"/>
      <c r="AJ41" s="119"/>
      <c r="AK41" s="70"/>
      <c r="AL41" s="69"/>
      <c r="AM41" s="69"/>
      <c r="AN41" s="71"/>
    </row>
    <row r="42" spans="1:43" s="72" customFormat="1" ht="18" customHeight="1">
      <c r="A42" s="419" t="s">
        <v>195</v>
      </c>
      <c r="B42" s="419"/>
      <c r="C42" s="419" t="s">
        <v>113</v>
      </c>
      <c r="D42" s="419"/>
      <c r="E42" s="419" t="s">
        <v>115</v>
      </c>
      <c r="F42" s="419"/>
      <c r="G42" s="419"/>
      <c r="H42" s="419"/>
      <c r="I42" s="419" t="s">
        <v>116</v>
      </c>
      <c r="J42" s="419"/>
      <c r="K42" s="419"/>
      <c r="L42" s="419"/>
      <c r="M42" s="419"/>
      <c r="N42" s="419"/>
      <c r="O42"/>
      <c r="P42"/>
      <c r="Q42"/>
      <c r="R42"/>
      <c r="S42"/>
      <c r="T42"/>
      <c r="U42"/>
      <c r="W42" s="69"/>
      <c r="X42" s="70"/>
      <c r="Y42" s="70"/>
      <c r="Z42" s="70"/>
      <c r="AA42" s="70"/>
      <c r="AB42" s="70"/>
      <c r="AC42" s="70"/>
      <c r="AD42" s="70"/>
      <c r="AE42" s="70"/>
      <c r="AF42" s="70"/>
      <c r="AG42" s="118"/>
      <c r="AH42" s="118"/>
      <c r="AI42" s="118"/>
      <c r="AJ42" s="119"/>
      <c r="AK42" s="70"/>
      <c r="AL42" s="69"/>
      <c r="AM42" s="69"/>
      <c r="AN42" s="71"/>
    </row>
    <row r="43" spans="1:43" s="72" customFormat="1" ht="18" customHeight="1">
      <c r="A43" s="420" t="s">
        <v>205</v>
      </c>
      <c r="B43" s="420"/>
      <c r="C43" s="472" t="e">
        <f>ROUNDDOWN(IF(AL38&lt;=60,1,1+ROUNDUP((AL38-60)/40,0)),1)</f>
        <v>#DIV/0!</v>
      </c>
      <c r="D43" s="472"/>
      <c r="E43" s="472" t="e">
        <f>ROUNDDOWN(AL38/2,1)</f>
        <v>#DIV/0!</v>
      </c>
      <c r="F43" s="472"/>
      <c r="G43" s="472"/>
      <c r="H43" s="472"/>
      <c r="I43" s="472" t="e">
        <f>ROUNDDOWN(AL38/4,1)</f>
        <v>#DIV/0!</v>
      </c>
      <c r="J43" s="472"/>
      <c r="K43" s="472"/>
      <c r="L43" s="472"/>
      <c r="M43" s="472"/>
      <c r="N43" s="472"/>
      <c r="O43"/>
      <c r="P43"/>
      <c r="Q43"/>
      <c r="R43"/>
      <c r="S43"/>
      <c r="T43"/>
      <c r="U43"/>
      <c r="W43" s="69"/>
      <c r="X43" s="70"/>
      <c r="Y43" s="70"/>
      <c r="Z43" s="70"/>
      <c r="AA43" s="70"/>
      <c r="AB43" s="70"/>
      <c r="AC43" s="70"/>
      <c r="AD43" s="70"/>
      <c r="AE43" s="70"/>
      <c r="AF43" s="70"/>
      <c r="AG43" s="118"/>
      <c r="AH43" s="118"/>
      <c r="AI43" s="118"/>
      <c r="AJ43" s="119"/>
      <c r="AK43" s="70"/>
      <c r="AL43" s="69"/>
      <c r="AM43" s="69"/>
      <c r="AN43" s="71"/>
    </row>
    <row r="44" spans="1:43" ht="21" customHeight="1">
      <c r="A44" s="73" t="s">
        <v>206</v>
      </c>
      <c r="B44" s="59"/>
      <c r="C44" s="63"/>
      <c r="D44" s="63"/>
      <c r="E44" s="63"/>
      <c r="F44" s="63"/>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3"/>
      <c r="AM44" s="63"/>
      <c r="AN44" s="62"/>
    </row>
    <row r="45" spans="1:43" ht="24.95" customHeight="1">
      <c r="A45" s="62"/>
      <c r="B45" s="82"/>
      <c r="C45" s="404" t="str">
        <f>IF(VLOOKUP($AK$1,'選択肢（削除厳禁）'!$A$1:$J$31,C50,FALSE)=0,"-",VLOOKUP($AK$1,'選択肢（削除厳禁）'!$A$1:$J$31,C50,FALSE))</f>
        <v>管理者</v>
      </c>
      <c r="D45" s="405"/>
      <c r="E45" s="413" t="str">
        <f>IF(VLOOKUP($AK$1,'選択肢（削除厳禁）'!$A$1:$J$31,E50,FALSE)=0,"-",VLOOKUP($AK$1,'選択肢（削除厳禁）'!$A$1:$J$31,E50,FALSE))</f>
        <v>サービス管理責任者</v>
      </c>
      <c r="F45" s="413"/>
      <c r="G45" s="413"/>
      <c r="H45" s="413"/>
      <c r="I45" s="404" t="str">
        <f>IF(VLOOKUP($AK$1,'選択肢（削除厳禁）'!$A$1:$J$31,I50,FALSE)=0,"-",VLOOKUP($AK$1,'選択肢（削除厳禁）'!$A$1:$J$31,I50,FALSE))</f>
        <v>医師</v>
      </c>
      <c r="J45" s="405"/>
      <c r="K45" s="405"/>
      <c r="L45" s="405"/>
      <c r="M45" s="405"/>
      <c r="N45" s="406"/>
      <c r="O45" s="404" t="str">
        <f>IF(VLOOKUP($AK$1,'選択肢（削除厳禁）'!$A$1:$J$31,O50,FALSE)=0,"-",VLOOKUP($AK$1,'選択肢（削除厳禁）'!$A$1:$J$31,O50,FALSE))</f>
        <v>看護職員</v>
      </c>
      <c r="P45" s="405"/>
      <c r="Q45" s="405"/>
      <c r="R45" s="405"/>
      <c r="S45" s="405"/>
      <c r="T45" s="406"/>
      <c r="U45" s="404" t="str">
        <f>IF(VLOOKUP($AK$1,'選択肢（削除厳禁）'!$A$1:$J$31,U50,FALSE)=0,"-",VLOOKUP($AK$1,'選択肢（削除厳禁）'!$A$1:$J$31,U50,FALSE))</f>
        <v>生活支援員</v>
      </c>
      <c r="V45" s="405"/>
      <c r="W45" s="405"/>
      <c r="X45" s="405"/>
      <c r="Y45" s="405"/>
      <c r="Z45" s="406"/>
      <c r="AA45" s="404" t="str">
        <f>IF(VLOOKUP($AK$1,'選択肢（削除厳禁）'!$A$1:$J$31,AA50,FALSE)=0,"-",VLOOKUP($AK$1,'選択肢（削除厳禁）'!$A$1:$J$31,AA50,FALSE))</f>
        <v>(管理)栄養士</v>
      </c>
      <c r="AB45" s="405"/>
      <c r="AC45" s="405"/>
      <c r="AD45" s="405"/>
      <c r="AE45" s="405"/>
      <c r="AF45" s="406"/>
      <c r="AG45" s="413"/>
      <c r="AH45" s="413"/>
      <c r="AI45" s="413"/>
      <c r="AJ45" s="413"/>
      <c r="AK45" s="413"/>
      <c r="AL45" s="413"/>
      <c r="AM45" s="413"/>
      <c r="AN45" s="62"/>
    </row>
    <row r="46" spans="1:43" ht="18" customHeight="1">
      <c r="A46" s="62"/>
      <c r="B46" s="82"/>
      <c r="C46" s="113" t="s">
        <v>56</v>
      </c>
      <c r="D46" s="113" t="s">
        <v>57</v>
      </c>
      <c r="E46" s="112" t="s">
        <v>56</v>
      </c>
      <c r="F46" s="412" t="s">
        <v>57</v>
      </c>
      <c r="G46" s="412"/>
      <c r="H46" s="412"/>
      <c r="I46" s="409" t="s">
        <v>56</v>
      </c>
      <c r="J46" s="410"/>
      <c r="K46" s="411"/>
      <c r="L46" s="409" t="s">
        <v>57</v>
      </c>
      <c r="M46" s="410"/>
      <c r="N46" s="411"/>
      <c r="O46" s="409" t="s">
        <v>56</v>
      </c>
      <c r="P46" s="410"/>
      <c r="Q46" s="411"/>
      <c r="R46" s="409" t="s">
        <v>57</v>
      </c>
      <c r="S46" s="410"/>
      <c r="T46" s="411"/>
      <c r="U46" s="409" t="s">
        <v>56</v>
      </c>
      <c r="V46" s="410"/>
      <c r="W46" s="411"/>
      <c r="X46" s="409" t="s">
        <v>57</v>
      </c>
      <c r="Y46" s="410"/>
      <c r="Z46" s="411"/>
      <c r="AA46" s="409" t="s">
        <v>56</v>
      </c>
      <c r="AB46" s="410"/>
      <c r="AC46" s="411"/>
      <c r="AD46" s="409" t="s">
        <v>57</v>
      </c>
      <c r="AE46" s="410"/>
      <c r="AF46" s="411"/>
      <c r="AG46" s="409"/>
      <c r="AH46" s="410"/>
      <c r="AI46" s="411"/>
      <c r="AJ46" s="409"/>
      <c r="AK46" s="411"/>
      <c r="AL46" s="112"/>
      <c r="AM46" s="112"/>
      <c r="AN46" s="62"/>
    </row>
    <row r="47" spans="1:43" ht="18" customHeight="1">
      <c r="A47" s="62"/>
      <c r="B47" s="81" t="s">
        <v>107</v>
      </c>
      <c r="C47" s="112">
        <f>COUNTIFS($B$11:$B$30,C$45,$C$11:$C$30,"A",$E$11:$E$30,"*")</f>
        <v>0</v>
      </c>
      <c r="D47" s="112">
        <f>COUNTIFS($B$11:$B$30,C$45,$C$11:$C$30,"B",$E$11:$E$30,"*")</f>
        <v>0</v>
      </c>
      <c r="E47" s="112">
        <f>COUNTIFS($B$11:$B$30,E$45,$C$11:$C$30,"A",$E$11:$E$30,"*")</f>
        <v>0</v>
      </c>
      <c r="F47" s="409">
        <f>COUNTIFS($B$11:$B$30,E$45,$C$11:$C$30,"B",$E$11:$E$30,"*")</f>
        <v>0</v>
      </c>
      <c r="G47" s="410"/>
      <c r="H47" s="411"/>
      <c r="I47" s="409">
        <f>COUNTIFS($B$11:$B$30,I$45,$C$11:$C$30,"A",$E$11:$E$30,"*")</f>
        <v>0</v>
      </c>
      <c r="J47" s="410"/>
      <c r="K47" s="411"/>
      <c r="L47" s="409">
        <f>COUNTIFS($B$11:$B$30,I$45,$C$11:$C$30,"B",$E$11:$E$30,"*")</f>
        <v>0</v>
      </c>
      <c r="M47" s="410"/>
      <c r="N47" s="411"/>
      <c r="O47" s="409">
        <f>COUNTIFS($B$11:$B$30,O$45,$C$11:$C$30,"A",$E$11:$E$30,"*")</f>
        <v>0</v>
      </c>
      <c r="P47" s="410"/>
      <c r="Q47" s="411"/>
      <c r="R47" s="409">
        <f>COUNTIFS($B$11:$B$30,O$45,$C$11:$C$30,"B",$E$11:$E$30,"*")</f>
        <v>0</v>
      </c>
      <c r="S47" s="410"/>
      <c r="T47" s="411"/>
      <c r="U47" s="409">
        <f>COUNTIFS($B$11:$B$30,U$45,$C$11:$C$30,"A",$E$11:$E$30,"*")</f>
        <v>0</v>
      </c>
      <c r="V47" s="410"/>
      <c r="W47" s="411"/>
      <c r="X47" s="409">
        <f>COUNTIFS($B$11:$B$30,U$45,$C$11:$C$30,"B",$E$11:$E$30,"*")</f>
        <v>0</v>
      </c>
      <c r="Y47" s="410"/>
      <c r="Z47" s="411"/>
      <c r="AA47" s="409">
        <f>COUNTIFS($B$11:$B$30,AA$45,$C$11:$C$30,"A",$E$11:$E$30,"*")</f>
        <v>0</v>
      </c>
      <c r="AB47" s="410"/>
      <c r="AC47" s="411"/>
      <c r="AD47" s="409">
        <f>COUNTIFS($B$11:$B$30,AA$45,$C$11:$C$30,"B",$E$11:$E$30,"*")</f>
        <v>0</v>
      </c>
      <c r="AE47" s="410"/>
      <c r="AF47" s="411"/>
      <c r="AG47" s="409"/>
      <c r="AH47" s="410"/>
      <c r="AI47" s="411"/>
      <c r="AJ47" s="409"/>
      <c r="AK47" s="411"/>
      <c r="AL47" s="112"/>
      <c r="AM47" s="112"/>
      <c r="AN47" s="62"/>
    </row>
    <row r="48" spans="1:43" ht="18" customHeight="1">
      <c r="A48" s="62"/>
      <c r="B48" s="89" t="s">
        <v>108</v>
      </c>
      <c r="C48" s="112">
        <f>COUNTIFS($B$11:$B$30,C$45,$C$11:$C$30,"C",$E$11:$E$30,"*")</f>
        <v>0</v>
      </c>
      <c r="D48" s="112">
        <f>COUNTIFS($B$11:$B$30,C$45,$C$11:$C$30,"D",$E$11:$E$30,"*")</f>
        <v>0</v>
      </c>
      <c r="E48" s="112">
        <f>COUNTIFS($B$11:$B$30,E$45,$C$11:$C$30,"C",$E$11:$E$30,"*")</f>
        <v>0</v>
      </c>
      <c r="F48" s="409">
        <f>COUNTIFS($B$11:$B$30,E$45,$C$11:$C$30,"D",$E$11:$E$30,"*")</f>
        <v>0</v>
      </c>
      <c r="G48" s="410"/>
      <c r="H48" s="411"/>
      <c r="I48" s="409">
        <f>COUNTIFS($B$11:$B$30,I$45,$C$11:$C$30,"C",$E$11:$E$30,"*")</f>
        <v>0</v>
      </c>
      <c r="J48" s="410"/>
      <c r="K48" s="411"/>
      <c r="L48" s="409">
        <f>COUNTIFS($B$11:$B$30,I$45,$C$11:$C$30,"D",$E$11:$E$30,"*")</f>
        <v>0</v>
      </c>
      <c r="M48" s="410"/>
      <c r="N48" s="411"/>
      <c r="O48" s="409">
        <f>COUNTIFS($B$11:$B$30,O$45,$C$11:$C$30,"C",$E$11:$E$30,"*")</f>
        <v>0</v>
      </c>
      <c r="P48" s="410"/>
      <c r="Q48" s="411"/>
      <c r="R48" s="409">
        <f>COUNTIFS($B$11:$B$30,O$45,$C$11:$C$30,"D",$E$11:$E$30,"*")</f>
        <v>0</v>
      </c>
      <c r="S48" s="410"/>
      <c r="T48" s="411"/>
      <c r="U48" s="409">
        <f>COUNTIFS($B$11:$B$30,U$45,$C$11:$C$30,"C",$E$11:$E$30,"*")</f>
        <v>0</v>
      </c>
      <c r="V48" s="410"/>
      <c r="W48" s="411"/>
      <c r="X48" s="409">
        <f>COUNTIFS($B$11:$B$30,U$45,$C$11:$C$30,"D",$E$11:$E$30,"*")</f>
        <v>0</v>
      </c>
      <c r="Y48" s="410"/>
      <c r="Z48" s="411"/>
      <c r="AA48" s="409">
        <f>COUNTIFS($B$11:$B$30,AA$45,$C$11:$C$30,"C",$E$11:$E$30,"*")</f>
        <v>0</v>
      </c>
      <c r="AB48" s="410"/>
      <c r="AC48" s="411"/>
      <c r="AD48" s="409">
        <f>COUNTIFS($B$11:$B$30,AA$45,$C$11:$C$30,"D",$E$11:$E$30,"*")</f>
        <v>0</v>
      </c>
      <c r="AE48" s="410"/>
      <c r="AF48" s="411"/>
      <c r="AG48" s="409"/>
      <c r="AH48" s="410"/>
      <c r="AI48" s="411"/>
      <c r="AJ48" s="409"/>
      <c r="AK48" s="411"/>
      <c r="AL48" s="112"/>
      <c r="AM48" s="112"/>
      <c r="AN48" s="62"/>
    </row>
    <row r="49" spans="1:40" ht="24.95" customHeight="1">
      <c r="A49" s="62"/>
      <c r="B49" s="89" t="s">
        <v>194</v>
      </c>
      <c r="C49" s="404" t="str">
        <f>IF($AK$3="４週",SUMIFS($AK$11:$AK$30,$B$11:$B$30,C45)/4/$AH$5,IF($AK$3="歴月",SUMIFS($AK$11:$AK$30,$B$11:$B$30,C45)/$AL$5,"記載する期間を選択してください"))</f>
        <v>記載する期間を選択してください</v>
      </c>
      <c r="D49" s="406"/>
      <c r="E49" s="404" t="str">
        <f>IF($AK$3="４週",SUMIFS($AK$11:$AK$30,$B$11:$B$30,E45)/4/$AH$5,IF($AK$3="歴月",SUMIFS($AK$11:$AK$30,$B$11:$B$30,E45)/$AL$5,"記載する期間を選択してください"))</f>
        <v>記載する期間を選択してください</v>
      </c>
      <c r="F49" s="405"/>
      <c r="G49" s="405"/>
      <c r="H49" s="406"/>
      <c r="I49" s="404" t="str">
        <f>IF($AK$3="４週",SUMIFS($AK$11:$AK$30,$B$11:$B$30,I45)/4/$AH$5,IF($AK$3="歴月",SUMIFS($AK$11:$AK$30,$B$11:$B$30,I45)/$AL$5,"記載する期間を選択してください"))</f>
        <v>記載する期間を選択してください</v>
      </c>
      <c r="J49" s="405"/>
      <c r="K49" s="405"/>
      <c r="L49" s="405"/>
      <c r="M49" s="405"/>
      <c r="N49" s="406"/>
      <c r="O49" s="404" t="str">
        <f>IF($AK$3="４週",SUMIFS($AK$11:$AK$30,$B$11:$B$30,O45)/4/$AH$5,IF($AK$3="歴月",SUMIFS($AK$11:$AK$30,$B$11:$B$30,O45)/$AL$5,"記載する期間を選択してください"))</f>
        <v>記載する期間を選択してください</v>
      </c>
      <c r="P49" s="405"/>
      <c r="Q49" s="405"/>
      <c r="R49" s="405"/>
      <c r="S49" s="405"/>
      <c r="T49" s="406"/>
      <c r="U49" s="404" t="str">
        <f>IF($AK$3="４週",SUMIFS($AK$11:$AK$30,$B$11:$B$30,U45)/4/$AH$5,IF($AK$3="歴月",SUMIFS($AK$11:$AK$30,$B$11:$B$30,U45)/$AL$5,"記載する期間を選択してください"))</f>
        <v>記載する期間を選択してください</v>
      </c>
      <c r="V49" s="405"/>
      <c r="W49" s="405"/>
      <c r="X49" s="405"/>
      <c r="Y49" s="405"/>
      <c r="Z49" s="406"/>
      <c r="AA49" s="404" t="str">
        <f>IF($AK$3="４週",SUMIFS($AK$11:$AK$30,$B$11:$B$30,AA45)/4/$AH$5,IF($AK$3="歴月",SUMIFS($AK$11:$AK$30,$B$11:$B$30,AA45)/$AL$5,"記載する期間を選択してください"))</f>
        <v>記載する期間を選択してください</v>
      </c>
      <c r="AB49" s="405"/>
      <c r="AC49" s="405"/>
      <c r="AD49" s="405"/>
      <c r="AE49" s="405"/>
      <c r="AF49" s="406"/>
      <c r="AG49" s="404"/>
      <c r="AH49" s="405"/>
      <c r="AI49" s="405"/>
      <c r="AJ49" s="405"/>
      <c r="AK49" s="406"/>
      <c r="AL49" s="404"/>
      <c r="AM49" s="406"/>
      <c r="AN49" s="62"/>
    </row>
    <row r="50" spans="1:40" ht="5.0999999999999996" customHeight="1">
      <c r="A50" s="62"/>
      <c r="B50" s="59"/>
      <c r="C50" s="85">
        <v>2</v>
      </c>
      <c r="D50" s="85"/>
      <c r="E50" s="85">
        <v>3</v>
      </c>
      <c r="F50" s="85"/>
      <c r="G50" s="85"/>
      <c r="H50" s="85"/>
      <c r="I50" s="85">
        <v>4</v>
      </c>
      <c r="J50" s="85"/>
      <c r="K50" s="85"/>
      <c r="L50" s="85"/>
      <c r="M50" s="85"/>
      <c r="N50" s="85"/>
      <c r="O50" s="85">
        <v>5</v>
      </c>
      <c r="P50" s="85"/>
      <c r="Q50" s="85"/>
      <c r="R50" s="85"/>
      <c r="S50" s="85"/>
      <c r="T50" s="85"/>
      <c r="U50" s="85">
        <v>6</v>
      </c>
      <c r="V50" s="85"/>
      <c r="W50" s="85"/>
      <c r="X50" s="85"/>
      <c r="Y50" s="85"/>
      <c r="Z50" s="85"/>
      <c r="AA50" s="85">
        <v>7</v>
      </c>
      <c r="AB50" s="85"/>
      <c r="AC50" s="85"/>
      <c r="AD50" s="85"/>
      <c r="AE50" s="85"/>
      <c r="AF50" s="85"/>
      <c r="AG50" s="85">
        <v>8</v>
      </c>
      <c r="AH50" s="85"/>
      <c r="AI50" s="85"/>
      <c r="AJ50" s="85"/>
      <c r="AK50" s="85"/>
      <c r="AL50" s="85">
        <v>9</v>
      </c>
      <c r="AM50" s="110"/>
      <c r="AN50" s="62"/>
    </row>
    <row r="51" spans="1:40" ht="15" customHeight="1">
      <c r="A51" s="94" t="s">
        <v>159</v>
      </c>
      <c r="B51" s="99"/>
      <c r="C51" s="100"/>
      <c r="D51" s="100"/>
      <c r="E51" s="100"/>
      <c r="F51" s="101"/>
      <c r="G51" s="100"/>
      <c r="H51" s="85"/>
      <c r="I51" s="85"/>
      <c r="J51" s="85"/>
      <c r="K51" s="85"/>
      <c r="L51" s="85"/>
      <c r="M51" s="85"/>
      <c r="N51" s="85"/>
      <c r="O51" s="85"/>
      <c r="P51" s="85"/>
      <c r="Q51" s="85"/>
      <c r="R51" s="85">
        <v>6</v>
      </c>
      <c r="S51" s="85"/>
      <c r="T51" s="85"/>
      <c r="U51" s="85"/>
      <c r="V51" s="85"/>
      <c r="W51" s="85"/>
      <c r="X51" s="85">
        <v>7</v>
      </c>
      <c r="Y51" s="85"/>
      <c r="Z51" s="85"/>
      <c r="AA51" s="85"/>
      <c r="AB51" s="85"/>
      <c r="AC51" s="85"/>
      <c r="AD51" s="85">
        <v>8</v>
      </c>
      <c r="AE51" s="85"/>
      <c r="AF51" s="85"/>
      <c r="AG51" s="86"/>
      <c r="AH51" s="86"/>
      <c r="AI51" s="86"/>
      <c r="AJ51" s="86">
        <v>9</v>
      </c>
      <c r="AK51" s="84"/>
      <c r="AL51" s="84"/>
      <c r="AM51" s="62"/>
    </row>
    <row r="52" spans="1:40" s="60" customFormat="1" ht="15" customHeight="1">
      <c r="A52" s="94" t="s">
        <v>160</v>
      </c>
      <c r="B52" s="93"/>
      <c r="C52" s="93"/>
      <c r="D52" s="93"/>
      <c r="E52" s="93"/>
      <c r="F52" s="93"/>
      <c r="G52" s="93"/>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row>
    <row r="53" spans="1:40" s="60" customFormat="1" ht="15" customHeight="1">
      <c r="A53" s="94" t="s">
        <v>209</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161</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162</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ht="15" customHeight="1">
      <c r="A56" s="60" t="s">
        <v>163</v>
      </c>
      <c r="B56" s="102"/>
      <c r="C56" s="60"/>
      <c r="D56" s="60"/>
      <c r="E56" s="60"/>
      <c r="F56" s="60"/>
      <c r="G56" s="60"/>
    </row>
    <row r="57" spans="1:40" ht="15" customHeight="1">
      <c r="A57" s="60" t="s">
        <v>164</v>
      </c>
      <c r="B57" s="102"/>
      <c r="C57" s="60"/>
      <c r="D57" s="60"/>
      <c r="E57" s="60"/>
      <c r="F57" s="60"/>
      <c r="G57" s="60"/>
    </row>
    <row r="58" spans="1:40" ht="15" customHeight="1">
      <c r="A58" s="60"/>
      <c r="B58" s="81" t="s">
        <v>165</v>
      </c>
      <c r="C58" s="378" t="s">
        <v>166</v>
      </c>
      <c r="D58" s="378"/>
      <c r="E58" s="378"/>
      <c r="F58" s="60"/>
      <c r="G58" s="60"/>
    </row>
    <row r="59" spans="1:40" ht="15" customHeight="1">
      <c r="A59" s="60"/>
      <c r="B59" s="106" t="s">
        <v>183</v>
      </c>
      <c r="C59" s="379" t="s">
        <v>167</v>
      </c>
      <c r="D59" s="379"/>
      <c r="E59" s="379"/>
      <c r="F59" s="60"/>
      <c r="G59" s="60"/>
    </row>
    <row r="60" spans="1:40" ht="15" customHeight="1">
      <c r="A60" s="60"/>
      <c r="B60" s="106" t="s">
        <v>184</v>
      </c>
      <c r="C60" s="379" t="s">
        <v>168</v>
      </c>
      <c r="D60" s="379"/>
      <c r="E60" s="379"/>
      <c r="F60" s="60"/>
      <c r="G60" s="60"/>
    </row>
    <row r="61" spans="1:40" ht="15" customHeight="1">
      <c r="A61" s="60"/>
      <c r="B61" s="106" t="s">
        <v>185</v>
      </c>
      <c r="C61" s="379" t="s">
        <v>169</v>
      </c>
      <c r="D61" s="379"/>
      <c r="E61" s="379"/>
      <c r="F61" s="60"/>
      <c r="G61" s="60"/>
    </row>
    <row r="62" spans="1:40" ht="15" customHeight="1">
      <c r="A62" s="60"/>
      <c r="B62" s="106" t="s">
        <v>186</v>
      </c>
      <c r="C62" s="379" t="s">
        <v>170</v>
      </c>
      <c r="D62" s="379"/>
      <c r="E62" s="379"/>
      <c r="F62" s="60"/>
      <c r="G62" s="60"/>
    </row>
    <row r="63" spans="1:40" ht="15" customHeight="1">
      <c r="A63" s="60"/>
      <c r="B63" s="229" t="s">
        <v>171</v>
      </c>
      <c r="C63" s="60"/>
      <c r="D63" s="60"/>
      <c r="E63" s="60"/>
      <c r="F63" s="60"/>
      <c r="G63" s="60"/>
    </row>
    <row r="64" spans="1:40" ht="15" customHeight="1">
      <c r="A64" s="60"/>
      <c r="B64" s="229" t="s">
        <v>337</v>
      </c>
      <c r="C64" s="60"/>
      <c r="D64" s="60"/>
      <c r="E64" s="60"/>
      <c r="F64" s="60"/>
      <c r="G64" s="60"/>
    </row>
    <row r="65" spans="1:7" ht="15" customHeight="1">
      <c r="A65" s="60"/>
      <c r="B65" s="94" t="s">
        <v>172</v>
      </c>
      <c r="C65" s="60"/>
      <c r="D65" s="60"/>
      <c r="E65" s="60"/>
      <c r="F65" s="60"/>
      <c r="G65" s="60"/>
    </row>
    <row r="66" spans="1:7" ht="15" customHeight="1">
      <c r="A66" s="60" t="s">
        <v>173</v>
      </c>
      <c r="B66" s="102"/>
      <c r="C66" s="60"/>
      <c r="D66" s="60"/>
      <c r="E66" s="60"/>
      <c r="F66" s="60"/>
      <c r="G66" s="60"/>
    </row>
    <row r="67" spans="1:7" ht="15" customHeight="1">
      <c r="A67" s="228" t="s">
        <v>174</v>
      </c>
      <c r="B67" s="102"/>
      <c r="C67" s="60"/>
      <c r="D67" s="60"/>
      <c r="E67" s="60"/>
      <c r="F67" s="60"/>
      <c r="G67" s="60"/>
    </row>
    <row r="68" spans="1:7" ht="15" customHeight="1">
      <c r="A68" s="60" t="s">
        <v>189</v>
      </c>
      <c r="B68" s="102"/>
      <c r="C68" s="60"/>
      <c r="D68" s="60"/>
      <c r="E68" s="60"/>
      <c r="F68" s="60"/>
      <c r="G68" s="60"/>
    </row>
    <row r="69" spans="1:7" ht="15" customHeight="1">
      <c r="A69" s="60" t="s">
        <v>175</v>
      </c>
      <c r="B69" s="102"/>
      <c r="C69" s="60"/>
      <c r="D69" s="60"/>
      <c r="E69" s="60"/>
      <c r="F69" s="60"/>
      <c r="G69" s="60"/>
    </row>
    <row r="70" spans="1:7" ht="15" customHeight="1">
      <c r="A70" s="60" t="s">
        <v>284</v>
      </c>
      <c r="B70" s="102"/>
      <c r="C70" s="60"/>
      <c r="D70" s="60"/>
      <c r="E70" s="60"/>
      <c r="F70" s="60"/>
      <c r="G70" s="60"/>
    </row>
    <row r="71" spans="1:7" ht="15" customHeight="1">
      <c r="A71" s="60" t="s">
        <v>176</v>
      </c>
      <c r="B71" s="102"/>
      <c r="C71" s="60"/>
      <c r="D71" s="60"/>
      <c r="E71" s="60"/>
      <c r="F71" s="60"/>
      <c r="G71" s="60"/>
    </row>
    <row r="72" spans="1:7" ht="15" customHeight="1">
      <c r="A72" s="60" t="s">
        <v>177</v>
      </c>
      <c r="B72" s="102"/>
      <c r="C72" s="60"/>
      <c r="D72" s="60"/>
      <c r="E72" s="60"/>
      <c r="F72" s="60"/>
      <c r="G72" s="60"/>
    </row>
    <row r="73" spans="1:7" ht="15" customHeight="1">
      <c r="A73" s="60" t="s">
        <v>178</v>
      </c>
      <c r="B73" s="102"/>
      <c r="C73" s="60"/>
      <c r="D73" s="60"/>
      <c r="E73" s="60"/>
      <c r="F73" s="60"/>
      <c r="G73" s="60"/>
    </row>
    <row r="74" spans="1:7" ht="15" customHeight="1">
      <c r="A74" s="60" t="s">
        <v>179</v>
      </c>
      <c r="B74" s="102"/>
      <c r="C74" s="60"/>
      <c r="D74" s="60"/>
      <c r="E74" s="60"/>
      <c r="F74" s="60"/>
      <c r="G74" s="60"/>
    </row>
    <row r="75" spans="1:7" ht="15" customHeight="1">
      <c r="A75" s="60" t="s">
        <v>180</v>
      </c>
      <c r="B75" s="102"/>
      <c r="C75" s="60"/>
      <c r="D75" s="60"/>
      <c r="E75" s="60"/>
      <c r="F75" s="60"/>
      <c r="G75" s="60"/>
    </row>
    <row r="76" spans="1:7" ht="15" customHeight="1">
      <c r="A76" s="60" t="s">
        <v>181</v>
      </c>
      <c r="B76" s="102"/>
      <c r="C76" s="60"/>
      <c r="D76" s="60"/>
      <c r="E76" s="60"/>
      <c r="F76" s="60"/>
      <c r="G76" s="60"/>
    </row>
    <row r="77" spans="1:7" ht="15" customHeight="1">
      <c r="A77" s="60" t="s">
        <v>182</v>
      </c>
      <c r="B77" s="102"/>
      <c r="C77" s="60"/>
      <c r="D77" s="60"/>
      <c r="E77" s="60"/>
      <c r="F77" s="60"/>
      <c r="G77" s="60"/>
    </row>
    <row r="78" spans="1:7" ht="15" customHeight="1">
      <c r="A78" s="60" t="s">
        <v>187</v>
      </c>
      <c r="B78" s="102"/>
      <c r="C78" s="60"/>
      <c r="D78" s="60"/>
      <c r="E78" s="60"/>
      <c r="F78" s="60"/>
      <c r="G78" s="60"/>
    </row>
  </sheetData>
  <mergeCells count="145">
    <mergeCell ref="C45:D45"/>
    <mergeCell ref="E43:H43"/>
    <mergeCell ref="I43:N43"/>
    <mergeCell ref="A42:B42"/>
    <mergeCell ref="A43:B43"/>
    <mergeCell ref="C42:D42"/>
    <mergeCell ref="E42:H42"/>
    <mergeCell ref="C43:D43"/>
    <mergeCell ref="E49:H49"/>
    <mergeCell ref="F48:H48"/>
    <mergeCell ref="I48:K48"/>
    <mergeCell ref="I42:N42"/>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AL49:AM49"/>
    <mergeCell ref="I49:N49"/>
    <mergeCell ref="O49:T49"/>
    <mergeCell ref="C58:E58"/>
    <mergeCell ref="AA48:AC48"/>
    <mergeCell ref="AD48:AF48"/>
    <mergeCell ref="AG48:AI48"/>
    <mergeCell ref="AJ48:AK48"/>
    <mergeCell ref="AG49:AK49"/>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K1:AN1"/>
    <mergeCell ref="M2:P2"/>
    <mergeCell ref="Q2:R2"/>
    <mergeCell ref="S2:T2"/>
    <mergeCell ref="U2:V2"/>
    <mergeCell ref="AK2:AN2"/>
    <mergeCell ref="AM13:AN13"/>
    <mergeCell ref="AM14:AN14"/>
    <mergeCell ref="AM15:AN15"/>
  </mergeCells>
  <phoneticPr fontId="3"/>
  <conditionalFormatting sqref="A1:AN40">
    <cfRule type="notContainsBlanks" dxfId="17" priority="1">
      <formula>LEN(TRIM(A1))&gt;0</formula>
    </cfRule>
  </conditionalFormatting>
  <dataValidations count="6">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howErrorMessage="1" sqref="B11:B30" xr:uid="{9FF8595D-F72F-4679-9747-09A5D9FD3F63}">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5"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71eb6addb018fd950b687f1cd066f3b3">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2aff8d9f6c550a0b35c83d5403a45cac"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FB06FC-71AE-41B6-945C-C0B3B99AC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92F6D-A213-4140-9345-E45F17986020}">
  <ds:schemaRefs>
    <ds:schemaRef ds:uri="http://schemas.microsoft.com/sharepoint/v3/contenttype/forms"/>
  </ds:schemaRefs>
</ds:datastoreItem>
</file>

<file path=customXml/itemProps3.xml><?xml version="1.0" encoding="utf-8"?>
<ds:datastoreItem xmlns:ds="http://schemas.openxmlformats.org/officeDocument/2006/customXml" ds:itemID="{4A34DF84-BC9F-479D-BF67-3697D0FBC612}">
  <ds:schemaRefs>
    <ds:schemaRef ds:uri="http://schemas.microsoft.com/office/2006/metadata/properties"/>
    <ds:schemaRef ds:uri="http://schemas.microsoft.com/office/infopath/2007/PartnerControls"/>
    <ds:schemaRef ds:uri="7f1e29f5-1aa2-4ed7-a4c5-0f459278da93"/>
    <ds:schemaRef ds:uri="d6dcacc7-e460-4c7a-a2ed-e890e37b37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54</vt:i4>
      </vt:variant>
    </vt:vector>
  </HeadingPairs>
  <TitlesOfParts>
    <vt:vector size="81" baseType="lpstr">
      <vt:lpstr>付表３－２</vt:lpstr>
      <vt:lpstr>選択肢（削除厳禁）</vt:lpstr>
      <vt:lpstr>※GHは別エクセル</vt:lpstr>
      <vt:lpstr>勤務表（汎用）</vt:lpstr>
      <vt:lpstr>勤務表（居宅介護）</vt:lpstr>
      <vt:lpstr>勤務表（重度訪問介護）</vt:lpstr>
      <vt:lpstr>勤務表（同行援護）</vt:lpstr>
      <vt:lpstr>勤務表（行動援護）</vt:lpstr>
      <vt:lpstr>勤務表（療養介護）</vt:lpstr>
      <vt:lpstr>勤務表（生活介護）</vt:lpstr>
      <vt:lpstr>勤務表（短期入所）</vt:lpstr>
      <vt:lpstr>勤務表（機能訓練）</vt:lpstr>
      <vt:lpstr>勤務表（生活訓練）</vt:lpstr>
      <vt:lpstr>勤務表（就労選択支援）</vt:lpstr>
      <vt:lpstr>【追加】勤務表（就労選択支援）</vt:lpstr>
      <vt:lpstr>勤務表（就労移行支援）</vt:lpstr>
      <vt:lpstr>勤務表（認定指定就労移行支援）</vt:lpstr>
      <vt:lpstr>勤務表（就労継続支援A型）</vt:lpstr>
      <vt:lpstr>勤務表（就労継続支援B型）</vt:lpstr>
      <vt:lpstr>勤務表（就労定着支援）</vt:lpstr>
      <vt:lpstr>勤務表（自立生活援助）</vt:lpstr>
      <vt:lpstr>勤務表（共同生活援助・介護サービス包括型）</vt:lpstr>
      <vt:lpstr>勤務表（共同生活援助・外部サービス利用型）</vt:lpstr>
      <vt:lpstr>勤務表（共同生活援助・日中サービス支援型</vt:lpstr>
      <vt:lpstr>勤務表（障害者支援施設）</vt:lpstr>
      <vt:lpstr>勤務表（一般相談支援）</vt:lpstr>
      <vt:lpstr>勤務表（特定(計画)相談・障害児相談）</vt:lpstr>
      <vt:lpstr>'【追加】勤務表（就労選択支援）'!Print_Area</vt:lpstr>
      <vt:lpstr>'勤務表（一般相談支援）'!Print_Area</vt:lpstr>
      <vt:lpstr>'勤務表（機能訓練）'!Print_Area</vt:lpstr>
      <vt:lpstr>'勤務表（居宅介護）'!Print_Area</vt:lpstr>
      <vt:lpstr>'勤務表（共同生活援助・介護サービス包括型）'!Print_Area</vt:lpstr>
      <vt:lpstr>'勤務表（共同生活援助・外部サービス利用型）'!Print_Area</vt:lpstr>
      <vt:lpstr>'勤務表（共同生活援助・日中サービス支援型'!Print_Area</vt:lpstr>
      <vt:lpstr>'勤務表（行動援護）'!Print_Area</vt:lpstr>
      <vt:lpstr>'勤務表（自立生活援助）'!Print_Area</vt:lpstr>
      <vt:lpstr>'勤務表（就労移行支援）'!Print_Area</vt:lpstr>
      <vt:lpstr>'勤務表（就労継続支援A型）'!Print_Area</vt:lpstr>
      <vt:lpstr>'勤務表（就労継続支援B型）'!Print_Area</vt:lpstr>
      <vt:lpstr>'勤務表（就労選択支援）'!Print_Area</vt:lpstr>
      <vt:lpstr>'勤務表（就労定着支援）'!Print_Area</vt:lpstr>
      <vt:lpstr>'勤務表（重度訪問介護）'!Print_Area</vt:lpstr>
      <vt:lpstr>'勤務表（障害者支援施設）'!Print_Area</vt:lpstr>
      <vt:lpstr>'勤務表（生活介護）'!Print_Area</vt:lpstr>
      <vt:lpstr>'勤務表（生活訓練）'!Print_Area</vt:lpstr>
      <vt:lpstr>'勤務表（短期入所）'!Print_Area</vt:lpstr>
      <vt:lpstr>'勤務表（同行援護）'!Print_Area</vt:lpstr>
      <vt:lpstr>'勤務表（特定(計画)相談・障害児相談）'!Print_Area</vt:lpstr>
      <vt:lpstr>'勤務表（認定指定就労移行支援）'!Print_Area</vt:lpstr>
      <vt:lpstr>'勤務表（汎用）'!Print_Area</vt:lpstr>
      <vt:lpstr>'勤務表（療養介護）'!Print_Area</vt:lpstr>
      <vt:lpstr>機能訓練</vt:lpstr>
      <vt:lpstr>居宅介護</vt:lpstr>
      <vt:lpstr>共同生活援助・介護サービス包括型</vt:lpstr>
      <vt:lpstr>共同生活援助・外部サービス利用型</vt:lpstr>
      <vt:lpstr>共同生活援助・日中サービス支援型</vt:lpstr>
      <vt:lpstr>行動援護</vt:lpstr>
      <vt:lpstr>児童・通所系</vt:lpstr>
      <vt:lpstr>児童・入所系</vt:lpstr>
      <vt:lpstr>児童・訪問系</vt:lpstr>
      <vt:lpstr>自立生活援助</vt:lpstr>
      <vt:lpstr>就労移行支援</vt:lpstr>
      <vt:lpstr>就労継続支援A型</vt:lpstr>
      <vt:lpstr>就労継続支援B型</vt:lpstr>
      <vt:lpstr>就労選択支援</vt:lpstr>
      <vt:lpstr>就労定着支援</vt:lpstr>
      <vt:lpstr>重度障害者等包括支援</vt:lpstr>
      <vt:lpstr>重度訪問介護</vt:lpstr>
      <vt:lpstr>障害者支援施設</vt:lpstr>
      <vt:lpstr>生活介護</vt:lpstr>
      <vt:lpstr>生活訓練</vt:lpstr>
      <vt:lpstr>生活訓練・宿泊型含む</vt:lpstr>
      <vt:lpstr>短期入所・空床利用型</vt:lpstr>
      <vt:lpstr>短期入所・単独型</vt:lpstr>
      <vt:lpstr>短期入所・併設型</vt:lpstr>
      <vt:lpstr>地域移行支援</vt:lpstr>
      <vt:lpstr>地域定着支援</vt:lpstr>
      <vt:lpstr>同行援護</vt:lpstr>
      <vt:lpstr>特定相談支援・障害児相談支援</vt:lpstr>
      <vt:lpstr>認定指定就労移行支援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w</cp:lastModifiedBy>
  <cp:lastPrinted>2025-01-20T09:18:19Z</cp:lastPrinted>
  <dcterms:created xsi:type="dcterms:W3CDTF">2023-12-20T14:26:55Z</dcterms:created>
  <dcterms:modified xsi:type="dcterms:W3CDTF">2026-01-07T04:26:51Z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