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updateLinks="never" codeName="ThisWorkbook" defaultThemeVersion="124226"/>
  <xr:revisionPtr revIDLastSave="88" documentId="13_ncr:1_{13D40704-D699-4296-B09C-7615F8DD95C2}" xr6:coauthVersionLast="47" xr6:coauthVersionMax="47" xr10:uidLastSave="{3A5A034B-5AD8-4373-A17B-E066469E6037}"/>
  <bookViews>
    <workbookView xWindow="-120" yWindow="-120" windowWidth="29040" windowHeight="15840" xr2:uid="{00000000-000D-0000-FFFF-FFFF00000000}"/>
  </bookViews>
  <sheets>
    <sheet name="基本情報入力シート" sheetId="16" r:id="rId1"/>
    <sheet name="別紙様式3-1" sheetId="15" r:id="rId2"/>
    <sheet name="別紙様式3-2（４・５月）" sheetId="20" r:id="rId3"/>
    <sheet name="別紙様式3-3（６月以降分）" sheetId="26" r:id="rId4"/>
    <sheet name="【参考】数式用" sheetId="24" state="hidden" r:id="rId5"/>
    <sheet name="【参考】数式用2" sheetId="25" state="hidden" r:id="rId6"/>
    <sheet name="【参考】数式用3" sheetId="29" state="hidden" r:id="rId7"/>
    <sheet name="【参考】数式用4" sheetId="27" state="hidden" r:id="rId8"/>
  </sheets>
  <externalReferences>
    <externalReference r:id="rId9"/>
    <externalReference r:id="rId10"/>
    <externalReference r:id="rId11"/>
    <externalReference r:id="rId12"/>
    <externalReference r:id="rId13"/>
  </externalReferences>
  <definedNames>
    <definedName name="_xlnm._FilterDatabase" localSheetId="4" hidden="1">【参考】数式用!#REF!</definedName>
    <definedName name="_xlnm._FilterDatabase" localSheetId="2" hidden="1">'別紙様式3-2（４・５月）'!$B$15:$N$15</definedName>
    <definedName name="_xlnm._FilterDatabase" localSheetId="3" hidden="1">'別紙様式3-3（６月以降分）'!$B$13:$N$13</definedName>
    <definedName name="_new1" localSheetId="2">[1]【参考】サービス名一覧!$A$4:$A$27</definedName>
    <definedName name="_new1" localSheetId="3">[1]【参考】サービス名一覧!$A$4:$A$27</definedName>
    <definedName name="_new1">#REF!</definedName>
    <definedName name="erea">#REF!</definedName>
    <definedName name="new">#REF!</definedName>
    <definedName name="_xlnm.Print_Area" localSheetId="4">【参考】数式用!$A$1:$G$27</definedName>
    <definedName name="_xlnm.Print_Area" localSheetId="0">基本情報入力シート!$A$1:$AA$64</definedName>
    <definedName name="_xlnm.Print_Area" localSheetId="1">'別紙様式3-1'!$A$1:$AL$195</definedName>
    <definedName name="_xlnm.Print_Area" localSheetId="2">'別紙様式3-2（４・５月）'!$A$1:$AD$32</definedName>
    <definedName name="_xlnm.Print_Area" localSheetId="3">'別紙様式3-3（６月以降分）'!$A$1:$AC$29</definedName>
    <definedName name="www" localSheetId="4">#REF!</definedName>
    <definedName name="www">#REF!</definedName>
    <definedName name="サービス" localSheetId="4">#REF!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4">【参考】数式用!$A$5:$A$27</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4">#REF!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16" i="26" l="1"/>
  <c r="Y17" i="26"/>
  <c r="Y18" i="26"/>
  <c r="Y19" i="26"/>
  <c r="Y20" i="26"/>
  <c r="Y21" i="26"/>
  <c r="Y22" i="26"/>
  <c r="Y23" i="26"/>
  <c r="Y24" i="26"/>
  <c r="Y25" i="26"/>
  <c r="Y26" i="26"/>
  <c r="Y27" i="26"/>
  <c r="Y28" i="26"/>
  <c r="Y29" i="26"/>
  <c r="Y30" i="26"/>
  <c r="Y31" i="26"/>
  <c r="Y32" i="26"/>
  <c r="Y33" i="26"/>
  <c r="Y34" i="26"/>
  <c r="Y35" i="26"/>
  <c r="Y36" i="26"/>
  <c r="Y37" i="26"/>
  <c r="Y38" i="26"/>
  <c r="Y39" i="26"/>
  <c r="Y40" i="26"/>
  <c r="Y41" i="26"/>
  <c r="Y42" i="26"/>
  <c r="Y43" i="26"/>
  <c r="Y44" i="26"/>
  <c r="Y45" i="26"/>
  <c r="Y46" i="26"/>
  <c r="Y47" i="26"/>
  <c r="Y48" i="26"/>
  <c r="Y49" i="26"/>
  <c r="Y50" i="26"/>
  <c r="Y51" i="26"/>
  <c r="Y52" i="26"/>
  <c r="Y53" i="26"/>
  <c r="Y54" i="26"/>
  <c r="Y55" i="26"/>
  <c r="Y56" i="26"/>
  <c r="Y57" i="26"/>
  <c r="Y58" i="26"/>
  <c r="Y59" i="26"/>
  <c r="Y60" i="26"/>
  <c r="Y61" i="26"/>
  <c r="Y62" i="26"/>
  <c r="Y63" i="26"/>
  <c r="Y64" i="26"/>
  <c r="Y65" i="26"/>
  <c r="Y66" i="26"/>
  <c r="Y67" i="26"/>
  <c r="Y68" i="26"/>
  <c r="Y69" i="26"/>
  <c r="Y70" i="26"/>
  <c r="Y71" i="26"/>
  <c r="Y72" i="26"/>
  <c r="Y73" i="26"/>
  <c r="Y74" i="26"/>
  <c r="Y75" i="26"/>
  <c r="Y76" i="26"/>
  <c r="Y77" i="26"/>
  <c r="Y78" i="26"/>
  <c r="Y79" i="26"/>
  <c r="Y80" i="26"/>
  <c r="Y81" i="26"/>
  <c r="Y82" i="26"/>
  <c r="Y83" i="26"/>
  <c r="Y84" i="26"/>
  <c r="Y85" i="26"/>
  <c r="Y86" i="26"/>
  <c r="Y87" i="26"/>
  <c r="Y88" i="26"/>
  <c r="Y89" i="26"/>
  <c r="Y90" i="26"/>
  <c r="Y91" i="26"/>
  <c r="Y92" i="26"/>
  <c r="Y93" i="26"/>
  <c r="Y94" i="26"/>
  <c r="Y95" i="26"/>
  <c r="Y96" i="26"/>
  <c r="Y97" i="26"/>
  <c r="Y98" i="26"/>
  <c r="Y99" i="26"/>
  <c r="Y100" i="26"/>
  <c r="Y101" i="26"/>
  <c r="Y102" i="26"/>
  <c r="Y103" i="26"/>
  <c r="Y104" i="26"/>
  <c r="Y105" i="26"/>
  <c r="Y106" i="26"/>
  <c r="Y107" i="26"/>
  <c r="Y108" i="26"/>
  <c r="Y109" i="26"/>
  <c r="Y110" i="26"/>
  <c r="Y111" i="26"/>
  <c r="Y112" i="26"/>
  <c r="Y113" i="26"/>
  <c r="Y15" i="26"/>
  <c r="Y14" i="26"/>
  <c r="N5" i="20"/>
  <c r="AB67" i="15"/>
  <c r="AG7" i="26" l="1"/>
  <c r="Q36" i="15" l="1"/>
  <c r="AC16" i="26"/>
  <c r="AC17" i="26"/>
  <c r="AC18" i="26"/>
  <c r="AC19" i="26"/>
  <c r="AC20" i="26"/>
  <c r="AC21" i="26"/>
  <c r="AC22" i="26"/>
  <c r="AC23" i="26"/>
  <c r="AC24" i="26"/>
  <c r="AC25" i="26"/>
  <c r="AC26" i="26"/>
  <c r="AC27" i="26"/>
  <c r="AC28" i="26"/>
  <c r="AC29" i="26"/>
  <c r="AC30" i="26"/>
  <c r="AC31" i="26"/>
  <c r="AC32" i="26"/>
  <c r="AC33" i="26"/>
  <c r="AC34" i="26"/>
  <c r="AC35" i="26"/>
  <c r="AC36" i="26"/>
  <c r="AC37" i="26"/>
  <c r="AC38" i="26"/>
  <c r="AC39" i="26"/>
  <c r="AC40" i="26"/>
  <c r="AC41" i="26"/>
  <c r="AC42" i="26"/>
  <c r="AC43" i="26"/>
  <c r="AC44" i="26"/>
  <c r="AC45" i="26"/>
  <c r="AC46" i="26"/>
  <c r="AC47" i="26"/>
  <c r="AC48" i="26"/>
  <c r="AC49" i="26"/>
  <c r="AC50" i="26"/>
  <c r="AC51" i="26"/>
  <c r="AC52" i="26"/>
  <c r="AC53" i="26"/>
  <c r="AC54" i="26"/>
  <c r="AC55" i="26"/>
  <c r="AC56" i="26"/>
  <c r="AC57" i="26"/>
  <c r="AC58" i="26"/>
  <c r="AC59" i="26"/>
  <c r="AC60" i="26"/>
  <c r="AC61" i="26"/>
  <c r="AC62" i="26"/>
  <c r="AC63" i="26"/>
  <c r="AC64" i="26"/>
  <c r="AC65" i="26"/>
  <c r="AC66" i="26"/>
  <c r="AC67" i="26"/>
  <c r="AC68" i="26"/>
  <c r="AC69" i="26"/>
  <c r="AC70" i="26"/>
  <c r="AC71" i="26"/>
  <c r="AC72" i="26"/>
  <c r="AC73" i="26"/>
  <c r="AC74" i="26"/>
  <c r="AC75" i="26"/>
  <c r="AC76" i="26"/>
  <c r="AC77" i="26"/>
  <c r="AC78" i="26"/>
  <c r="AC79" i="26"/>
  <c r="AC80" i="26"/>
  <c r="AC81" i="26"/>
  <c r="AC82" i="26"/>
  <c r="AC83" i="26"/>
  <c r="AC84" i="26"/>
  <c r="AC85" i="26"/>
  <c r="AC86" i="26"/>
  <c r="AC87" i="26"/>
  <c r="AC88" i="26"/>
  <c r="AC89" i="26"/>
  <c r="AC90" i="26"/>
  <c r="AC91" i="26"/>
  <c r="AC92" i="26"/>
  <c r="AC93" i="26"/>
  <c r="AC94" i="26"/>
  <c r="AC95" i="26"/>
  <c r="AC96" i="26"/>
  <c r="AC97" i="26"/>
  <c r="AC98" i="26"/>
  <c r="AC99" i="26"/>
  <c r="AC100" i="26"/>
  <c r="AC101" i="26"/>
  <c r="AC102" i="26"/>
  <c r="AC103" i="26"/>
  <c r="AC104" i="26"/>
  <c r="AC105" i="26"/>
  <c r="AC106" i="26"/>
  <c r="AC107" i="26"/>
  <c r="AC108" i="26"/>
  <c r="AC109" i="26"/>
  <c r="AC110" i="26"/>
  <c r="AC111" i="26"/>
  <c r="AC112" i="26"/>
  <c r="AC113" i="26"/>
  <c r="AC15" i="26"/>
  <c r="V16" i="26"/>
  <c r="V17" i="26"/>
  <c r="V18" i="26"/>
  <c r="V19" i="26"/>
  <c r="V20" i="26"/>
  <c r="V21" i="26"/>
  <c r="V22" i="26"/>
  <c r="V23" i="26"/>
  <c r="V24" i="26"/>
  <c r="V25" i="26"/>
  <c r="V26" i="26"/>
  <c r="V27" i="26"/>
  <c r="V28" i="26"/>
  <c r="V29" i="26"/>
  <c r="V30" i="26"/>
  <c r="V31" i="26"/>
  <c r="V32" i="26"/>
  <c r="V33" i="26"/>
  <c r="V34" i="26"/>
  <c r="V35" i="26"/>
  <c r="V36" i="26"/>
  <c r="V37" i="26"/>
  <c r="V38" i="26"/>
  <c r="V39" i="26"/>
  <c r="V40" i="26"/>
  <c r="V41" i="26"/>
  <c r="V42" i="26"/>
  <c r="V43" i="26"/>
  <c r="V44" i="26"/>
  <c r="V45" i="26"/>
  <c r="V46" i="26"/>
  <c r="V47" i="26"/>
  <c r="V48" i="26"/>
  <c r="V49" i="26"/>
  <c r="V50" i="26"/>
  <c r="V51" i="26"/>
  <c r="V52" i="26"/>
  <c r="V53" i="26"/>
  <c r="V54" i="26"/>
  <c r="V55" i="26"/>
  <c r="V56" i="26"/>
  <c r="V57" i="26"/>
  <c r="V58" i="26"/>
  <c r="V59" i="26"/>
  <c r="V60" i="26"/>
  <c r="V61" i="26"/>
  <c r="V62" i="26"/>
  <c r="V63" i="26"/>
  <c r="V64" i="26"/>
  <c r="V65" i="26"/>
  <c r="V66" i="26"/>
  <c r="V67" i="26"/>
  <c r="V68" i="26"/>
  <c r="V69" i="26"/>
  <c r="V70" i="26"/>
  <c r="V71" i="26"/>
  <c r="V72" i="26"/>
  <c r="V73" i="26"/>
  <c r="V74" i="26"/>
  <c r="V75" i="26"/>
  <c r="V76" i="26"/>
  <c r="V77" i="26"/>
  <c r="V78" i="26"/>
  <c r="V79" i="26"/>
  <c r="V80" i="26"/>
  <c r="V81" i="26"/>
  <c r="V82" i="26"/>
  <c r="V83" i="26"/>
  <c r="V84" i="26"/>
  <c r="V85" i="26"/>
  <c r="V86" i="26"/>
  <c r="V87" i="26"/>
  <c r="V88" i="26"/>
  <c r="V89" i="26"/>
  <c r="V90" i="26"/>
  <c r="V91" i="26"/>
  <c r="V92" i="26"/>
  <c r="V93" i="26"/>
  <c r="V94" i="26"/>
  <c r="V95" i="26"/>
  <c r="V96" i="26"/>
  <c r="V97" i="26"/>
  <c r="V98" i="26"/>
  <c r="V99" i="26"/>
  <c r="V100" i="26"/>
  <c r="V101" i="26"/>
  <c r="V102" i="26"/>
  <c r="V103" i="26"/>
  <c r="V104" i="26"/>
  <c r="V105" i="26"/>
  <c r="V106" i="26"/>
  <c r="V107" i="26"/>
  <c r="V108" i="26"/>
  <c r="V109" i="26"/>
  <c r="V110" i="26"/>
  <c r="V111" i="26"/>
  <c r="V112" i="26"/>
  <c r="V113" i="26"/>
  <c r="R16" i="26"/>
  <c r="R17" i="26"/>
  <c r="R18" i="26"/>
  <c r="R19" i="26"/>
  <c r="R20" i="26"/>
  <c r="R21" i="26"/>
  <c r="R22" i="26"/>
  <c r="R23" i="26"/>
  <c r="R24" i="26"/>
  <c r="R25" i="26"/>
  <c r="R26" i="26"/>
  <c r="R27" i="26"/>
  <c r="R28" i="26"/>
  <c r="R29" i="26"/>
  <c r="R30" i="26"/>
  <c r="R31" i="26"/>
  <c r="R32" i="26"/>
  <c r="R33" i="26"/>
  <c r="R34" i="26"/>
  <c r="R35" i="26"/>
  <c r="R36" i="26"/>
  <c r="R37" i="26"/>
  <c r="R38" i="26"/>
  <c r="R39" i="26"/>
  <c r="R40" i="26"/>
  <c r="R41" i="26"/>
  <c r="R42" i="26"/>
  <c r="R43" i="26"/>
  <c r="R44" i="26"/>
  <c r="R45" i="26"/>
  <c r="R46" i="26"/>
  <c r="R47" i="26"/>
  <c r="R48" i="26"/>
  <c r="R49" i="26"/>
  <c r="R50" i="26"/>
  <c r="R51" i="26"/>
  <c r="R52" i="26"/>
  <c r="R53" i="26"/>
  <c r="R54" i="26"/>
  <c r="R55" i="26"/>
  <c r="R56" i="26"/>
  <c r="R57" i="26"/>
  <c r="R58" i="26"/>
  <c r="R59" i="26"/>
  <c r="R60" i="26"/>
  <c r="R61" i="26"/>
  <c r="R62" i="26"/>
  <c r="R63" i="26"/>
  <c r="R64" i="26"/>
  <c r="R65" i="26"/>
  <c r="R66" i="26"/>
  <c r="R67" i="26"/>
  <c r="R68" i="26"/>
  <c r="R69" i="26"/>
  <c r="R70" i="26"/>
  <c r="R71" i="26"/>
  <c r="R72" i="26"/>
  <c r="R73" i="26"/>
  <c r="R74" i="26"/>
  <c r="R75" i="26"/>
  <c r="R76" i="26"/>
  <c r="R77" i="26"/>
  <c r="R78" i="26"/>
  <c r="R79" i="26"/>
  <c r="R80" i="26"/>
  <c r="R81" i="26"/>
  <c r="R82" i="26"/>
  <c r="R83" i="26"/>
  <c r="R84" i="26"/>
  <c r="R85" i="26"/>
  <c r="R86" i="26"/>
  <c r="R87" i="26"/>
  <c r="R88" i="26"/>
  <c r="R89" i="26"/>
  <c r="R90" i="26"/>
  <c r="R91" i="26"/>
  <c r="R92" i="26"/>
  <c r="R93" i="26"/>
  <c r="R94" i="26"/>
  <c r="R95" i="26"/>
  <c r="R96" i="26"/>
  <c r="R97" i="26"/>
  <c r="R98" i="26"/>
  <c r="R99" i="26"/>
  <c r="R100" i="26"/>
  <c r="R101" i="26"/>
  <c r="R102" i="26"/>
  <c r="R103" i="26"/>
  <c r="R104" i="26"/>
  <c r="R105" i="26"/>
  <c r="R106" i="26"/>
  <c r="R107" i="26"/>
  <c r="R108" i="26"/>
  <c r="R109" i="26"/>
  <c r="R110" i="26"/>
  <c r="R111" i="26"/>
  <c r="R112" i="26"/>
  <c r="R113" i="26"/>
  <c r="R15" i="26"/>
  <c r="R14" i="26"/>
  <c r="N6" i="20"/>
  <c r="AC71" i="15"/>
  <c r="AF6" i="20"/>
  <c r="AI78" i="15"/>
  <c r="AI74" i="15"/>
  <c r="N6" i="26" l="1"/>
  <c r="N5" i="26" l="1"/>
  <c r="N8" i="20"/>
  <c r="N7" i="20"/>
  <c r="GF106" i="27" l="1"/>
  <c r="GE106" i="27"/>
  <c r="GD106" i="27"/>
  <c r="GC106" i="27"/>
  <c r="GB106" i="27"/>
  <c r="GA106" i="27"/>
  <c r="FZ106" i="27"/>
  <c r="FY106" i="27"/>
  <c r="FX106" i="27"/>
  <c r="FW106" i="27"/>
  <c r="FV106" i="27"/>
  <c r="FU106" i="27"/>
  <c r="FT106" i="27"/>
  <c r="FS106" i="27"/>
  <c r="FR106" i="27"/>
  <c r="FQ106" i="27"/>
  <c r="FP106" i="27"/>
  <c r="FO106" i="27"/>
  <c r="FN106" i="27"/>
  <c r="FM106" i="27"/>
  <c r="FL106" i="27"/>
  <c r="FJ106" i="27"/>
  <c r="FI106" i="27"/>
  <c r="FH106" i="27"/>
  <c r="FG106" i="27"/>
  <c r="FF106" i="27"/>
  <c r="FE106" i="27"/>
  <c r="FD106" i="27"/>
  <c r="FC106" i="27"/>
  <c r="FB106" i="27"/>
  <c r="FA106" i="27"/>
  <c r="EZ106" i="27"/>
  <c r="GF105" i="27"/>
  <c r="GE105" i="27"/>
  <c r="GD105" i="27"/>
  <c r="GC105" i="27"/>
  <c r="GB105" i="27"/>
  <c r="GA105" i="27"/>
  <c r="FZ105" i="27"/>
  <c r="FY105" i="27"/>
  <c r="FX105" i="27"/>
  <c r="FW105" i="27"/>
  <c r="FV105" i="27"/>
  <c r="FU105" i="27"/>
  <c r="FT105" i="27"/>
  <c r="FS105" i="27"/>
  <c r="FR105" i="27"/>
  <c r="FQ105" i="27"/>
  <c r="FP105" i="27"/>
  <c r="FO105" i="27"/>
  <c r="FN105" i="27"/>
  <c r="FM105" i="27"/>
  <c r="FL105" i="27"/>
  <c r="FJ105" i="27"/>
  <c r="FI105" i="27"/>
  <c r="FH105" i="27"/>
  <c r="FG105" i="27"/>
  <c r="FF105" i="27"/>
  <c r="FE105" i="27"/>
  <c r="FD105" i="27"/>
  <c r="FC105" i="27"/>
  <c r="FB105" i="27"/>
  <c r="FA105" i="27"/>
  <c r="EZ105" i="27"/>
  <c r="FZ104" i="27"/>
  <c r="FY104" i="27"/>
  <c r="FV104" i="27"/>
  <c r="FU104" i="27"/>
  <c r="FT104" i="27"/>
  <c r="FS104" i="27"/>
  <c r="FR104" i="27"/>
  <c r="FQ104" i="27"/>
  <c r="FP104" i="27"/>
  <c r="FN104" i="27"/>
  <c r="FM104" i="27"/>
  <c r="FL104" i="27"/>
  <c r="FJ104" i="27"/>
  <c r="FI104" i="27"/>
  <c r="FH104" i="27"/>
  <c r="FG104" i="27"/>
  <c r="FE104" i="27"/>
  <c r="FC104" i="27"/>
  <c r="FB104" i="27"/>
  <c r="FA104" i="27"/>
  <c r="EZ104" i="27"/>
  <c r="GF103" i="27"/>
  <c r="GE103" i="27"/>
  <c r="GD103" i="27"/>
  <c r="GC103" i="27"/>
  <c r="GB103" i="27"/>
  <c r="GA103" i="27"/>
  <c r="FZ103" i="27"/>
  <c r="FY103" i="27"/>
  <c r="FX103" i="27"/>
  <c r="FW103" i="27"/>
  <c r="FV103" i="27"/>
  <c r="FU103" i="27"/>
  <c r="FT103" i="27"/>
  <c r="FS103" i="27"/>
  <c r="FR103" i="27"/>
  <c r="FQ103" i="27"/>
  <c r="FP103" i="27"/>
  <c r="FO103" i="27"/>
  <c r="FN103" i="27"/>
  <c r="FM103" i="27"/>
  <c r="FL103" i="27"/>
  <c r="FJ103" i="27"/>
  <c r="FI103" i="27"/>
  <c r="FH103" i="27"/>
  <c r="FG103" i="27"/>
  <c r="FF103" i="27"/>
  <c r="FE103" i="27"/>
  <c r="FD103" i="27"/>
  <c r="FC103" i="27"/>
  <c r="FB103" i="27"/>
  <c r="FA103" i="27"/>
  <c r="EZ103" i="27"/>
  <c r="GF102" i="27"/>
  <c r="GE102" i="27"/>
  <c r="GD102" i="27"/>
  <c r="GC102" i="27"/>
  <c r="GB102" i="27"/>
  <c r="GA102" i="27"/>
  <c r="FZ102" i="27"/>
  <c r="FY102" i="27"/>
  <c r="FX102" i="27"/>
  <c r="FW102" i="27"/>
  <c r="FV102" i="27"/>
  <c r="FU102" i="27"/>
  <c r="FT102" i="27"/>
  <c r="FS102" i="27"/>
  <c r="FR102" i="27"/>
  <c r="FQ102" i="27"/>
  <c r="FP102" i="27"/>
  <c r="FO102" i="27"/>
  <c r="FN102" i="27"/>
  <c r="FM102" i="27"/>
  <c r="FL102" i="27"/>
  <c r="FJ102" i="27"/>
  <c r="FI102" i="27"/>
  <c r="FH102" i="27"/>
  <c r="FG102" i="27"/>
  <c r="FF102" i="27"/>
  <c r="FE102" i="27"/>
  <c r="FD102" i="27"/>
  <c r="FC102" i="27"/>
  <c r="FB102" i="27"/>
  <c r="FA102" i="27"/>
  <c r="EZ102" i="27"/>
  <c r="FZ101" i="27"/>
  <c r="FY101" i="27"/>
  <c r="FV101" i="27"/>
  <c r="FU101" i="27"/>
  <c r="FT101" i="27"/>
  <c r="FS101" i="27"/>
  <c r="FR101" i="27"/>
  <c r="FQ101" i="27"/>
  <c r="FP101" i="27"/>
  <c r="FN101" i="27"/>
  <c r="FM101" i="27"/>
  <c r="FL101" i="27"/>
  <c r="FJ101" i="27"/>
  <c r="FI101" i="27"/>
  <c r="FH101" i="27"/>
  <c r="FG101" i="27"/>
  <c r="FE101" i="27"/>
  <c r="FC101" i="27"/>
  <c r="FB101" i="27"/>
  <c r="FA101" i="27"/>
  <c r="EZ101" i="27"/>
  <c r="GF100" i="27"/>
  <c r="GE100" i="27"/>
  <c r="GD100" i="27"/>
  <c r="GC100" i="27"/>
  <c r="GB100" i="27"/>
  <c r="GA100" i="27"/>
  <c r="FZ100" i="27"/>
  <c r="FY100" i="27"/>
  <c r="FX100" i="27"/>
  <c r="FW100" i="27"/>
  <c r="FV100" i="27"/>
  <c r="FU100" i="27"/>
  <c r="FT100" i="27"/>
  <c r="FS100" i="27"/>
  <c r="FR100" i="27"/>
  <c r="FQ100" i="27"/>
  <c r="FP100" i="27"/>
  <c r="FO100" i="27"/>
  <c r="FN100" i="27"/>
  <c r="FM100" i="27"/>
  <c r="FL100" i="27"/>
  <c r="FJ100" i="27"/>
  <c r="FI100" i="27"/>
  <c r="FH100" i="27"/>
  <c r="FG100" i="27"/>
  <c r="FF100" i="27"/>
  <c r="FE100" i="27"/>
  <c r="FD100" i="27"/>
  <c r="FC100" i="27"/>
  <c r="FB100" i="27"/>
  <c r="FA100" i="27"/>
  <c r="EZ100" i="27"/>
  <c r="GF99" i="27"/>
  <c r="GE99" i="27"/>
  <c r="GD99" i="27"/>
  <c r="GC99" i="27"/>
  <c r="GB99" i="27"/>
  <c r="GA99" i="27"/>
  <c r="FZ99" i="27"/>
  <c r="FY99" i="27"/>
  <c r="FX99" i="27"/>
  <c r="FW99" i="27"/>
  <c r="FV99" i="27"/>
  <c r="FU99" i="27"/>
  <c r="FT99" i="27"/>
  <c r="FS99" i="27"/>
  <c r="FR99" i="27"/>
  <c r="FQ99" i="27"/>
  <c r="FP99" i="27"/>
  <c r="FO99" i="27"/>
  <c r="FN99" i="27"/>
  <c r="FM99" i="27"/>
  <c r="FL99" i="27"/>
  <c r="FJ99" i="27"/>
  <c r="FI99" i="27"/>
  <c r="FH99" i="27"/>
  <c r="FG99" i="27"/>
  <c r="FF99" i="27"/>
  <c r="FE99" i="27"/>
  <c r="FD99" i="27"/>
  <c r="FC99" i="27"/>
  <c r="FB99" i="27"/>
  <c r="FA99" i="27"/>
  <c r="EZ99" i="27"/>
  <c r="FZ98" i="27"/>
  <c r="FY98" i="27"/>
  <c r="FV98" i="27"/>
  <c r="FU98" i="27"/>
  <c r="FT98" i="27"/>
  <c r="FS98" i="27"/>
  <c r="FR98" i="27"/>
  <c r="FQ98" i="27"/>
  <c r="FP98" i="27"/>
  <c r="FN98" i="27"/>
  <c r="FM98" i="27"/>
  <c r="FL98" i="27"/>
  <c r="FJ98" i="27"/>
  <c r="FI98" i="27"/>
  <c r="FH98" i="27"/>
  <c r="FG98" i="27"/>
  <c r="FE98" i="27"/>
  <c r="FC98" i="27"/>
  <c r="FB98" i="27"/>
  <c r="FA98" i="27"/>
  <c r="EZ98" i="27"/>
  <c r="GF97" i="27"/>
  <c r="GE97" i="27"/>
  <c r="GD97" i="27"/>
  <c r="GC97" i="27"/>
  <c r="GB97" i="27"/>
  <c r="GA97" i="27"/>
  <c r="FZ97" i="27"/>
  <c r="FY97" i="27"/>
  <c r="FX97" i="27"/>
  <c r="FW97" i="27"/>
  <c r="FV97" i="27"/>
  <c r="FU97" i="27"/>
  <c r="FT97" i="27"/>
  <c r="FS97" i="27"/>
  <c r="FR97" i="27"/>
  <c r="FQ97" i="27"/>
  <c r="FP97" i="27"/>
  <c r="FO97" i="27"/>
  <c r="FN97" i="27"/>
  <c r="FM97" i="27"/>
  <c r="FL97" i="27"/>
  <c r="FJ97" i="27"/>
  <c r="FI97" i="27"/>
  <c r="FH97" i="27"/>
  <c r="FG97" i="27"/>
  <c r="FF97" i="27"/>
  <c r="FE97" i="27"/>
  <c r="FD97" i="27"/>
  <c r="FC97" i="27"/>
  <c r="FB97" i="27"/>
  <c r="FA97" i="27"/>
  <c r="EZ97" i="27"/>
  <c r="FZ96" i="27"/>
  <c r="FY96" i="27"/>
  <c r="FV96" i="27"/>
  <c r="FU96" i="27"/>
  <c r="FT96" i="27"/>
  <c r="FS96" i="27"/>
  <c r="FR96" i="27"/>
  <c r="FQ96" i="27"/>
  <c r="FP96" i="27"/>
  <c r="FN96" i="27"/>
  <c r="FM96" i="27"/>
  <c r="FL96" i="27"/>
  <c r="FJ96" i="27"/>
  <c r="FI96" i="27"/>
  <c r="FH96" i="27"/>
  <c r="FG96" i="27"/>
  <c r="FE96" i="27"/>
  <c r="FC96" i="27"/>
  <c r="FB96" i="27"/>
  <c r="FA96" i="27"/>
  <c r="EZ96" i="27"/>
  <c r="FZ95" i="27"/>
  <c r="FY95" i="27"/>
  <c r="FV95" i="27"/>
  <c r="FU95" i="27"/>
  <c r="FT95" i="27"/>
  <c r="FS95" i="27"/>
  <c r="FR95" i="27"/>
  <c r="FQ95" i="27"/>
  <c r="FP95" i="27"/>
  <c r="FN95" i="27"/>
  <c r="FM95" i="27"/>
  <c r="FL95" i="27"/>
  <c r="FJ95" i="27"/>
  <c r="FI95" i="27"/>
  <c r="FH95" i="27"/>
  <c r="FG95" i="27"/>
  <c r="FE95" i="27"/>
  <c r="FC95" i="27"/>
  <c r="FB95" i="27"/>
  <c r="FA95" i="27"/>
  <c r="EZ95" i="27"/>
  <c r="GF94" i="27"/>
  <c r="GE94" i="27"/>
  <c r="GD94" i="27"/>
  <c r="GC94" i="27"/>
  <c r="GB94" i="27"/>
  <c r="GA94" i="27"/>
  <c r="FZ94" i="27"/>
  <c r="FY94" i="27"/>
  <c r="FX94" i="27"/>
  <c r="FW94" i="27"/>
  <c r="FV94" i="27"/>
  <c r="FU94" i="27"/>
  <c r="FT94" i="27"/>
  <c r="FS94" i="27"/>
  <c r="FR94" i="27"/>
  <c r="FQ94" i="27"/>
  <c r="FP94" i="27"/>
  <c r="FO94" i="27"/>
  <c r="FN94" i="27"/>
  <c r="FM94" i="27"/>
  <c r="FL94" i="27"/>
  <c r="FJ94" i="27"/>
  <c r="FI94" i="27"/>
  <c r="FH94" i="27"/>
  <c r="FG94" i="27"/>
  <c r="FF94" i="27"/>
  <c r="FE94" i="27"/>
  <c r="FD94" i="27"/>
  <c r="FC94" i="27"/>
  <c r="FB94" i="27"/>
  <c r="FA94" i="27"/>
  <c r="EZ94" i="27"/>
  <c r="GF93" i="27"/>
  <c r="GE93" i="27"/>
  <c r="GD93" i="27"/>
  <c r="GC93" i="27"/>
  <c r="GB93" i="27"/>
  <c r="GA93" i="27"/>
  <c r="FZ93" i="27"/>
  <c r="FY93" i="27"/>
  <c r="FX93" i="27"/>
  <c r="FW93" i="27"/>
  <c r="FV93" i="27"/>
  <c r="FU93" i="27"/>
  <c r="FT93" i="27"/>
  <c r="FS93" i="27"/>
  <c r="FR93" i="27"/>
  <c r="FQ93" i="27"/>
  <c r="FP93" i="27"/>
  <c r="FO93" i="27"/>
  <c r="FN93" i="27"/>
  <c r="FM93" i="27"/>
  <c r="FL93" i="27"/>
  <c r="FJ93" i="27"/>
  <c r="FI93" i="27"/>
  <c r="FH93" i="27"/>
  <c r="FG93" i="27"/>
  <c r="FF93" i="27"/>
  <c r="FE93" i="27"/>
  <c r="FD93" i="27"/>
  <c r="FC93" i="27"/>
  <c r="FB93" i="27"/>
  <c r="FA93" i="27"/>
  <c r="EZ93" i="27"/>
  <c r="GF92" i="27"/>
  <c r="GE92" i="27"/>
  <c r="GD92" i="27"/>
  <c r="GC92" i="27"/>
  <c r="GB92" i="27"/>
  <c r="GA92" i="27"/>
  <c r="FZ92" i="27"/>
  <c r="FY92" i="27"/>
  <c r="FX92" i="27"/>
  <c r="FW92" i="27"/>
  <c r="FV92" i="27"/>
  <c r="FU92" i="27"/>
  <c r="FT92" i="27"/>
  <c r="FS92" i="27"/>
  <c r="FR92" i="27"/>
  <c r="FQ92" i="27"/>
  <c r="FP92" i="27"/>
  <c r="FO92" i="27"/>
  <c r="FN92" i="27"/>
  <c r="FM92" i="27"/>
  <c r="FL92" i="27"/>
  <c r="FK92" i="27"/>
  <c r="FJ92" i="27"/>
  <c r="FI92" i="27"/>
  <c r="FH92" i="27"/>
  <c r="FG92" i="27"/>
  <c r="FF92" i="27"/>
  <c r="FE92" i="27"/>
  <c r="FD92" i="27"/>
  <c r="FC92" i="27"/>
  <c r="FB92" i="27"/>
  <c r="FA92" i="27"/>
  <c r="EZ92" i="27"/>
  <c r="GF91" i="27"/>
  <c r="GE91" i="27"/>
  <c r="GD91" i="27"/>
  <c r="GC91" i="27"/>
  <c r="GB91" i="27"/>
  <c r="GA91" i="27"/>
  <c r="FZ91" i="27"/>
  <c r="FY91" i="27"/>
  <c r="FX91" i="27"/>
  <c r="FW91" i="27"/>
  <c r="FV91" i="27"/>
  <c r="FU91" i="27"/>
  <c r="FT91" i="27"/>
  <c r="FS91" i="27"/>
  <c r="FR91" i="27"/>
  <c r="FQ91" i="27"/>
  <c r="FP91" i="27"/>
  <c r="FO91" i="27"/>
  <c r="FN91" i="27"/>
  <c r="FM91" i="27"/>
  <c r="FL91" i="27"/>
  <c r="FK91" i="27"/>
  <c r="FJ91" i="27"/>
  <c r="FI91" i="27"/>
  <c r="FH91" i="27"/>
  <c r="FG91" i="27"/>
  <c r="FF91" i="27"/>
  <c r="FE91" i="27"/>
  <c r="FD91" i="27"/>
  <c r="FC91" i="27"/>
  <c r="FB91" i="27"/>
  <c r="FA91" i="27"/>
  <c r="EZ91" i="27"/>
  <c r="FZ90" i="27"/>
  <c r="FY90" i="27"/>
  <c r="FV90" i="27"/>
  <c r="FU90" i="27"/>
  <c r="FT90" i="27"/>
  <c r="FS90" i="27"/>
  <c r="FR90" i="27"/>
  <c r="FQ90" i="27"/>
  <c r="FP90" i="27"/>
  <c r="FN90" i="27"/>
  <c r="FM90" i="27"/>
  <c r="FL90" i="27"/>
  <c r="FK90" i="27"/>
  <c r="FJ90" i="27"/>
  <c r="FI90" i="27"/>
  <c r="FH90" i="27"/>
  <c r="FE90" i="27"/>
  <c r="FC90" i="27"/>
  <c r="FB90" i="27"/>
  <c r="FA90" i="27"/>
  <c r="EZ90" i="27"/>
  <c r="GF89" i="27"/>
  <c r="GE89" i="27"/>
  <c r="GD89" i="27"/>
  <c r="GC89" i="27"/>
  <c r="GB89" i="27"/>
  <c r="GA89" i="27"/>
  <c r="FZ89" i="27"/>
  <c r="FY89" i="27"/>
  <c r="FX89" i="27"/>
  <c r="FW89" i="27"/>
  <c r="FV89" i="27"/>
  <c r="FU89" i="27"/>
  <c r="FT89" i="27"/>
  <c r="FS89" i="27"/>
  <c r="FR89" i="27"/>
  <c r="FQ89" i="27"/>
  <c r="FP89" i="27"/>
  <c r="FO89" i="27"/>
  <c r="FN89" i="27"/>
  <c r="FM89" i="27"/>
  <c r="FL89" i="27"/>
  <c r="FK89" i="27"/>
  <c r="FJ89" i="27"/>
  <c r="FI89" i="27"/>
  <c r="FH89" i="27"/>
  <c r="FG89" i="27"/>
  <c r="FF89" i="27"/>
  <c r="FE89" i="27"/>
  <c r="FD89" i="27"/>
  <c r="FC89" i="27"/>
  <c r="FB89" i="27"/>
  <c r="FA89" i="27"/>
  <c r="EZ89" i="27"/>
  <c r="GF88" i="27"/>
  <c r="GE88" i="27"/>
  <c r="GD88" i="27"/>
  <c r="GC88" i="27"/>
  <c r="GB88" i="27"/>
  <c r="GA88" i="27"/>
  <c r="FZ88" i="27"/>
  <c r="FY88" i="27"/>
  <c r="FX88" i="27"/>
  <c r="FW88" i="27"/>
  <c r="FV88" i="27"/>
  <c r="FU88" i="27"/>
  <c r="FT88" i="27"/>
  <c r="FS88" i="27"/>
  <c r="FR88" i="27"/>
  <c r="FQ88" i="27"/>
  <c r="FP88" i="27"/>
  <c r="FO88" i="27"/>
  <c r="FN88" i="27"/>
  <c r="FM88" i="27"/>
  <c r="FL88" i="27"/>
  <c r="FJ88" i="27"/>
  <c r="FI88" i="27"/>
  <c r="FH88" i="27"/>
  <c r="FG88" i="27"/>
  <c r="FF88" i="27"/>
  <c r="FE88" i="27"/>
  <c r="FD88" i="27"/>
  <c r="FC88" i="27"/>
  <c r="FB88" i="27"/>
  <c r="FA88" i="27"/>
  <c r="EZ88" i="27"/>
  <c r="GF87" i="27"/>
  <c r="GE87" i="27"/>
  <c r="GD87" i="27"/>
  <c r="GC87" i="27"/>
  <c r="GB87" i="27"/>
  <c r="GA87" i="27"/>
  <c r="FZ87" i="27"/>
  <c r="FY87" i="27"/>
  <c r="FX87" i="27"/>
  <c r="FW87" i="27"/>
  <c r="FV87" i="27"/>
  <c r="FU87" i="27"/>
  <c r="FT87" i="27"/>
  <c r="FS87" i="27"/>
  <c r="FR87" i="27"/>
  <c r="FQ87" i="27"/>
  <c r="FP87" i="27"/>
  <c r="FO87" i="27"/>
  <c r="FN87" i="27"/>
  <c r="FM87" i="27"/>
  <c r="FL87" i="27"/>
  <c r="FK87" i="27"/>
  <c r="FJ87" i="27"/>
  <c r="FI87" i="27"/>
  <c r="FH87" i="27"/>
  <c r="FG87" i="27"/>
  <c r="FF87" i="27"/>
  <c r="FE87" i="27"/>
  <c r="FD87" i="27"/>
  <c r="FC87" i="27"/>
  <c r="FB87" i="27"/>
  <c r="FA87" i="27"/>
  <c r="EZ87" i="27"/>
  <c r="GF86" i="27"/>
  <c r="GE86" i="27"/>
  <c r="GD86" i="27"/>
  <c r="GC86" i="27"/>
  <c r="GB86" i="27"/>
  <c r="GA86" i="27"/>
  <c r="FZ86" i="27"/>
  <c r="FY86" i="27"/>
  <c r="FX86" i="27"/>
  <c r="FW86" i="27"/>
  <c r="FV86" i="27"/>
  <c r="FU86" i="27"/>
  <c r="FT86" i="27"/>
  <c r="FS86" i="27"/>
  <c r="FR86" i="27"/>
  <c r="FQ86" i="27"/>
  <c r="FP86" i="27"/>
  <c r="FO86" i="27"/>
  <c r="FN86" i="27"/>
  <c r="FM86" i="27"/>
  <c r="FL86" i="27"/>
  <c r="FK86" i="27"/>
  <c r="FJ86" i="27"/>
  <c r="FI86" i="27"/>
  <c r="FH86" i="27"/>
  <c r="FG86" i="27"/>
  <c r="FF86" i="27"/>
  <c r="FE86" i="27"/>
  <c r="FD86" i="27"/>
  <c r="FC86" i="27"/>
  <c r="FB86" i="27"/>
  <c r="FA86" i="27"/>
  <c r="EZ86" i="27"/>
  <c r="FZ85" i="27"/>
  <c r="FY85" i="27"/>
  <c r="FV85" i="27"/>
  <c r="FU85" i="27"/>
  <c r="FT85" i="27"/>
  <c r="FS85" i="27"/>
  <c r="FR85" i="27"/>
  <c r="FQ85" i="27"/>
  <c r="FP85" i="27"/>
  <c r="FN85" i="27"/>
  <c r="FM85" i="27"/>
  <c r="FL85" i="27"/>
  <c r="FK85" i="27"/>
  <c r="FJ85" i="27"/>
  <c r="FI85" i="27"/>
  <c r="FH85" i="27"/>
  <c r="FE85" i="27"/>
  <c r="FC85" i="27"/>
  <c r="FB85" i="27"/>
  <c r="FA85" i="27"/>
  <c r="EZ85" i="27"/>
  <c r="GF84" i="27"/>
  <c r="GE84" i="27"/>
  <c r="GD84" i="27"/>
  <c r="GC84" i="27"/>
  <c r="GB84" i="27"/>
  <c r="GA84" i="27"/>
  <c r="FZ84" i="27"/>
  <c r="FY84" i="27"/>
  <c r="FX84" i="27"/>
  <c r="FW84" i="27"/>
  <c r="FV84" i="27"/>
  <c r="FU84" i="27"/>
  <c r="FT84" i="27"/>
  <c r="FS84" i="27"/>
  <c r="FR84" i="27"/>
  <c r="FQ84" i="27"/>
  <c r="FP84" i="27"/>
  <c r="FO84" i="27"/>
  <c r="FN84" i="27"/>
  <c r="FM84" i="27"/>
  <c r="FL84" i="27"/>
  <c r="FK84" i="27"/>
  <c r="FJ84" i="27"/>
  <c r="FI84" i="27"/>
  <c r="FH84" i="27"/>
  <c r="FG84" i="27"/>
  <c r="FF84" i="27"/>
  <c r="FE84" i="27"/>
  <c r="FD84" i="27"/>
  <c r="FC84" i="27"/>
  <c r="FB84" i="27"/>
  <c r="FA84" i="27"/>
  <c r="EZ84" i="27"/>
  <c r="GF83" i="27"/>
  <c r="GE83" i="27"/>
  <c r="GD83" i="27"/>
  <c r="GC83" i="27"/>
  <c r="GB83" i="27"/>
  <c r="GA83" i="27"/>
  <c r="FZ83" i="27"/>
  <c r="FY83" i="27"/>
  <c r="FX83" i="27"/>
  <c r="FW83" i="27"/>
  <c r="FV83" i="27"/>
  <c r="FU83" i="27"/>
  <c r="FT83" i="27"/>
  <c r="FS83" i="27"/>
  <c r="FR83" i="27"/>
  <c r="FQ83" i="27"/>
  <c r="FP83" i="27"/>
  <c r="FO83" i="27"/>
  <c r="FN83" i="27"/>
  <c r="FM83" i="27"/>
  <c r="FL83" i="27"/>
  <c r="FK83" i="27"/>
  <c r="FJ83" i="27"/>
  <c r="FI83" i="27"/>
  <c r="FH83" i="27"/>
  <c r="FG83" i="27"/>
  <c r="FF83" i="27"/>
  <c r="FE83" i="27"/>
  <c r="FD83" i="27"/>
  <c r="FC83" i="27"/>
  <c r="FB83" i="27"/>
  <c r="FA83" i="27"/>
  <c r="EZ83" i="27"/>
  <c r="GF82" i="27"/>
  <c r="GE82" i="27"/>
  <c r="GD82" i="27"/>
  <c r="GC82" i="27"/>
  <c r="GB82" i="27"/>
  <c r="GA82" i="27"/>
  <c r="FZ82" i="27"/>
  <c r="FY82" i="27"/>
  <c r="FX82" i="27"/>
  <c r="FW82" i="27"/>
  <c r="FV82" i="27"/>
  <c r="FU82" i="27"/>
  <c r="FT82" i="27"/>
  <c r="FS82" i="27"/>
  <c r="FR82" i="27"/>
  <c r="FQ82" i="27"/>
  <c r="FP82" i="27"/>
  <c r="FO82" i="27"/>
  <c r="FN82" i="27"/>
  <c r="FM82" i="27"/>
  <c r="FL82" i="27"/>
  <c r="FK82" i="27"/>
  <c r="FJ82" i="27"/>
  <c r="FI82" i="27"/>
  <c r="FH82" i="27"/>
  <c r="FG82" i="27"/>
  <c r="FF82" i="27"/>
  <c r="FE82" i="27"/>
  <c r="FD82" i="27"/>
  <c r="FC82" i="27"/>
  <c r="FB82" i="27"/>
  <c r="FA82" i="27"/>
  <c r="EZ82" i="27"/>
  <c r="GF81" i="27"/>
  <c r="GE81" i="27"/>
  <c r="GD81" i="27"/>
  <c r="GC81" i="27"/>
  <c r="GB81" i="27"/>
  <c r="GA81" i="27"/>
  <c r="FZ81" i="27"/>
  <c r="FY81" i="27"/>
  <c r="FX81" i="27"/>
  <c r="FW81" i="27"/>
  <c r="FV81" i="27"/>
  <c r="FU81" i="27"/>
  <c r="FT81" i="27"/>
  <c r="FS81" i="27"/>
  <c r="FR81" i="27"/>
  <c r="FQ81" i="27"/>
  <c r="FP81" i="27"/>
  <c r="FO81" i="27"/>
  <c r="FN81" i="27"/>
  <c r="FM81" i="27"/>
  <c r="FL81" i="27"/>
  <c r="FK81" i="27"/>
  <c r="FJ81" i="27"/>
  <c r="FI81" i="27"/>
  <c r="FH81" i="27"/>
  <c r="FG81" i="27"/>
  <c r="FF81" i="27"/>
  <c r="FE81" i="27"/>
  <c r="FD81" i="27"/>
  <c r="FC81" i="27"/>
  <c r="FB81" i="27"/>
  <c r="FA81" i="27"/>
  <c r="EZ81" i="27"/>
  <c r="FZ80" i="27"/>
  <c r="FY80" i="27"/>
  <c r="FV80" i="27"/>
  <c r="FU80" i="27"/>
  <c r="FT80" i="27"/>
  <c r="FS80" i="27"/>
  <c r="FR80" i="27"/>
  <c r="FQ80" i="27"/>
  <c r="FP80" i="27"/>
  <c r="FN80" i="27"/>
  <c r="FM80" i="27"/>
  <c r="FL80" i="27"/>
  <c r="FK80" i="27"/>
  <c r="FJ80" i="27"/>
  <c r="FI80" i="27"/>
  <c r="FH80" i="27"/>
  <c r="FE80" i="27"/>
  <c r="FC80" i="27"/>
  <c r="FB80" i="27"/>
  <c r="FA80" i="27"/>
  <c r="EZ80" i="27"/>
  <c r="GF79" i="27"/>
  <c r="GE79" i="27"/>
  <c r="GD79" i="27"/>
  <c r="GC79" i="27"/>
  <c r="GB79" i="27"/>
  <c r="GA79" i="27"/>
  <c r="FZ79" i="27"/>
  <c r="FY79" i="27"/>
  <c r="FX79" i="27"/>
  <c r="FW79" i="27"/>
  <c r="FV79" i="27"/>
  <c r="FU79" i="27"/>
  <c r="FT79" i="27"/>
  <c r="FS79" i="27"/>
  <c r="FR79" i="27"/>
  <c r="FQ79" i="27"/>
  <c r="FP79" i="27"/>
  <c r="FO79" i="27"/>
  <c r="FN79" i="27"/>
  <c r="FM79" i="27"/>
  <c r="FL79" i="27"/>
  <c r="FK79" i="27"/>
  <c r="FJ79" i="27"/>
  <c r="FI79" i="27"/>
  <c r="FH79" i="27"/>
  <c r="FG79" i="27"/>
  <c r="FF79" i="27"/>
  <c r="FE79" i="27"/>
  <c r="FD79" i="27"/>
  <c r="FC79" i="27"/>
  <c r="FB79" i="27"/>
  <c r="FA79" i="27"/>
  <c r="EZ79" i="27"/>
  <c r="FZ78" i="27"/>
  <c r="FY78" i="27"/>
  <c r="FV78" i="27"/>
  <c r="FU78" i="27"/>
  <c r="FT78" i="27"/>
  <c r="FS78" i="27"/>
  <c r="FR78" i="27"/>
  <c r="FQ78" i="27"/>
  <c r="FP78" i="27"/>
  <c r="FN78" i="27"/>
  <c r="FM78" i="27"/>
  <c r="FL78" i="27"/>
  <c r="FJ78" i="27"/>
  <c r="FI78" i="27"/>
  <c r="FH78" i="27"/>
  <c r="FE78" i="27"/>
  <c r="FC78" i="27"/>
  <c r="FB78" i="27"/>
  <c r="FA78" i="27"/>
  <c r="EZ78" i="27"/>
  <c r="FZ77" i="27"/>
  <c r="FY77" i="27"/>
  <c r="FV77" i="27"/>
  <c r="FU77" i="27"/>
  <c r="FT77" i="27"/>
  <c r="FS77" i="27"/>
  <c r="FR77" i="27"/>
  <c r="FQ77" i="27"/>
  <c r="FP77" i="27"/>
  <c r="FN77" i="27"/>
  <c r="FM77" i="27"/>
  <c r="FL77" i="27"/>
  <c r="FK77" i="27"/>
  <c r="FJ77" i="27"/>
  <c r="FI77" i="27"/>
  <c r="FH77" i="27"/>
  <c r="FE77" i="27"/>
  <c r="FC77" i="27"/>
  <c r="FB77" i="27"/>
  <c r="FA77" i="27"/>
  <c r="EZ77" i="27"/>
  <c r="FZ76" i="27"/>
  <c r="FY76" i="27"/>
  <c r="FV76" i="27"/>
  <c r="FU76" i="27"/>
  <c r="FT76" i="27"/>
  <c r="FS76" i="27"/>
  <c r="FR76" i="27"/>
  <c r="FQ76" i="27"/>
  <c r="FP76" i="27"/>
  <c r="FN76" i="27"/>
  <c r="FM76" i="27"/>
  <c r="FL76" i="27"/>
  <c r="FK76" i="27"/>
  <c r="FJ76" i="27"/>
  <c r="FI76" i="27"/>
  <c r="FH76" i="27"/>
  <c r="FE76" i="27"/>
  <c r="FC76" i="27"/>
  <c r="FB76" i="27"/>
  <c r="FA76" i="27"/>
  <c r="EZ76" i="27"/>
  <c r="FZ75" i="27"/>
  <c r="FY75" i="27"/>
  <c r="FV75" i="27"/>
  <c r="FU75" i="27"/>
  <c r="FT75" i="27"/>
  <c r="FS75" i="27"/>
  <c r="FR75" i="27"/>
  <c r="FQ75" i="27"/>
  <c r="FP75" i="27"/>
  <c r="FN75" i="27"/>
  <c r="FM75" i="27"/>
  <c r="FL75" i="27"/>
  <c r="FK75" i="27"/>
  <c r="FJ75" i="27"/>
  <c r="FI75" i="27"/>
  <c r="FH75" i="27"/>
  <c r="FE75" i="27"/>
  <c r="FC75" i="27"/>
  <c r="FB75" i="27"/>
  <c r="FA75" i="27"/>
  <c r="EZ75" i="27"/>
  <c r="FZ74" i="27"/>
  <c r="FY74" i="27"/>
  <c r="FV74" i="27"/>
  <c r="FU74" i="27"/>
  <c r="FT74" i="27"/>
  <c r="FS74" i="27"/>
  <c r="FR74" i="27"/>
  <c r="FQ74" i="27"/>
  <c r="FP74" i="27"/>
  <c r="FN74" i="27"/>
  <c r="FM74" i="27"/>
  <c r="FL74" i="27"/>
  <c r="FK74" i="27"/>
  <c r="FJ74" i="27"/>
  <c r="FI74" i="27"/>
  <c r="FH74" i="27"/>
  <c r="FE74" i="27"/>
  <c r="FC74" i="27"/>
  <c r="FB74" i="27"/>
  <c r="FA74" i="27"/>
  <c r="EZ74" i="27"/>
  <c r="FZ73" i="27"/>
  <c r="FY73" i="27"/>
  <c r="FV73" i="27"/>
  <c r="FU73" i="27"/>
  <c r="FT73" i="27"/>
  <c r="FS73" i="27"/>
  <c r="FR73" i="27"/>
  <c r="FQ73" i="27"/>
  <c r="FP73" i="27"/>
  <c r="FN73" i="27"/>
  <c r="FM73" i="27"/>
  <c r="FL73" i="27"/>
  <c r="FJ73" i="27"/>
  <c r="FI73" i="27"/>
  <c r="FH73" i="27"/>
  <c r="FE73" i="27"/>
  <c r="FC73" i="27"/>
  <c r="FB73" i="27"/>
  <c r="FA73" i="27"/>
  <c r="EZ73" i="27"/>
  <c r="FZ72" i="27"/>
  <c r="FY72" i="27"/>
  <c r="FV72" i="27"/>
  <c r="FU72" i="27"/>
  <c r="FT72" i="27"/>
  <c r="FS72" i="27"/>
  <c r="FR72" i="27"/>
  <c r="FQ72" i="27"/>
  <c r="FP72" i="27"/>
  <c r="FN72" i="27"/>
  <c r="FM72" i="27"/>
  <c r="FL72" i="27"/>
  <c r="FK72" i="27"/>
  <c r="FJ72" i="27"/>
  <c r="FI72" i="27"/>
  <c r="FH72" i="27"/>
  <c r="FE72" i="27"/>
  <c r="FC72" i="27"/>
  <c r="FB72" i="27"/>
  <c r="FA72" i="27"/>
  <c r="EZ72" i="27"/>
  <c r="FZ71" i="27"/>
  <c r="FY71" i="27"/>
  <c r="FV71" i="27"/>
  <c r="FU71" i="27"/>
  <c r="FT71" i="27"/>
  <c r="FS71" i="27"/>
  <c r="FR71" i="27"/>
  <c r="FQ71" i="27"/>
  <c r="FP71" i="27"/>
  <c r="FN71" i="27"/>
  <c r="FM71" i="27"/>
  <c r="FL71" i="27"/>
  <c r="FK71" i="27"/>
  <c r="FJ71" i="27"/>
  <c r="FI71" i="27"/>
  <c r="FH71" i="27"/>
  <c r="FE71" i="27"/>
  <c r="FC71" i="27"/>
  <c r="FB71" i="27"/>
  <c r="FA71" i="27"/>
  <c r="EZ71" i="27"/>
  <c r="FZ70" i="27"/>
  <c r="FY70" i="27"/>
  <c r="FV70" i="27"/>
  <c r="FU70" i="27"/>
  <c r="FT70" i="27"/>
  <c r="FS70" i="27"/>
  <c r="FR70" i="27"/>
  <c r="FQ70" i="27"/>
  <c r="FP70" i="27"/>
  <c r="FN70" i="27"/>
  <c r="FM70" i="27"/>
  <c r="FL70" i="27"/>
  <c r="FK70" i="27"/>
  <c r="FJ70" i="27"/>
  <c r="FI70" i="27"/>
  <c r="FH70" i="27"/>
  <c r="FE70" i="27"/>
  <c r="FC70" i="27"/>
  <c r="FB70" i="27"/>
  <c r="FA70" i="27"/>
  <c r="EZ70" i="27"/>
  <c r="FZ69" i="27"/>
  <c r="FY69" i="27"/>
  <c r="FV69" i="27"/>
  <c r="FU69" i="27"/>
  <c r="FT69" i="27"/>
  <c r="FS69" i="27"/>
  <c r="FR69" i="27"/>
  <c r="FQ69" i="27"/>
  <c r="FP69" i="27"/>
  <c r="FN69" i="27"/>
  <c r="FM69" i="27"/>
  <c r="FL69" i="27"/>
  <c r="FK69" i="27"/>
  <c r="FJ69" i="27"/>
  <c r="FI69" i="27"/>
  <c r="FH69" i="27"/>
  <c r="FE69" i="27"/>
  <c r="FC69" i="27"/>
  <c r="FB69" i="27"/>
  <c r="FA69" i="27"/>
  <c r="EZ69" i="27"/>
  <c r="GF68" i="27"/>
  <c r="GE68" i="27"/>
  <c r="GD68" i="27"/>
  <c r="GC68" i="27"/>
  <c r="GB68" i="27"/>
  <c r="GA68" i="27"/>
  <c r="FZ68" i="27"/>
  <c r="FY68" i="27"/>
  <c r="FX68" i="27"/>
  <c r="FW68" i="27"/>
  <c r="FV68" i="27"/>
  <c r="FU68" i="27"/>
  <c r="FT68" i="27"/>
  <c r="FS68" i="27"/>
  <c r="FR68" i="27"/>
  <c r="FQ68" i="27"/>
  <c r="FP68" i="27"/>
  <c r="FO68" i="27"/>
  <c r="FN68" i="27"/>
  <c r="FM68" i="27"/>
  <c r="FL68" i="27"/>
  <c r="FJ68" i="27"/>
  <c r="FI68" i="27"/>
  <c r="FH68" i="27"/>
  <c r="FG68" i="27"/>
  <c r="FF68" i="27"/>
  <c r="FE68" i="27"/>
  <c r="FD68" i="27"/>
  <c r="FC68" i="27"/>
  <c r="FB68" i="27"/>
  <c r="FA68" i="27"/>
  <c r="EZ68" i="27"/>
  <c r="GF67" i="27"/>
  <c r="GE67" i="27"/>
  <c r="GD67" i="27"/>
  <c r="GC67" i="27"/>
  <c r="GB67" i="27"/>
  <c r="GA67" i="27"/>
  <c r="FZ67" i="27"/>
  <c r="FY67" i="27"/>
  <c r="FX67" i="27"/>
  <c r="FW67" i="27"/>
  <c r="FV67" i="27"/>
  <c r="FU67" i="27"/>
  <c r="FT67" i="27"/>
  <c r="FS67" i="27"/>
  <c r="FR67" i="27"/>
  <c r="FQ67" i="27"/>
  <c r="FP67" i="27"/>
  <c r="FO67" i="27"/>
  <c r="FN67" i="27"/>
  <c r="FM67" i="27"/>
  <c r="FL67" i="27"/>
  <c r="FK67" i="27"/>
  <c r="FJ67" i="27"/>
  <c r="FI67" i="27"/>
  <c r="FH67" i="27"/>
  <c r="FG67" i="27"/>
  <c r="FF67" i="27"/>
  <c r="FE67" i="27"/>
  <c r="FD67" i="27"/>
  <c r="FC67" i="27"/>
  <c r="FB67" i="27"/>
  <c r="FA67" i="27"/>
  <c r="EZ67" i="27"/>
  <c r="GF66" i="27"/>
  <c r="GE66" i="27"/>
  <c r="GD66" i="27"/>
  <c r="GC66" i="27"/>
  <c r="GB66" i="27"/>
  <c r="GA66" i="27"/>
  <c r="FZ66" i="27"/>
  <c r="FY66" i="27"/>
  <c r="FX66" i="27"/>
  <c r="FW66" i="27"/>
  <c r="FV66" i="27"/>
  <c r="FU66" i="27"/>
  <c r="FT66" i="27"/>
  <c r="FS66" i="27"/>
  <c r="FR66" i="27"/>
  <c r="FQ66" i="27"/>
  <c r="FP66" i="27"/>
  <c r="FO66" i="27"/>
  <c r="FN66" i="27"/>
  <c r="FM66" i="27"/>
  <c r="FL66" i="27"/>
  <c r="FK66" i="27"/>
  <c r="FJ66" i="27"/>
  <c r="FI66" i="27"/>
  <c r="FH66" i="27"/>
  <c r="FG66" i="27"/>
  <c r="FF66" i="27"/>
  <c r="FE66" i="27"/>
  <c r="FD66" i="27"/>
  <c r="FC66" i="27"/>
  <c r="FB66" i="27"/>
  <c r="FA66" i="27"/>
  <c r="EZ66" i="27"/>
  <c r="FZ65" i="27"/>
  <c r="FY65" i="27"/>
  <c r="FV65" i="27"/>
  <c r="FU65" i="27"/>
  <c r="FT65" i="27"/>
  <c r="FS65" i="27"/>
  <c r="FR65" i="27"/>
  <c r="FQ65" i="27"/>
  <c r="FP65" i="27"/>
  <c r="FN65" i="27"/>
  <c r="FM65" i="27"/>
  <c r="FL65" i="27"/>
  <c r="FK65" i="27"/>
  <c r="FJ65" i="27"/>
  <c r="FI65" i="27"/>
  <c r="FH65" i="27"/>
  <c r="FE65" i="27"/>
  <c r="FC65" i="27"/>
  <c r="FB65" i="27"/>
  <c r="FA65" i="27"/>
  <c r="EZ65" i="27"/>
  <c r="GF64" i="27"/>
  <c r="GE64" i="27"/>
  <c r="GD64" i="27"/>
  <c r="GC64" i="27"/>
  <c r="GB64" i="27"/>
  <c r="GA64" i="27"/>
  <c r="FZ64" i="27"/>
  <c r="FY64" i="27"/>
  <c r="FX64" i="27"/>
  <c r="FW64" i="27"/>
  <c r="FV64" i="27"/>
  <c r="FU64" i="27"/>
  <c r="FT64" i="27"/>
  <c r="FS64" i="27"/>
  <c r="FR64" i="27"/>
  <c r="FQ64" i="27"/>
  <c r="FP64" i="27"/>
  <c r="FO64" i="27"/>
  <c r="FN64" i="27"/>
  <c r="FM64" i="27"/>
  <c r="FL64" i="27"/>
  <c r="FK64" i="27"/>
  <c r="FJ64" i="27"/>
  <c r="FI64" i="27"/>
  <c r="FH64" i="27"/>
  <c r="FG64" i="27"/>
  <c r="FF64" i="27"/>
  <c r="FE64" i="27"/>
  <c r="FD64" i="27"/>
  <c r="FC64" i="27"/>
  <c r="FB64" i="27"/>
  <c r="FA64" i="27"/>
  <c r="EZ64" i="27"/>
  <c r="GF63" i="27"/>
  <c r="GE63" i="27"/>
  <c r="GD63" i="27"/>
  <c r="GC63" i="27"/>
  <c r="GB63" i="27"/>
  <c r="GA63" i="27"/>
  <c r="FZ63" i="27"/>
  <c r="FY63" i="27"/>
  <c r="FX63" i="27"/>
  <c r="FW63" i="27"/>
  <c r="FV63" i="27"/>
  <c r="FU63" i="27"/>
  <c r="FT63" i="27"/>
  <c r="FS63" i="27"/>
  <c r="FR63" i="27"/>
  <c r="FQ63" i="27"/>
  <c r="FP63" i="27"/>
  <c r="FO63" i="27"/>
  <c r="FN63" i="27"/>
  <c r="FM63" i="27"/>
  <c r="FL63" i="27"/>
  <c r="FJ63" i="27"/>
  <c r="FI63" i="27"/>
  <c r="FH63" i="27"/>
  <c r="FG63" i="27"/>
  <c r="FF63" i="27"/>
  <c r="FE63" i="27"/>
  <c r="FD63" i="27"/>
  <c r="FC63" i="27"/>
  <c r="FB63" i="27"/>
  <c r="FA63" i="27"/>
  <c r="EZ63" i="27"/>
  <c r="GF62" i="27"/>
  <c r="GE62" i="27"/>
  <c r="GD62" i="27"/>
  <c r="GC62" i="27"/>
  <c r="GB62" i="27"/>
  <c r="GA62" i="27"/>
  <c r="FZ62" i="27"/>
  <c r="FY62" i="27"/>
  <c r="FX62" i="27"/>
  <c r="FW62" i="27"/>
  <c r="FV62" i="27"/>
  <c r="FU62" i="27"/>
  <c r="FT62" i="27"/>
  <c r="FS62" i="27"/>
  <c r="FR62" i="27"/>
  <c r="FQ62" i="27"/>
  <c r="FP62" i="27"/>
  <c r="FO62" i="27"/>
  <c r="FN62" i="27"/>
  <c r="FM62" i="27"/>
  <c r="FL62" i="27"/>
  <c r="FK62" i="27"/>
  <c r="FJ62" i="27"/>
  <c r="FI62" i="27"/>
  <c r="FH62" i="27"/>
  <c r="FG62" i="27"/>
  <c r="FF62" i="27"/>
  <c r="FE62" i="27"/>
  <c r="FD62" i="27"/>
  <c r="FC62" i="27"/>
  <c r="FB62" i="27"/>
  <c r="FA62" i="27"/>
  <c r="EZ62" i="27"/>
  <c r="GF61" i="27"/>
  <c r="GE61" i="27"/>
  <c r="GD61" i="27"/>
  <c r="GC61" i="27"/>
  <c r="GB61" i="27"/>
  <c r="GA61" i="27"/>
  <c r="FZ61" i="27"/>
  <c r="FY61" i="27"/>
  <c r="FX61" i="27"/>
  <c r="FW61" i="27"/>
  <c r="FV61" i="27"/>
  <c r="FU61" i="27"/>
  <c r="FT61" i="27"/>
  <c r="FS61" i="27"/>
  <c r="FR61" i="27"/>
  <c r="FQ61" i="27"/>
  <c r="FP61" i="27"/>
  <c r="FO61" i="27"/>
  <c r="FN61" i="27"/>
  <c r="FM61" i="27"/>
  <c r="FL61" i="27"/>
  <c r="FK61" i="27"/>
  <c r="FJ61" i="27"/>
  <c r="FI61" i="27"/>
  <c r="FH61" i="27"/>
  <c r="FG61" i="27"/>
  <c r="FF61" i="27"/>
  <c r="FE61" i="27"/>
  <c r="FD61" i="27"/>
  <c r="FC61" i="27"/>
  <c r="FB61" i="27"/>
  <c r="FA61" i="27"/>
  <c r="EZ61" i="27"/>
  <c r="FZ60" i="27"/>
  <c r="FY60" i="27"/>
  <c r="FV60" i="27"/>
  <c r="FU60" i="27"/>
  <c r="FT60" i="27"/>
  <c r="FS60" i="27"/>
  <c r="FR60" i="27"/>
  <c r="FQ60" i="27"/>
  <c r="FP60" i="27"/>
  <c r="FN60" i="27"/>
  <c r="FM60" i="27"/>
  <c r="FL60" i="27"/>
  <c r="FK60" i="27"/>
  <c r="FJ60" i="27"/>
  <c r="FI60" i="27"/>
  <c r="FH60" i="27"/>
  <c r="FE60" i="27"/>
  <c r="FC60" i="27"/>
  <c r="FB60" i="27"/>
  <c r="FA60" i="27"/>
  <c r="EZ60" i="27"/>
  <c r="GF59" i="27"/>
  <c r="GE59" i="27"/>
  <c r="GD59" i="27"/>
  <c r="GC59" i="27"/>
  <c r="GB59" i="27"/>
  <c r="GA59" i="27"/>
  <c r="FZ59" i="27"/>
  <c r="FY59" i="27"/>
  <c r="FX59" i="27"/>
  <c r="FW59" i="27"/>
  <c r="FV59" i="27"/>
  <c r="FU59" i="27"/>
  <c r="FT59" i="27"/>
  <c r="FS59" i="27"/>
  <c r="FR59" i="27"/>
  <c r="FQ59" i="27"/>
  <c r="FP59" i="27"/>
  <c r="FO59" i="27"/>
  <c r="FN59" i="27"/>
  <c r="FM59" i="27"/>
  <c r="FL59" i="27"/>
  <c r="FK59" i="27"/>
  <c r="FJ59" i="27"/>
  <c r="FI59" i="27"/>
  <c r="FH59" i="27"/>
  <c r="FG59" i="27"/>
  <c r="FF59" i="27"/>
  <c r="FE59" i="27"/>
  <c r="FD59" i="27"/>
  <c r="FC59" i="27"/>
  <c r="FB59" i="27"/>
  <c r="FA59" i="27"/>
  <c r="EZ59" i="27"/>
  <c r="GF58" i="27"/>
  <c r="GE58" i="27"/>
  <c r="GD58" i="27"/>
  <c r="GC58" i="27"/>
  <c r="GB58" i="27"/>
  <c r="GA58" i="27"/>
  <c r="FZ58" i="27"/>
  <c r="FY58" i="27"/>
  <c r="FX58" i="27"/>
  <c r="FW58" i="27"/>
  <c r="FV58" i="27"/>
  <c r="FU58" i="27"/>
  <c r="FT58" i="27"/>
  <c r="FS58" i="27"/>
  <c r="FR58" i="27"/>
  <c r="FQ58" i="27"/>
  <c r="FP58" i="27"/>
  <c r="FO58" i="27"/>
  <c r="FN58" i="27"/>
  <c r="FM58" i="27"/>
  <c r="FL58" i="27"/>
  <c r="FK58" i="27"/>
  <c r="FJ58" i="27"/>
  <c r="FI58" i="27"/>
  <c r="FH58" i="27"/>
  <c r="FG58" i="27"/>
  <c r="FF58" i="27"/>
  <c r="FE58" i="27"/>
  <c r="FD58" i="27"/>
  <c r="FC58" i="27"/>
  <c r="FB58" i="27"/>
  <c r="FA58" i="27"/>
  <c r="EZ58" i="27"/>
  <c r="GF57" i="27"/>
  <c r="GE57" i="27"/>
  <c r="GD57" i="27"/>
  <c r="GC57" i="27"/>
  <c r="GB57" i="27"/>
  <c r="GA57" i="27"/>
  <c r="FZ57" i="27"/>
  <c r="FY57" i="27"/>
  <c r="FX57" i="27"/>
  <c r="FW57" i="27"/>
  <c r="FV57" i="27"/>
  <c r="FU57" i="27"/>
  <c r="FT57" i="27"/>
  <c r="FS57" i="27"/>
  <c r="FR57" i="27"/>
  <c r="FQ57" i="27"/>
  <c r="FP57" i="27"/>
  <c r="FO57" i="27"/>
  <c r="FN57" i="27"/>
  <c r="FM57" i="27"/>
  <c r="FL57" i="27"/>
  <c r="FK57" i="27"/>
  <c r="FJ57" i="27"/>
  <c r="FI57" i="27"/>
  <c r="FH57" i="27"/>
  <c r="FG57" i="27"/>
  <c r="FF57" i="27"/>
  <c r="FE57" i="27"/>
  <c r="FD57" i="27"/>
  <c r="FC57" i="27"/>
  <c r="FB57" i="27"/>
  <c r="FA57" i="27"/>
  <c r="EZ57" i="27"/>
  <c r="GF56" i="27"/>
  <c r="GE56" i="27"/>
  <c r="GD56" i="27"/>
  <c r="GC56" i="27"/>
  <c r="GB56" i="27"/>
  <c r="GA56" i="27"/>
  <c r="FZ56" i="27"/>
  <c r="FY56" i="27"/>
  <c r="FX56" i="27"/>
  <c r="FW56" i="27"/>
  <c r="FV56" i="27"/>
  <c r="FU56" i="27"/>
  <c r="FT56" i="27"/>
  <c r="FS56" i="27"/>
  <c r="FR56" i="27"/>
  <c r="FQ56" i="27"/>
  <c r="FP56" i="27"/>
  <c r="FO56" i="27"/>
  <c r="FN56" i="27"/>
  <c r="FM56" i="27"/>
  <c r="FL56" i="27"/>
  <c r="FK56" i="27"/>
  <c r="FJ56" i="27"/>
  <c r="FI56" i="27"/>
  <c r="FH56" i="27"/>
  <c r="FG56" i="27"/>
  <c r="FF56" i="27"/>
  <c r="FE56" i="27"/>
  <c r="FD56" i="27"/>
  <c r="FC56" i="27"/>
  <c r="FB56" i="27"/>
  <c r="FA56" i="27"/>
  <c r="EZ56" i="27"/>
  <c r="FZ55" i="27"/>
  <c r="FY55" i="27"/>
  <c r="FV55" i="27"/>
  <c r="FU55" i="27"/>
  <c r="FT55" i="27"/>
  <c r="FS55" i="27"/>
  <c r="FR55" i="27"/>
  <c r="FQ55" i="27"/>
  <c r="FP55" i="27"/>
  <c r="FN55" i="27"/>
  <c r="FM55" i="27"/>
  <c r="FL55" i="27"/>
  <c r="FK55" i="27"/>
  <c r="FJ55" i="27"/>
  <c r="FI55" i="27"/>
  <c r="FH55" i="27"/>
  <c r="FE55" i="27"/>
  <c r="FC55" i="27"/>
  <c r="FB55" i="27"/>
  <c r="FA55" i="27"/>
  <c r="EZ55" i="27"/>
  <c r="GF54" i="27"/>
  <c r="GE54" i="27"/>
  <c r="GD54" i="27"/>
  <c r="GC54" i="27"/>
  <c r="GB54" i="27"/>
  <c r="GA54" i="27"/>
  <c r="FZ54" i="27"/>
  <c r="FY54" i="27"/>
  <c r="FX54" i="27"/>
  <c r="FW54" i="27"/>
  <c r="FV54" i="27"/>
  <c r="FU54" i="27"/>
  <c r="FT54" i="27"/>
  <c r="FS54" i="27"/>
  <c r="FR54" i="27"/>
  <c r="FQ54" i="27"/>
  <c r="FP54" i="27"/>
  <c r="FO54" i="27"/>
  <c r="FN54" i="27"/>
  <c r="FM54" i="27"/>
  <c r="FL54" i="27"/>
  <c r="FK54" i="27"/>
  <c r="FJ54" i="27"/>
  <c r="FI54" i="27"/>
  <c r="FH54" i="27"/>
  <c r="FG54" i="27"/>
  <c r="FF54" i="27"/>
  <c r="FE54" i="27"/>
  <c r="FD54" i="27"/>
  <c r="FC54" i="27"/>
  <c r="FB54" i="27"/>
  <c r="FA54" i="27"/>
  <c r="EZ54" i="27"/>
  <c r="GF53" i="27"/>
  <c r="GE53" i="27"/>
  <c r="GD53" i="27"/>
  <c r="GC53" i="27"/>
  <c r="GB53" i="27"/>
  <c r="GA53" i="27"/>
  <c r="FZ53" i="27"/>
  <c r="FY53" i="27"/>
  <c r="FX53" i="27"/>
  <c r="FW53" i="27"/>
  <c r="FV53" i="27"/>
  <c r="FU53" i="27"/>
  <c r="FT53" i="27"/>
  <c r="FS53" i="27"/>
  <c r="FR53" i="27"/>
  <c r="FQ53" i="27"/>
  <c r="FP53" i="27"/>
  <c r="FO53" i="27"/>
  <c r="FN53" i="27"/>
  <c r="FM53" i="27"/>
  <c r="FL53" i="27"/>
  <c r="FK53" i="27"/>
  <c r="FJ53" i="27"/>
  <c r="FI53" i="27"/>
  <c r="FH53" i="27"/>
  <c r="FG53" i="27"/>
  <c r="FF53" i="27"/>
  <c r="FE53" i="27"/>
  <c r="FD53" i="27"/>
  <c r="FC53" i="27"/>
  <c r="FB53" i="27"/>
  <c r="FA53" i="27"/>
  <c r="EZ53" i="27"/>
  <c r="GF52" i="27"/>
  <c r="GE52" i="27"/>
  <c r="GD52" i="27"/>
  <c r="GC52" i="27"/>
  <c r="GB52" i="27"/>
  <c r="GA52" i="27"/>
  <c r="FZ52" i="27"/>
  <c r="FY52" i="27"/>
  <c r="FX52" i="27"/>
  <c r="FW52" i="27"/>
  <c r="FV52" i="27"/>
  <c r="FU52" i="27"/>
  <c r="FT52" i="27"/>
  <c r="FS52" i="27"/>
  <c r="FR52" i="27"/>
  <c r="FQ52" i="27"/>
  <c r="FP52" i="27"/>
  <c r="FO52" i="27"/>
  <c r="FN52" i="27"/>
  <c r="FM52" i="27"/>
  <c r="FL52" i="27"/>
  <c r="FK52" i="27"/>
  <c r="FJ52" i="27"/>
  <c r="FI52" i="27"/>
  <c r="FH52" i="27"/>
  <c r="FG52" i="27"/>
  <c r="FF52" i="27"/>
  <c r="FE52" i="27"/>
  <c r="FD52" i="27"/>
  <c r="FC52" i="27"/>
  <c r="FB52" i="27"/>
  <c r="FA52" i="27"/>
  <c r="EZ52" i="27"/>
  <c r="FZ51" i="27"/>
  <c r="FY51" i="27"/>
  <c r="FV51" i="27"/>
  <c r="FU51" i="27"/>
  <c r="FT51" i="27"/>
  <c r="FS51" i="27"/>
  <c r="FR51" i="27"/>
  <c r="FQ51" i="27"/>
  <c r="FP51" i="27"/>
  <c r="FN51" i="27"/>
  <c r="FM51" i="27"/>
  <c r="FL51" i="27"/>
  <c r="FK51" i="27"/>
  <c r="FJ51" i="27"/>
  <c r="FI51" i="27"/>
  <c r="FH51" i="27"/>
  <c r="FE51" i="27"/>
  <c r="FC51" i="27"/>
  <c r="FB51" i="27"/>
  <c r="FA51" i="27"/>
  <c r="EZ51" i="27"/>
  <c r="GF50" i="27"/>
  <c r="GE50" i="27"/>
  <c r="GD50" i="27"/>
  <c r="GC50" i="27"/>
  <c r="GB50" i="27"/>
  <c r="GA50" i="27"/>
  <c r="FZ50" i="27"/>
  <c r="FY50" i="27"/>
  <c r="FX50" i="27"/>
  <c r="FW50" i="27"/>
  <c r="FV50" i="27"/>
  <c r="FU50" i="27"/>
  <c r="FT50" i="27"/>
  <c r="FS50" i="27"/>
  <c r="FR50" i="27"/>
  <c r="FQ50" i="27"/>
  <c r="FP50" i="27"/>
  <c r="FO50" i="27"/>
  <c r="FN50" i="27"/>
  <c r="FM50" i="27"/>
  <c r="FL50" i="27"/>
  <c r="FK50" i="27"/>
  <c r="FJ50" i="27"/>
  <c r="FI50" i="27"/>
  <c r="FH50" i="27"/>
  <c r="FG50" i="27"/>
  <c r="FF50" i="27"/>
  <c r="FE50" i="27"/>
  <c r="FD50" i="27"/>
  <c r="FC50" i="27"/>
  <c r="FB50" i="27"/>
  <c r="FA50" i="27"/>
  <c r="EZ50" i="27"/>
  <c r="FZ49" i="27"/>
  <c r="FY49" i="27"/>
  <c r="FV49" i="27"/>
  <c r="FU49" i="27"/>
  <c r="FT49" i="27"/>
  <c r="FS49" i="27"/>
  <c r="FR49" i="27"/>
  <c r="FQ49" i="27"/>
  <c r="FP49" i="27"/>
  <c r="FN49" i="27"/>
  <c r="FM49" i="27"/>
  <c r="FL49" i="27"/>
  <c r="FJ49" i="27"/>
  <c r="FI49" i="27"/>
  <c r="FH49" i="27"/>
  <c r="FE49" i="27"/>
  <c r="FC49" i="27"/>
  <c r="FB49" i="27"/>
  <c r="FA49" i="27"/>
  <c r="EZ49" i="27"/>
  <c r="FZ48" i="27"/>
  <c r="FY48" i="27"/>
  <c r="FV48" i="27"/>
  <c r="FU48" i="27"/>
  <c r="FT48" i="27"/>
  <c r="FS48" i="27"/>
  <c r="FR48" i="27"/>
  <c r="FQ48" i="27"/>
  <c r="FP48" i="27"/>
  <c r="FN48" i="27"/>
  <c r="FM48" i="27"/>
  <c r="FL48" i="27"/>
  <c r="FK48" i="27"/>
  <c r="FJ48" i="27"/>
  <c r="FI48" i="27"/>
  <c r="FH48" i="27"/>
  <c r="FE48" i="27"/>
  <c r="FC48" i="27"/>
  <c r="FB48" i="27"/>
  <c r="FA48" i="27"/>
  <c r="EZ48" i="27"/>
  <c r="FZ47" i="27"/>
  <c r="FY47" i="27"/>
  <c r="FV47" i="27"/>
  <c r="FU47" i="27"/>
  <c r="FT47" i="27"/>
  <c r="FS47" i="27"/>
  <c r="FR47" i="27"/>
  <c r="FQ47" i="27"/>
  <c r="FP47" i="27"/>
  <c r="FN47" i="27"/>
  <c r="FM47" i="27"/>
  <c r="FL47" i="27"/>
  <c r="FK47" i="27"/>
  <c r="FJ47" i="27"/>
  <c r="FI47" i="27"/>
  <c r="FH47" i="27"/>
  <c r="FE47" i="27"/>
  <c r="FC47" i="27"/>
  <c r="FB47" i="27"/>
  <c r="FA47" i="27"/>
  <c r="EZ47" i="27"/>
  <c r="FZ46" i="27"/>
  <c r="FY46" i="27"/>
  <c r="FV46" i="27"/>
  <c r="FU46" i="27"/>
  <c r="FT46" i="27"/>
  <c r="FS46" i="27"/>
  <c r="FR46" i="27"/>
  <c r="FQ46" i="27"/>
  <c r="FP46" i="27"/>
  <c r="FN46" i="27"/>
  <c r="FM46" i="27"/>
  <c r="FL46" i="27"/>
  <c r="FK46" i="27"/>
  <c r="FJ46" i="27"/>
  <c r="FI46" i="27"/>
  <c r="FH46" i="27"/>
  <c r="FE46" i="27"/>
  <c r="FC46" i="27"/>
  <c r="FB46" i="27"/>
  <c r="FA46" i="27"/>
  <c r="EZ46" i="27"/>
  <c r="FZ45" i="27"/>
  <c r="FY45" i="27"/>
  <c r="FV45" i="27"/>
  <c r="FU45" i="27"/>
  <c r="FT45" i="27"/>
  <c r="FS45" i="27"/>
  <c r="FR45" i="27"/>
  <c r="FQ45" i="27"/>
  <c r="FP45" i="27"/>
  <c r="FN45" i="27"/>
  <c r="FM45" i="27"/>
  <c r="FL45" i="27"/>
  <c r="FK45" i="27"/>
  <c r="FJ45" i="27"/>
  <c r="FI45" i="27"/>
  <c r="FH45" i="27"/>
  <c r="FE45" i="27"/>
  <c r="FC45" i="27"/>
  <c r="FB45" i="27"/>
  <c r="FA45" i="27"/>
  <c r="EZ45" i="27"/>
  <c r="FZ44" i="27"/>
  <c r="FY44" i="27"/>
  <c r="FV44" i="27"/>
  <c r="FU44" i="27"/>
  <c r="FT44" i="27"/>
  <c r="FS44" i="27"/>
  <c r="FR44" i="27"/>
  <c r="FQ44" i="27"/>
  <c r="FP44" i="27"/>
  <c r="FN44" i="27"/>
  <c r="FM44" i="27"/>
  <c r="FL44" i="27"/>
  <c r="FJ44" i="27"/>
  <c r="FI44" i="27"/>
  <c r="FH44" i="27"/>
  <c r="FE44" i="27"/>
  <c r="FC44" i="27"/>
  <c r="FB44" i="27"/>
  <c r="FA44" i="27"/>
  <c r="EZ44" i="27"/>
  <c r="FZ43" i="27"/>
  <c r="FY43" i="27"/>
  <c r="FV43" i="27"/>
  <c r="FU43" i="27"/>
  <c r="FT43" i="27"/>
  <c r="FS43" i="27"/>
  <c r="FR43" i="27"/>
  <c r="FQ43" i="27"/>
  <c r="FP43" i="27"/>
  <c r="FN43" i="27"/>
  <c r="FM43" i="27"/>
  <c r="FL43" i="27"/>
  <c r="FK43" i="27"/>
  <c r="FJ43" i="27"/>
  <c r="FI43" i="27"/>
  <c r="FH43" i="27"/>
  <c r="FE43" i="27"/>
  <c r="FC43" i="27"/>
  <c r="FB43" i="27"/>
  <c r="FA43" i="27"/>
  <c r="EZ43" i="27"/>
  <c r="FZ42" i="27"/>
  <c r="FY42" i="27"/>
  <c r="FV42" i="27"/>
  <c r="FU42" i="27"/>
  <c r="FT42" i="27"/>
  <c r="FS42" i="27"/>
  <c r="FR42" i="27"/>
  <c r="FQ42" i="27"/>
  <c r="FP42" i="27"/>
  <c r="FN42" i="27"/>
  <c r="FM42" i="27"/>
  <c r="FL42" i="27"/>
  <c r="FK42" i="27"/>
  <c r="FJ42" i="27"/>
  <c r="FI42" i="27"/>
  <c r="FH42" i="27"/>
  <c r="FE42" i="27"/>
  <c r="FC42" i="27"/>
  <c r="FB42" i="27"/>
  <c r="FA42" i="27"/>
  <c r="EZ42" i="27"/>
  <c r="FZ41" i="27"/>
  <c r="FY41" i="27"/>
  <c r="FV41" i="27"/>
  <c r="FU41" i="27"/>
  <c r="FT41" i="27"/>
  <c r="FS41" i="27"/>
  <c r="FR41" i="27"/>
  <c r="FQ41" i="27"/>
  <c r="FP41" i="27"/>
  <c r="FN41" i="27"/>
  <c r="FM41" i="27"/>
  <c r="FL41" i="27"/>
  <c r="FK41" i="27"/>
  <c r="FJ41" i="27"/>
  <c r="FI41" i="27"/>
  <c r="FH41" i="27"/>
  <c r="FE41" i="27"/>
  <c r="FC41" i="27"/>
  <c r="FB41" i="27"/>
  <c r="FA41" i="27"/>
  <c r="EZ41" i="27"/>
  <c r="FZ40" i="27"/>
  <c r="FY40" i="27"/>
  <c r="FV40" i="27"/>
  <c r="FU40" i="27"/>
  <c r="FT40" i="27"/>
  <c r="FS40" i="27"/>
  <c r="FR40" i="27"/>
  <c r="FQ40" i="27"/>
  <c r="FP40" i="27"/>
  <c r="FN40" i="27"/>
  <c r="FM40" i="27"/>
  <c r="FL40" i="27"/>
  <c r="FK40" i="27"/>
  <c r="FJ40" i="27"/>
  <c r="FI40" i="27"/>
  <c r="FH40" i="27"/>
  <c r="FE40" i="27"/>
  <c r="FC40" i="27"/>
  <c r="FB40" i="27"/>
  <c r="FA40" i="27"/>
  <c r="EZ40" i="27"/>
  <c r="GF39" i="27"/>
  <c r="GE39" i="27"/>
  <c r="GD39" i="27"/>
  <c r="GC39" i="27"/>
  <c r="GB39" i="27"/>
  <c r="GA39" i="27"/>
  <c r="FZ39" i="27"/>
  <c r="FY39" i="27"/>
  <c r="FX39" i="27"/>
  <c r="FW39" i="27"/>
  <c r="FV39" i="27"/>
  <c r="FU39" i="27"/>
  <c r="FT39" i="27"/>
  <c r="FS39" i="27"/>
  <c r="FR39" i="27"/>
  <c r="FQ39" i="27"/>
  <c r="FP39" i="27"/>
  <c r="FO39" i="27"/>
  <c r="FN39" i="27"/>
  <c r="FM39" i="27"/>
  <c r="FL39" i="27"/>
  <c r="FJ39" i="27"/>
  <c r="FI39" i="27"/>
  <c r="FH39" i="27"/>
  <c r="FG39" i="27"/>
  <c r="FF39" i="27"/>
  <c r="FE39" i="27"/>
  <c r="FD39" i="27"/>
  <c r="FC39" i="27"/>
  <c r="FB39" i="27"/>
  <c r="FA39" i="27"/>
  <c r="EZ39" i="27"/>
  <c r="GF38" i="27"/>
  <c r="GE38" i="27"/>
  <c r="GD38" i="27"/>
  <c r="GC38" i="27"/>
  <c r="GB38" i="27"/>
  <c r="GA38" i="27"/>
  <c r="FZ38" i="27"/>
  <c r="FY38" i="27"/>
  <c r="FX38" i="27"/>
  <c r="FW38" i="27"/>
  <c r="FV38" i="27"/>
  <c r="FU38" i="27"/>
  <c r="FT38" i="27"/>
  <c r="FS38" i="27"/>
  <c r="FR38" i="27"/>
  <c r="FQ38" i="27"/>
  <c r="FP38" i="27"/>
  <c r="FO38" i="27"/>
  <c r="FN38" i="27"/>
  <c r="FM38" i="27"/>
  <c r="FL38" i="27"/>
  <c r="FK38" i="27"/>
  <c r="FJ38" i="27"/>
  <c r="FI38" i="27"/>
  <c r="FH38" i="27"/>
  <c r="FG38" i="27"/>
  <c r="FF38" i="27"/>
  <c r="FE38" i="27"/>
  <c r="FD38" i="27"/>
  <c r="FC38" i="27"/>
  <c r="FB38" i="27"/>
  <c r="FA38" i="27"/>
  <c r="EZ38" i="27"/>
  <c r="GF37" i="27"/>
  <c r="GE37" i="27"/>
  <c r="GD37" i="27"/>
  <c r="GC37" i="27"/>
  <c r="GB37" i="27"/>
  <c r="GA37" i="27"/>
  <c r="FZ37" i="27"/>
  <c r="FY37" i="27"/>
  <c r="FX37" i="27"/>
  <c r="FW37" i="27"/>
  <c r="FV37" i="27"/>
  <c r="FU37" i="27"/>
  <c r="FT37" i="27"/>
  <c r="FS37" i="27"/>
  <c r="FR37" i="27"/>
  <c r="FQ37" i="27"/>
  <c r="FP37" i="27"/>
  <c r="FO37" i="27"/>
  <c r="FN37" i="27"/>
  <c r="FM37" i="27"/>
  <c r="FL37" i="27"/>
  <c r="FK37" i="27"/>
  <c r="FJ37" i="27"/>
  <c r="FI37" i="27"/>
  <c r="FH37" i="27"/>
  <c r="FG37" i="27"/>
  <c r="FF37" i="27"/>
  <c r="FE37" i="27"/>
  <c r="FD37" i="27"/>
  <c r="FC37" i="27"/>
  <c r="FB37" i="27"/>
  <c r="FA37" i="27"/>
  <c r="EZ37" i="27"/>
  <c r="FZ36" i="27"/>
  <c r="FY36" i="27"/>
  <c r="FV36" i="27"/>
  <c r="FU36" i="27"/>
  <c r="FT36" i="27"/>
  <c r="FS36" i="27"/>
  <c r="FR36" i="27"/>
  <c r="FQ36" i="27"/>
  <c r="FP36" i="27"/>
  <c r="FN36" i="27"/>
  <c r="FM36" i="27"/>
  <c r="FL36" i="27"/>
  <c r="FK36" i="27"/>
  <c r="FJ36" i="27"/>
  <c r="FI36" i="27"/>
  <c r="FH36" i="27"/>
  <c r="FE36" i="27"/>
  <c r="FC36" i="27"/>
  <c r="FB36" i="27"/>
  <c r="FA36" i="27"/>
  <c r="EZ36" i="27"/>
  <c r="GF35" i="27"/>
  <c r="GE35" i="27"/>
  <c r="GD35" i="27"/>
  <c r="GC35" i="27"/>
  <c r="GB35" i="27"/>
  <c r="GA35" i="27"/>
  <c r="FZ35" i="27"/>
  <c r="FY35" i="27"/>
  <c r="FX35" i="27"/>
  <c r="FW35" i="27"/>
  <c r="FV35" i="27"/>
  <c r="FU35" i="27"/>
  <c r="FT35" i="27"/>
  <c r="FS35" i="27"/>
  <c r="FR35" i="27"/>
  <c r="FQ35" i="27"/>
  <c r="FP35" i="27"/>
  <c r="FO35" i="27"/>
  <c r="FN35" i="27"/>
  <c r="FM35" i="27"/>
  <c r="FL35" i="27"/>
  <c r="FK35" i="27"/>
  <c r="FJ35" i="27"/>
  <c r="FI35" i="27"/>
  <c r="FH35" i="27"/>
  <c r="FG35" i="27"/>
  <c r="FF35" i="27"/>
  <c r="FE35" i="27"/>
  <c r="FD35" i="27"/>
  <c r="FC35" i="27"/>
  <c r="FB35" i="27"/>
  <c r="FA35" i="27"/>
  <c r="EZ35" i="27"/>
  <c r="GF34" i="27"/>
  <c r="GE34" i="27"/>
  <c r="GD34" i="27"/>
  <c r="GC34" i="27"/>
  <c r="GB34" i="27"/>
  <c r="GA34" i="27"/>
  <c r="FZ34" i="27"/>
  <c r="FY34" i="27"/>
  <c r="FX34" i="27"/>
  <c r="FW34" i="27"/>
  <c r="FV34" i="27"/>
  <c r="FU34" i="27"/>
  <c r="FT34" i="27"/>
  <c r="FS34" i="27"/>
  <c r="FR34" i="27"/>
  <c r="FQ34" i="27"/>
  <c r="FP34" i="27"/>
  <c r="FO34" i="27"/>
  <c r="FN34" i="27"/>
  <c r="FM34" i="27"/>
  <c r="FL34" i="27"/>
  <c r="FJ34" i="27"/>
  <c r="FI34" i="27"/>
  <c r="FH34" i="27"/>
  <c r="FG34" i="27"/>
  <c r="FF34" i="27"/>
  <c r="FE34" i="27"/>
  <c r="FD34" i="27"/>
  <c r="FC34" i="27"/>
  <c r="FB34" i="27"/>
  <c r="FA34" i="27"/>
  <c r="EZ34" i="27"/>
  <c r="GF33" i="27"/>
  <c r="GE33" i="27"/>
  <c r="GD33" i="27"/>
  <c r="GC33" i="27"/>
  <c r="GB33" i="27"/>
  <c r="GA33" i="27"/>
  <c r="FZ33" i="27"/>
  <c r="FY33" i="27"/>
  <c r="FX33" i="27"/>
  <c r="FW33" i="27"/>
  <c r="FV33" i="27"/>
  <c r="FU33" i="27"/>
  <c r="FT33" i="27"/>
  <c r="FS33" i="27"/>
  <c r="FR33" i="27"/>
  <c r="FQ33" i="27"/>
  <c r="FP33" i="27"/>
  <c r="FO33" i="27"/>
  <c r="FN33" i="27"/>
  <c r="FM33" i="27"/>
  <c r="FL33" i="27"/>
  <c r="FK33" i="27"/>
  <c r="FJ33" i="27"/>
  <c r="FI33" i="27"/>
  <c r="FH33" i="27"/>
  <c r="FG33" i="27"/>
  <c r="FF33" i="27"/>
  <c r="FE33" i="27"/>
  <c r="FD33" i="27"/>
  <c r="FC33" i="27"/>
  <c r="FB33" i="27"/>
  <c r="FA33" i="27"/>
  <c r="EZ33" i="27"/>
  <c r="GF32" i="27"/>
  <c r="GE32" i="27"/>
  <c r="GD32" i="27"/>
  <c r="GC32" i="27"/>
  <c r="GB32" i="27"/>
  <c r="GA32" i="27"/>
  <c r="FZ32" i="27"/>
  <c r="FY32" i="27"/>
  <c r="FX32" i="27"/>
  <c r="FW32" i="27"/>
  <c r="FV32" i="27"/>
  <c r="FU32" i="27"/>
  <c r="FT32" i="27"/>
  <c r="FS32" i="27"/>
  <c r="FR32" i="27"/>
  <c r="FQ32" i="27"/>
  <c r="FP32" i="27"/>
  <c r="FO32" i="27"/>
  <c r="FN32" i="27"/>
  <c r="FM32" i="27"/>
  <c r="FL32" i="27"/>
  <c r="FK32" i="27"/>
  <c r="FJ32" i="27"/>
  <c r="FI32" i="27"/>
  <c r="FH32" i="27"/>
  <c r="FG32" i="27"/>
  <c r="FF32" i="27"/>
  <c r="FE32" i="27"/>
  <c r="FD32" i="27"/>
  <c r="FC32" i="27"/>
  <c r="FB32" i="27"/>
  <c r="FA32" i="27"/>
  <c r="EZ32" i="27"/>
  <c r="FZ31" i="27"/>
  <c r="FY31" i="27"/>
  <c r="FV31" i="27"/>
  <c r="FU31" i="27"/>
  <c r="FT31" i="27"/>
  <c r="FS31" i="27"/>
  <c r="FR31" i="27"/>
  <c r="FQ31" i="27"/>
  <c r="FP31" i="27"/>
  <c r="FN31" i="27"/>
  <c r="FM31" i="27"/>
  <c r="FL31" i="27"/>
  <c r="FK31" i="27"/>
  <c r="FJ31" i="27"/>
  <c r="FI31" i="27"/>
  <c r="FH31" i="27"/>
  <c r="FE31" i="27"/>
  <c r="FC31" i="27"/>
  <c r="FB31" i="27"/>
  <c r="FA31" i="27"/>
  <c r="EZ31" i="27"/>
  <c r="GF30" i="27"/>
  <c r="GE30" i="27"/>
  <c r="GD30" i="27"/>
  <c r="GC30" i="27"/>
  <c r="GB30" i="27"/>
  <c r="GA30" i="27"/>
  <c r="FZ30" i="27"/>
  <c r="FY30" i="27"/>
  <c r="FX30" i="27"/>
  <c r="FW30" i="27"/>
  <c r="FV30" i="27"/>
  <c r="FU30" i="27"/>
  <c r="FT30" i="27"/>
  <c r="FS30" i="27"/>
  <c r="FR30" i="27"/>
  <c r="FQ30" i="27"/>
  <c r="FP30" i="27"/>
  <c r="FO30" i="27"/>
  <c r="FN30" i="27"/>
  <c r="FM30" i="27"/>
  <c r="FL30" i="27"/>
  <c r="FK30" i="27"/>
  <c r="FJ30" i="27"/>
  <c r="FI30" i="27"/>
  <c r="FH30" i="27"/>
  <c r="FG30" i="27"/>
  <c r="FF30" i="27"/>
  <c r="FE30" i="27"/>
  <c r="FD30" i="27"/>
  <c r="FC30" i="27"/>
  <c r="FB30" i="27"/>
  <c r="FA30" i="27"/>
  <c r="EZ30" i="27"/>
  <c r="GF29" i="27"/>
  <c r="GE29" i="27"/>
  <c r="GD29" i="27"/>
  <c r="GC29" i="27"/>
  <c r="GB29" i="27"/>
  <c r="GA29" i="27"/>
  <c r="FZ29" i="27"/>
  <c r="FY29" i="27"/>
  <c r="FX29" i="27"/>
  <c r="FW29" i="27"/>
  <c r="FV29" i="27"/>
  <c r="FU29" i="27"/>
  <c r="FT29" i="27"/>
  <c r="FS29" i="27"/>
  <c r="FR29" i="27"/>
  <c r="FQ29" i="27"/>
  <c r="FP29" i="27"/>
  <c r="FO29" i="27"/>
  <c r="FN29" i="27"/>
  <c r="FM29" i="27"/>
  <c r="FL29" i="27"/>
  <c r="FJ29" i="27"/>
  <c r="FI29" i="27"/>
  <c r="FH29" i="27"/>
  <c r="FG29" i="27"/>
  <c r="FF29" i="27"/>
  <c r="FE29" i="27"/>
  <c r="FD29" i="27"/>
  <c r="FC29" i="27"/>
  <c r="FB29" i="27"/>
  <c r="FA29" i="27"/>
  <c r="EZ29" i="27"/>
  <c r="GF28" i="27"/>
  <c r="GE28" i="27"/>
  <c r="GD28" i="27"/>
  <c r="GC28" i="27"/>
  <c r="GB28" i="27"/>
  <c r="GA28" i="27"/>
  <c r="FZ28" i="27"/>
  <c r="FY28" i="27"/>
  <c r="FX28" i="27"/>
  <c r="FW28" i="27"/>
  <c r="FV28" i="27"/>
  <c r="FU28" i="27"/>
  <c r="FT28" i="27"/>
  <c r="FS28" i="27"/>
  <c r="FR28" i="27"/>
  <c r="FQ28" i="27"/>
  <c r="FP28" i="27"/>
  <c r="FO28" i="27"/>
  <c r="FN28" i="27"/>
  <c r="FM28" i="27"/>
  <c r="FL28" i="27"/>
  <c r="FK28" i="27"/>
  <c r="FJ28" i="27"/>
  <c r="FI28" i="27"/>
  <c r="FH28" i="27"/>
  <c r="FG28" i="27"/>
  <c r="FF28" i="27"/>
  <c r="FE28" i="27"/>
  <c r="FD28" i="27"/>
  <c r="FC28" i="27"/>
  <c r="FB28" i="27"/>
  <c r="FA28" i="27"/>
  <c r="EZ28" i="27"/>
  <c r="GF27" i="27"/>
  <c r="GE27" i="27"/>
  <c r="GD27" i="27"/>
  <c r="GC27" i="27"/>
  <c r="GB27" i="27"/>
  <c r="GA27" i="27"/>
  <c r="FZ27" i="27"/>
  <c r="FY27" i="27"/>
  <c r="FX27" i="27"/>
  <c r="FW27" i="27"/>
  <c r="FV27" i="27"/>
  <c r="FU27" i="27"/>
  <c r="FT27" i="27"/>
  <c r="FS27" i="27"/>
  <c r="FR27" i="27"/>
  <c r="FQ27" i="27"/>
  <c r="FP27" i="27"/>
  <c r="FO27" i="27"/>
  <c r="FN27" i="27"/>
  <c r="FM27" i="27"/>
  <c r="FL27" i="27"/>
  <c r="FK27" i="27"/>
  <c r="FJ27" i="27"/>
  <c r="FI27" i="27"/>
  <c r="FH27" i="27"/>
  <c r="FG27" i="27"/>
  <c r="FF27" i="27"/>
  <c r="FE27" i="27"/>
  <c r="FD27" i="27"/>
  <c r="FC27" i="27"/>
  <c r="FB27" i="27"/>
  <c r="FA27" i="27"/>
  <c r="EZ27" i="27"/>
  <c r="FZ26" i="27"/>
  <c r="FY26" i="27"/>
  <c r="FV26" i="27"/>
  <c r="FU26" i="27"/>
  <c r="FT26" i="27"/>
  <c r="FS26" i="27"/>
  <c r="FR26" i="27"/>
  <c r="FQ26" i="27"/>
  <c r="FP26" i="27"/>
  <c r="FN26" i="27"/>
  <c r="FM26" i="27"/>
  <c r="FL26" i="27"/>
  <c r="FK26" i="27"/>
  <c r="FJ26" i="27"/>
  <c r="FI26" i="27"/>
  <c r="FH26" i="27"/>
  <c r="FE26" i="27"/>
  <c r="FC26" i="27"/>
  <c r="FB26" i="27"/>
  <c r="FA26" i="27"/>
  <c r="EZ26" i="27"/>
  <c r="GF25" i="27"/>
  <c r="GE25" i="27"/>
  <c r="GD25" i="27"/>
  <c r="GC25" i="27"/>
  <c r="GB25" i="27"/>
  <c r="GA25" i="27"/>
  <c r="FZ25" i="27"/>
  <c r="FY25" i="27"/>
  <c r="FX25" i="27"/>
  <c r="FW25" i="27"/>
  <c r="FV25" i="27"/>
  <c r="FU25" i="27"/>
  <c r="FT25" i="27"/>
  <c r="FS25" i="27"/>
  <c r="FR25" i="27"/>
  <c r="FQ25" i="27"/>
  <c r="FP25" i="27"/>
  <c r="FO25" i="27"/>
  <c r="FN25" i="27"/>
  <c r="FM25" i="27"/>
  <c r="FL25" i="27"/>
  <c r="FK25" i="27"/>
  <c r="FJ25" i="27"/>
  <c r="FI25" i="27"/>
  <c r="FH25" i="27"/>
  <c r="FG25" i="27"/>
  <c r="FF25" i="27"/>
  <c r="FE25" i="27"/>
  <c r="FD25" i="27"/>
  <c r="FC25" i="27"/>
  <c r="FB25" i="27"/>
  <c r="FA25" i="27"/>
  <c r="EZ25" i="27"/>
  <c r="GF24" i="27"/>
  <c r="GE24" i="27"/>
  <c r="GD24" i="27"/>
  <c r="GC24" i="27"/>
  <c r="GB24" i="27"/>
  <c r="GA24" i="27"/>
  <c r="FZ24" i="27"/>
  <c r="FY24" i="27"/>
  <c r="FX24" i="27"/>
  <c r="FW24" i="27"/>
  <c r="FV24" i="27"/>
  <c r="FU24" i="27"/>
  <c r="FT24" i="27"/>
  <c r="FS24" i="27"/>
  <c r="FR24" i="27"/>
  <c r="FQ24" i="27"/>
  <c r="FP24" i="27"/>
  <c r="FO24" i="27"/>
  <c r="FN24" i="27"/>
  <c r="FM24" i="27"/>
  <c r="FL24" i="27"/>
  <c r="FK24" i="27"/>
  <c r="FJ24" i="27"/>
  <c r="FI24" i="27"/>
  <c r="FH24" i="27"/>
  <c r="FG24" i="27"/>
  <c r="FF24" i="27"/>
  <c r="FE24" i="27"/>
  <c r="FD24" i="27"/>
  <c r="FC24" i="27"/>
  <c r="FB24" i="27"/>
  <c r="FA24" i="27"/>
  <c r="EZ24" i="27"/>
  <c r="GF23" i="27"/>
  <c r="GE23" i="27"/>
  <c r="GD23" i="27"/>
  <c r="GC23" i="27"/>
  <c r="GB23" i="27"/>
  <c r="GA23" i="27"/>
  <c r="FZ23" i="27"/>
  <c r="FY23" i="27"/>
  <c r="FX23" i="27"/>
  <c r="FW23" i="27"/>
  <c r="FV23" i="27"/>
  <c r="FU23" i="27"/>
  <c r="FT23" i="27"/>
  <c r="FS23" i="27"/>
  <c r="FR23" i="27"/>
  <c r="FQ23" i="27"/>
  <c r="FP23" i="27"/>
  <c r="FO23" i="27"/>
  <c r="FN23" i="27"/>
  <c r="FM23" i="27"/>
  <c r="FL23" i="27"/>
  <c r="FK23" i="27"/>
  <c r="FJ23" i="27"/>
  <c r="FI23" i="27"/>
  <c r="FH23" i="27"/>
  <c r="FG23" i="27"/>
  <c r="FF23" i="27"/>
  <c r="FE23" i="27"/>
  <c r="FD23" i="27"/>
  <c r="FC23" i="27"/>
  <c r="FB23" i="27"/>
  <c r="FA23" i="27"/>
  <c r="EZ23" i="27"/>
  <c r="FZ22" i="27"/>
  <c r="FY22" i="27"/>
  <c r="FV22" i="27"/>
  <c r="FU22" i="27"/>
  <c r="FT22" i="27"/>
  <c r="FS22" i="27"/>
  <c r="FR22" i="27"/>
  <c r="FQ22" i="27"/>
  <c r="FP22" i="27"/>
  <c r="FN22" i="27"/>
  <c r="FM22" i="27"/>
  <c r="FL22" i="27"/>
  <c r="FK22" i="27"/>
  <c r="FJ22" i="27"/>
  <c r="FI22" i="27"/>
  <c r="FH22" i="27"/>
  <c r="FE22" i="27"/>
  <c r="FC22" i="27"/>
  <c r="FB22" i="27"/>
  <c r="FA22" i="27"/>
  <c r="EZ22" i="27"/>
  <c r="GF21" i="27"/>
  <c r="GE21" i="27"/>
  <c r="GD21" i="27"/>
  <c r="GC21" i="27"/>
  <c r="GB21" i="27"/>
  <c r="GA21" i="27"/>
  <c r="FZ21" i="27"/>
  <c r="FY21" i="27"/>
  <c r="FX21" i="27"/>
  <c r="FW21" i="27"/>
  <c r="FV21" i="27"/>
  <c r="FU21" i="27"/>
  <c r="FT21" i="27"/>
  <c r="FS21" i="27"/>
  <c r="FR21" i="27"/>
  <c r="FQ21" i="27"/>
  <c r="FP21" i="27"/>
  <c r="FO21" i="27"/>
  <c r="FN21" i="27"/>
  <c r="FM21" i="27"/>
  <c r="FL21" i="27"/>
  <c r="FK21" i="27"/>
  <c r="FJ21" i="27"/>
  <c r="FI21" i="27"/>
  <c r="FH21" i="27"/>
  <c r="FG21" i="27"/>
  <c r="FF21" i="27"/>
  <c r="FE21" i="27"/>
  <c r="FD21" i="27"/>
  <c r="FC21" i="27"/>
  <c r="FB21" i="27"/>
  <c r="FA21" i="27"/>
  <c r="EZ21" i="27"/>
  <c r="FZ20" i="27"/>
  <c r="FY20" i="27"/>
  <c r="FV20" i="27"/>
  <c r="FU20" i="27"/>
  <c r="FT20" i="27"/>
  <c r="FS20" i="27"/>
  <c r="FR20" i="27"/>
  <c r="FQ20" i="27"/>
  <c r="FP20" i="27"/>
  <c r="FN20" i="27"/>
  <c r="FM20" i="27"/>
  <c r="FL20" i="27"/>
  <c r="FJ20" i="27"/>
  <c r="FI20" i="27"/>
  <c r="FH20" i="27"/>
  <c r="FE20" i="27"/>
  <c r="FC20" i="27"/>
  <c r="FB20" i="27"/>
  <c r="FA20" i="27"/>
  <c r="EZ20" i="27"/>
  <c r="FZ19" i="27"/>
  <c r="FY19" i="27"/>
  <c r="FV19" i="27"/>
  <c r="FU19" i="27"/>
  <c r="FT19" i="27"/>
  <c r="FS19" i="27"/>
  <c r="FR19" i="27"/>
  <c r="FQ19" i="27"/>
  <c r="FP19" i="27"/>
  <c r="FN19" i="27"/>
  <c r="FM19" i="27"/>
  <c r="FL19" i="27"/>
  <c r="FK19" i="27"/>
  <c r="FJ19" i="27"/>
  <c r="FI19" i="27"/>
  <c r="FH19" i="27"/>
  <c r="FE19" i="27"/>
  <c r="FC19" i="27"/>
  <c r="FB19" i="27"/>
  <c r="FA19" i="27"/>
  <c r="EZ19" i="27"/>
  <c r="FZ18" i="27"/>
  <c r="FY18" i="27"/>
  <c r="FV18" i="27"/>
  <c r="FU18" i="27"/>
  <c r="FT18" i="27"/>
  <c r="FS18" i="27"/>
  <c r="FR18" i="27"/>
  <c r="FQ18" i="27"/>
  <c r="FP18" i="27"/>
  <c r="FN18" i="27"/>
  <c r="FM18" i="27"/>
  <c r="FL18" i="27"/>
  <c r="FK18" i="27"/>
  <c r="FJ18" i="27"/>
  <c r="FI18" i="27"/>
  <c r="FH18" i="27"/>
  <c r="FE18" i="27"/>
  <c r="FC18" i="27"/>
  <c r="FB18" i="27"/>
  <c r="FA18" i="27"/>
  <c r="EZ18" i="27"/>
  <c r="FZ17" i="27"/>
  <c r="FY17" i="27"/>
  <c r="FV17" i="27"/>
  <c r="FU17" i="27"/>
  <c r="FT17" i="27"/>
  <c r="FS17" i="27"/>
  <c r="FR17" i="27"/>
  <c r="FQ17" i="27"/>
  <c r="FP17" i="27"/>
  <c r="FN17" i="27"/>
  <c r="FM17" i="27"/>
  <c r="FL17" i="27"/>
  <c r="FK17" i="27"/>
  <c r="FJ17" i="27"/>
  <c r="FI17" i="27"/>
  <c r="FH17" i="27"/>
  <c r="FE17" i="27"/>
  <c r="FC17" i="27"/>
  <c r="FB17" i="27"/>
  <c r="FA17" i="27"/>
  <c r="EZ17" i="27"/>
  <c r="FZ16" i="27"/>
  <c r="FY16" i="27"/>
  <c r="FV16" i="27"/>
  <c r="FU16" i="27"/>
  <c r="FT16" i="27"/>
  <c r="FS16" i="27"/>
  <c r="FR16" i="27"/>
  <c r="FQ16" i="27"/>
  <c r="FP16" i="27"/>
  <c r="FN16" i="27"/>
  <c r="FM16" i="27"/>
  <c r="FL16" i="27"/>
  <c r="FK16" i="27"/>
  <c r="FJ16" i="27"/>
  <c r="FI16" i="27"/>
  <c r="FH16" i="27"/>
  <c r="FE16" i="27"/>
  <c r="FC16" i="27"/>
  <c r="FB16" i="27"/>
  <c r="FA16" i="27"/>
  <c r="EZ16" i="27"/>
  <c r="FZ15" i="27"/>
  <c r="FY15" i="27"/>
  <c r="FV15" i="27"/>
  <c r="FU15" i="27"/>
  <c r="FT15" i="27"/>
  <c r="FS15" i="27"/>
  <c r="FR15" i="27"/>
  <c r="FQ15" i="27"/>
  <c r="FP15" i="27"/>
  <c r="FN15" i="27"/>
  <c r="FM15" i="27"/>
  <c r="FL15" i="27"/>
  <c r="FK15" i="27"/>
  <c r="FJ15" i="27"/>
  <c r="FI15" i="27"/>
  <c r="FH15" i="27"/>
  <c r="FE15" i="27"/>
  <c r="FC15" i="27"/>
  <c r="FB15" i="27"/>
  <c r="FA15" i="27"/>
  <c r="EZ15" i="27"/>
  <c r="FZ14" i="27"/>
  <c r="FY14" i="27"/>
  <c r="FV14" i="27"/>
  <c r="FU14" i="27"/>
  <c r="FT14" i="27"/>
  <c r="FS14" i="27"/>
  <c r="FR14" i="27"/>
  <c r="FQ14" i="27"/>
  <c r="FP14" i="27"/>
  <c r="FN14" i="27"/>
  <c r="FM14" i="27"/>
  <c r="FL14" i="27"/>
  <c r="FK14" i="27"/>
  <c r="FJ14" i="27"/>
  <c r="FI14" i="27"/>
  <c r="FH14" i="27"/>
  <c r="FE14" i="27"/>
  <c r="FC14" i="27"/>
  <c r="FB14" i="27"/>
  <c r="FA14" i="27"/>
  <c r="EZ14" i="27"/>
  <c r="FZ13" i="27"/>
  <c r="FY13" i="27"/>
  <c r="FV13" i="27"/>
  <c r="FU13" i="27"/>
  <c r="FT13" i="27"/>
  <c r="FS13" i="27"/>
  <c r="FR13" i="27"/>
  <c r="FQ13" i="27"/>
  <c r="FP13" i="27"/>
  <c r="FN13" i="27"/>
  <c r="FM13" i="27"/>
  <c r="FL13" i="27"/>
  <c r="FK13" i="27"/>
  <c r="FJ13" i="27"/>
  <c r="FI13" i="27"/>
  <c r="FH13" i="27"/>
  <c r="FE13" i="27"/>
  <c r="FC13" i="27"/>
  <c r="FB13" i="27"/>
  <c r="FA13" i="27"/>
  <c r="EZ13" i="27"/>
  <c r="FZ12" i="27"/>
  <c r="FY12" i="27"/>
  <c r="FV12" i="27"/>
  <c r="FU12" i="27"/>
  <c r="FT12" i="27"/>
  <c r="FS12" i="27"/>
  <c r="FR12" i="27"/>
  <c r="FQ12" i="27"/>
  <c r="FP12" i="27"/>
  <c r="FN12" i="27"/>
  <c r="FM12" i="27"/>
  <c r="FL12" i="27"/>
  <c r="FK12" i="27"/>
  <c r="FJ12" i="27"/>
  <c r="FI12" i="27"/>
  <c r="FH12" i="27"/>
  <c r="FE12" i="27"/>
  <c r="FC12" i="27"/>
  <c r="FB12" i="27"/>
  <c r="FA12" i="27"/>
  <c r="EZ12" i="27"/>
  <c r="GF11" i="27"/>
  <c r="GE11" i="27"/>
  <c r="GD11" i="27"/>
  <c r="GC11" i="27"/>
  <c r="GB11" i="27"/>
  <c r="GA11" i="27"/>
  <c r="FZ11" i="27"/>
  <c r="FY11" i="27"/>
  <c r="FX11" i="27"/>
  <c r="FW11" i="27"/>
  <c r="FV11" i="27"/>
  <c r="FU11" i="27"/>
  <c r="FT11" i="27"/>
  <c r="FS11" i="27"/>
  <c r="FR11" i="27"/>
  <c r="FQ11" i="27"/>
  <c r="FP11" i="27"/>
  <c r="FO11" i="27"/>
  <c r="FN11" i="27"/>
  <c r="FM11" i="27"/>
  <c r="FL11" i="27"/>
  <c r="FJ11" i="27"/>
  <c r="FI11" i="27"/>
  <c r="FH11" i="27"/>
  <c r="FG11" i="27"/>
  <c r="FF11" i="27"/>
  <c r="FE11" i="27"/>
  <c r="FD11" i="27"/>
  <c r="FC11" i="27"/>
  <c r="FB11" i="27"/>
  <c r="FA11" i="27"/>
  <c r="EZ11" i="27"/>
  <c r="GF10" i="27"/>
  <c r="GE10" i="27"/>
  <c r="GD10" i="27"/>
  <c r="GC10" i="27"/>
  <c r="GB10" i="27"/>
  <c r="GA10" i="27"/>
  <c r="FZ10" i="27"/>
  <c r="FY10" i="27"/>
  <c r="FX10" i="27"/>
  <c r="FW10" i="27"/>
  <c r="FV10" i="27"/>
  <c r="FU10" i="27"/>
  <c r="FT10" i="27"/>
  <c r="FS10" i="27"/>
  <c r="FR10" i="27"/>
  <c r="FQ10" i="27"/>
  <c r="FP10" i="27"/>
  <c r="FO10" i="27"/>
  <c r="FN10" i="27"/>
  <c r="FM10" i="27"/>
  <c r="FL10" i="27"/>
  <c r="FK10" i="27"/>
  <c r="FJ10" i="27"/>
  <c r="FI10" i="27"/>
  <c r="FH10" i="27"/>
  <c r="FG10" i="27"/>
  <c r="FF10" i="27"/>
  <c r="FE10" i="27"/>
  <c r="FD10" i="27"/>
  <c r="FC10" i="27"/>
  <c r="FB10" i="27"/>
  <c r="FA10" i="27"/>
  <c r="EZ10" i="27"/>
  <c r="GF9" i="27"/>
  <c r="GE9" i="27"/>
  <c r="GD9" i="27"/>
  <c r="GC9" i="27"/>
  <c r="GB9" i="27"/>
  <c r="GA9" i="27"/>
  <c r="FZ9" i="27"/>
  <c r="FY9" i="27"/>
  <c r="FX9" i="27"/>
  <c r="FW9" i="27"/>
  <c r="FV9" i="27"/>
  <c r="FU9" i="27"/>
  <c r="FT9" i="27"/>
  <c r="FS9" i="27"/>
  <c r="FR9" i="27"/>
  <c r="FQ9" i="27"/>
  <c r="FP9" i="27"/>
  <c r="FO9" i="27"/>
  <c r="FN9" i="27"/>
  <c r="FM9" i="27"/>
  <c r="FL9" i="27"/>
  <c r="FK9" i="27"/>
  <c r="FJ9" i="27"/>
  <c r="FI9" i="27"/>
  <c r="FH9" i="27"/>
  <c r="FG9" i="27"/>
  <c r="FF9" i="27"/>
  <c r="FE9" i="27"/>
  <c r="FD9" i="27"/>
  <c r="FC9" i="27"/>
  <c r="FB9" i="27"/>
  <c r="FA9" i="27"/>
  <c r="EZ9" i="27"/>
  <c r="FZ8" i="27"/>
  <c r="FY8" i="27"/>
  <c r="FV8" i="27"/>
  <c r="FU8" i="27"/>
  <c r="FT8" i="27"/>
  <c r="FS8" i="27"/>
  <c r="FR8" i="27"/>
  <c r="FQ8" i="27"/>
  <c r="FP8" i="27"/>
  <c r="FN8" i="27"/>
  <c r="FM8" i="27"/>
  <c r="FL8" i="27"/>
  <c r="FK8" i="27"/>
  <c r="FJ8" i="27"/>
  <c r="FI8" i="27"/>
  <c r="FH8" i="27"/>
  <c r="FE8" i="27"/>
  <c r="FC8" i="27"/>
  <c r="FB8" i="27"/>
  <c r="FA8" i="27"/>
  <c r="EZ8" i="27"/>
  <c r="GF7" i="27"/>
  <c r="GE7" i="27"/>
  <c r="GD7" i="27"/>
  <c r="GC7" i="27"/>
  <c r="GB7" i="27"/>
  <c r="GA7" i="27"/>
  <c r="FZ7" i="27"/>
  <c r="FY7" i="27"/>
  <c r="FX7" i="27"/>
  <c r="FW7" i="27"/>
  <c r="FV7" i="27"/>
  <c r="FU7" i="27"/>
  <c r="FT7" i="27"/>
  <c r="FS7" i="27"/>
  <c r="FR7" i="27"/>
  <c r="FQ7" i="27"/>
  <c r="FP7" i="27"/>
  <c r="FO7" i="27"/>
  <c r="FN7" i="27"/>
  <c r="FM7" i="27"/>
  <c r="FL7" i="27"/>
  <c r="FK7" i="27"/>
  <c r="FJ7" i="27"/>
  <c r="FI7" i="27"/>
  <c r="FH7" i="27"/>
  <c r="FG7" i="27"/>
  <c r="FF7" i="27"/>
  <c r="FE7" i="27"/>
  <c r="FD7" i="27"/>
  <c r="FC7" i="27"/>
  <c r="FB7" i="27"/>
  <c r="FA7" i="27"/>
  <c r="EZ7" i="27"/>
  <c r="GF6" i="27"/>
  <c r="GE6" i="27"/>
  <c r="GD6" i="27"/>
  <c r="GC6" i="27"/>
  <c r="GB6" i="27"/>
  <c r="GA6" i="27"/>
  <c r="FZ6" i="27"/>
  <c r="FY6" i="27"/>
  <c r="FX6" i="27"/>
  <c r="FW6" i="27"/>
  <c r="FV6" i="27"/>
  <c r="FU6" i="27"/>
  <c r="FT6" i="27"/>
  <c r="FS6" i="27"/>
  <c r="FR6" i="27"/>
  <c r="FQ6" i="27"/>
  <c r="FP6" i="27"/>
  <c r="FO6" i="27"/>
  <c r="FN6" i="27"/>
  <c r="FM6" i="27"/>
  <c r="FL6" i="27"/>
  <c r="FK6" i="27"/>
  <c r="FJ6" i="27"/>
  <c r="FI6" i="27"/>
  <c r="FH6" i="27"/>
  <c r="FG6" i="27"/>
  <c r="FF6" i="27"/>
  <c r="FE6" i="27"/>
  <c r="FD6" i="27"/>
  <c r="FC6" i="27"/>
  <c r="FB6" i="27"/>
  <c r="FA6" i="27"/>
  <c r="EZ6" i="27"/>
  <c r="GF5" i="27"/>
  <c r="GE5" i="27"/>
  <c r="GD5" i="27"/>
  <c r="GC5" i="27"/>
  <c r="GB5" i="27"/>
  <c r="GA5" i="27"/>
  <c r="FZ5" i="27"/>
  <c r="FY5" i="27"/>
  <c r="FX5" i="27"/>
  <c r="FW5" i="27"/>
  <c r="FV5" i="27"/>
  <c r="FU5" i="27"/>
  <c r="FT5" i="27"/>
  <c r="FS5" i="27"/>
  <c r="FR5" i="27"/>
  <c r="FQ5" i="27"/>
  <c r="FP5" i="27"/>
  <c r="FO5" i="27"/>
  <c r="FN5" i="27"/>
  <c r="FM5" i="27"/>
  <c r="FL5" i="27"/>
  <c r="FK5" i="27"/>
  <c r="FJ5" i="27"/>
  <c r="FI5" i="27"/>
  <c r="FH5" i="27"/>
  <c r="FG5" i="27"/>
  <c r="FF5" i="27"/>
  <c r="FE5" i="27"/>
  <c r="FD5" i="27"/>
  <c r="FC5" i="27"/>
  <c r="FB5" i="27"/>
  <c r="FA5" i="27"/>
  <c r="EZ5" i="27"/>
  <c r="FZ4" i="27"/>
  <c r="FY4" i="27"/>
  <c r="FV4" i="27"/>
  <c r="FU4" i="27"/>
  <c r="FT4" i="27"/>
  <c r="FS4" i="27"/>
  <c r="FR4" i="27"/>
  <c r="FQ4" i="27"/>
  <c r="FP4" i="27"/>
  <c r="FN4" i="27"/>
  <c r="FM4" i="27"/>
  <c r="FL4" i="27"/>
  <c r="FK4" i="27"/>
  <c r="FJ4" i="27"/>
  <c r="FI4" i="27"/>
  <c r="FH4" i="27"/>
  <c r="FE4" i="27"/>
  <c r="FC4" i="27"/>
  <c r="FB4" i="27"/>
  <c r="FA4" i="27"/>
  <c r="EZ4" i="27"/>
  <c r="GF3" i="27"/>
  <c r="GE3" i="27"/>
  <c r="GD3" i="27"/>
  <c r="GC3" i="27"/>
  <c r="GB3" i="27"/>
  <c r="GA3" i="27"/>
  <c r="FZ3" i="27"/>
  <c r="FY3" i="27"/>
  <c r="FX3" i="27"/>
  <c r="FW3" i="27"/>
  <c r="FV3" i="27"/>
  <c r="FU3" i="27"/>
  <c r="FT3" i="27"/>
  <c r="FS3" i="27"/>
  <c r="FR3" i="27"/>
  <c r="FQ3" i="27"/>
  <c r="FP3" i="27"/>
  <c r="FO3" i="27"/>
  <c r="FN3" i="27"/>
  <c r="FM3" i="27"/>
  <c r="FL3" i="27"/>
  <c r="FK3" i="27"/>
  <c r="FJ3" i="27"/>
  <c r="FI3" i="27"/>
  <c r="FH3" i="27"/>
  <c r="FG3" i="27"/>
  <c r="FF3" i="27"/>
  <c r="FE3" i="27"/>
  <c r="FD3" i="27"/>
  <c r="FC3" i="27"/>
  <c r="FB3" i="27"/>
  <c r="FA3" i="27"/>
  <c r="EZ3" i="27"/>
  <c r="AD17" i="20"/>
  <c r="AD18" i="20"/>
  <c r="AD19" i="20"/>
  <c r="AD20" i="20"/>
  <c r="AD21" i="20"/>
  <c r="AD22" i="20"/>
  <c r="AD23" i="20"/>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6" i="20"/>
  <c r="AD14" i="26"/>
  <c r="AB21" i="20"/>
  <c r="AB17" i="20"/>
  <c r="AB18" i="20"/>
  <c r="AB19" i="20"/>
  <c r="AB20" i="20"/>
  <c r="AB22" i="20"/>
  <c r="AB23" i="20"/>
  <c r="AB24" i="20"/>
  <c r="AB25" i="20"/>
  <c r="AB26" i="20"/>
  <c r="AB27" i="20"/>
  <c r="AB28" i="20"/>
  <c r="AB29" i="20"/>
  <c r="AB30" i="20"/>
  <c r="AB31" i="20"/>
  <c r="AB32" i="20"/>
  <c r="AB33" i="20"/>
  <c r="AB34" i="20"/>
  <c r="AB35" i="20"/>
  <c r="AB36" i="20"/>
  <c r="AB37" i="20"/>
  <c r="AB38" i="20"/>
  <c r="AB39" i="20"/>
  <c r="AB40" i="20"/>
  <c r="AB41" i="20"/>
  <c r="AB42" i="20"/>
  <c r="AB43" i="20"/>
  <c r="AB44" i="20"/>
  <c r="AB45" i="20"/>
  <c r="AB46" i="20"/>
  <c r="AB47" i="20"/>
  <c r="AB48" i="20"/>
  <c r="AB49" i="20"/>
  <c r="AB50" i="20"/>
  <c r="AB51" i="20"/>
  <c r="AB52" i="20"/>
  <c r="AB53" i="20"/>
  <c r="AB54" i="20"/>
  <c r="AB55" i="20"/>
  <c r="AB56" i="20"/>
  <c r="AB57" i="20"/>
  <c r="AB58" i="20"/>
  <c r="AB59" i="20"/>
  <c r="AB60" i="20"/>
  <c r="AB61" i="20"/>
  <c r="AB62" i="20"/>
  <c r="AB63" i="20"/>
  <c r="AB64" i="20"/>
  <c r="AB65" i="20"/>
  <c r="AB66" i="20"/>
  <c r="AB67" i="20"/>
  <c r="AB68" i="20"/>
  <c r="AB69" i="20"/>
  <c r="AB70" i="20"/>
  <c r="AB71" i="20"/>
  <c r="AB72" i="20"/>
  <c r="AB73" i="20"/>
  <c r="AB74" i="20"/>
  <c r="AB75" i="20"/>
  <c r="AB76" i="20"/>
  <c r="AB77" i="20"/>
  <c r="AB78" i="20"/>
  <c r="AB79" i="20"/>
  <c r="AB80" i="20"/>
  <c r="AB81" i="20"/>
  <c r="AB82" i="20"/>
  <c r="AB83" i="20"/>
  <c r="AB84" i="20"/>
  <c r="AB85" i="20"/>
  <c r="AB86" i="20"/>
  <c r="AB87" i="20"/>
  <c r="AB88" i="20"/>
  <c r="AB89" i="20"/>
  <c r="AB90" i="20"/>
  <c r="AB91" i="20"/>
  <c r="AB92" i="20"/>
  <c r="AB93" i="20"/>
  <c r="AB94" i="20"/>
  <c r="AB95" i="20"/>
  <c r="AB96" i="20"/>
  <c r="AB97" i="20"/>
  <c r="AB98" i="20"/>
  <c r="AB99" i="20"/>
  <c r="AB100" i="20"/>
  <c r="AB101" i="20"/>
  <c r="AB102" i="20"/>
  <c r="AB103" i="20"/>
  <c r="AB104" i="20"/>
  <c r="AB105" i="20"/>
  <c r="AB106" i="20"/>
  <c r="AB107" i="20"/>
  <c r="AB108" i="20"/>
  <c r="AB109" i="20"/>
  <c r="AB110" i="20"/>
  <c r="AB111" i="20"/>
  <c r="AB112" i="20"/>
  <c r="AB113" i="20"/>
  <c r="AB114" i="20"/>
  <c r="AB115" i="20"/>
  <c r="AB16" i="20"/>
  <c r="AF14" i="26"/>
  <c r="V14" i="26" s="1"/>
  <c r="AD15" i="26"/>
  <c r="AD16" i="26"/>
  <c r="AD17" i="26"/>
  <c r="AD18" i="26"/>
  <c r="AD19" i="26"/>
  <c r="AD20" i="26"/>
  <c r="AD21" i="26"/>
  <c r="AD22" i="26"/>
  <c r="AD23" i="26"/>
  <c r="AD24" i="26"/>
  <c r="AD25" i="26"/>
  <c r="AD26" i="26"/>
  <c r="AD27" i="26"/>
  <c r="AD28" i="26"/>
  <c r="AD29" i="26"/>
  <c r="AD30" i="26"/>
  <c r="AD31" i="26"/>
  <c r="AD32" i="26"/>
  <c r="AD33" i="26"/>
  <c r="AD34" i="26"/>
  <c r="AD35" i="26"/>
  <c r="AD36" i="26"/>
  <c r="AD37" i="26"/>
  <c r="AD38" i="26"/>
  <c r="AD39" i="26"/>
  <c r="AD40" i="26"/>
  <c r="AD41" i="26"/>
  <c r="AD42" i="26"/>
  <c r="AD43" i="26"/>
  <c r="AD44" i="26"/>
  <c r="AD45" i="26"/>
  <c r="AD46" i="26"/>
  <c r="AD47" i="26"/>
  <c r="AD48" i="26"/>
  <c r="AD49" i="26"/>
  <c r="AD50" i="26"/>
  <c r="AD51" i="26"/>
  <c r="AD52" i="26"/>
  <c r="AD53" i="26"/>
  <c r="AD54" i="26"/>
  <c r="AD55" i="26"/>
  <c r="AD56" i="26"/>
  <c r="AD57" i="26"/>
  <c r="AD58" i="26"/>
  <c r="AD59" i="26"/>
  <c r="AD60" i="26"/>
  <c r="AD61" i="26"/>
  <c r="AD62" i="26"/>
  <c r="AD63" i="26"/>
  <c r="AD64" i="26"/>
  <c r="AD65" i="26"/>
  <c r="AD66" i="26"/>
  <c r="AD67" i="26"/>
  <c r="AD68" i="26"/>
  <c r="AD69" i="26"/>
  <c r="AD70" i="26"/>
  <c r="AD71" i="26"/>
  <c r="AD72" i="26"/>
  <c r="AD73" i="26"/>
  <c r="AD74" i="26"/>
  <c r="AD75" i="26"/>
  <c r="AD76" i="26"/>
  <c r="AD77" i="26"/>
  <c r="AD78" i="26"/>
  <c r="AD79" i="26"/>
  <c r="AD80" i="26"/>
  <c r="AD81" i="26"/>
  <c r="AD82" i="26"/>
  <c r="AD83" i="26"/>
  <c r="AD84" i="26"/>
  <c r="AD85" i="26"/>
  <c r="AD86" i="26"/>
  <c r="AD87" i="26"/>
  <c r="AD88" i="26"/>
  <c r="AD89" i="26"/>
  <c r="AD90" i="26"/>
  <c r="AD91" i="26"/>
  <c r="AD92" i="26"/>
  <c r="AD93" i="26"/>
  <c r="AD94" i="26"/>
  <c r="AD95" i="26"/>
  <c r="AD96" i="26"/>
  <c r="AD97" i="26"/>
  <c r="AD98" i="26"/>
  <c r="AD99" i="26"/>
  <c r="AD100" i="26"/>
  <c r="AD101" i="26"/>
  <c r="AD102" i="26"/>
  <c r="AD103" i="26"/>
  <c r="AD104" i="26"/>
  <c r="AD105" i="26"/>
  <c r="AD106" i="26"/>
  <c r="AD107" i="26"/>
  <c r="AD108" i="26"/>
  <c r="AD109" i="26"/>
  <c r="AD110" i="26"/>
  <c r="AD111" i="26"/>
  <c r="AD112" i="26"/>
  <c r="AD113" i="26"/>
  <c r="AE15" i="26"/>
  <c r="AE16" i="26"/>
  <c r="AE17" i="26"/>
  <c r="AE18" i="26"/>
  <c r="AE19" i="26"/>
  <c r="AE20" i="26"/>
  <c r="AE21" i="26"/>
  <c r="AE22" i="26"/>
  <c r="AE23" i="26"/>
  <c r="AE24" i="26"/>
  <c r="AE25" i="26"/>
  <c r="AE26" i="26"/>
  <c r="AE27" i="26"/>
  <c r="AE28" i="26"/>
  <c r="AE29" i="26"/>
  <c r="AE30" i="26"/>
  <c r="AE31" i="26"/>
  <c r="AE32" i="26"/>
  <c r="AE33" i="26"/>
  <c r="AE34" i="26"/>
  <c r="AE35" i="26"/>
  <c r="AE36" i="26"/>
  <c r="AE37" i="26"/>
  <c r="AE38" i="26"/>
  <c r="AE39" i="26"/>
  <c r="AE40" i="26"/>
  <c r="AE41" i="26"/>
  <c r="AE42" i="26"/>
  <c r="AE43" i="26"/>
  <c r="AE44" i="26"/>
  <c r="AE45" i="26"/>
  <c r="AE46" i="26"/>
  <c r="AE47" i="26"/>
  <c r="AE48" i="26"/>
  <c r="AE49" i="26"/>
  <c r="AE50" i="26"/>
  <c r="AE51" i="26"/>
  <c r="AE52" i="26"/>
  <c r="AE53" i="26"/>
  <c r="AE54" i="26"/>
  <c r="AE55" i="26"/>
  <c r="AE56" i="26"/>
  <c r="AE57" i="26"/>
  <c r="AE58" i="26"/>
  <c r="AE59" i="26"/>
  <c r="AE60" i="26"/>
  <c r="AE61" i="26"/>
  <c r="AE62" i="26"/>
  <c r="AE63" i="26"/>
  <c r="AE64" i="26"/>
  <c r="AE65" i="26"/>
  <c r="AE66" i="26"/>
  <c r="AE67" i="26"/>
  <c r="AE68" i="26"/>
  <c r="AE69" i="26"/>
  <c r="AE70" i="26"/>
  <c r="AE71" i="26"/>
  <c r="AE72" i="26"/>
  <c r="AE73" i="26"/>
  <c r="AE74" i="26"/>
  <c r="AE75" i="26"/>
  <c r="AE76" i="26"/>
  <c r="AE77" i="26"/>
  <c r="AE78" i="26"/>
  <c r="AE79" i="26"/>
  <c r="AE80" i="26"/>
  <c r="AE81" i="26"/>
  <c r="AE82" i="26"/>
  <c r="AE83" i="26"/>
  <c r="AE84" i="26"/>
  <c r="AE85" i="26"/>
  <c r="AE86" i="26"/>
  <c r="AE87" i="26"/>
  <c r="AE88" i="26"/>
  <c r="AE89" i="26"/>
  <c r="AE90" i="26"/>
  <c r="AE91" i="26"/>
  <c r="AE92" i="26"/>
  <c r="AE93" i="26"/>
  <c r="AE94" i="26"/>
  <c r="AE95" i="26"/>
  <c r="AE96" i="26"/>
  <c r="AE97" i="26"/>
  <c r="AE98" i="26"/>
  <c r="AE99" i="26"/>
  <c r="AE100" i="26"/>
  <c r="AE101" i="26"/>
  <c r="AE102" i="26"/>
  <c r="AE103" i="26"/>
  <c r="AE104" i="26"/>
  <c r="AE105" i="26"/>
  <c r="AE106" i="26"/>
  <c r="AE107" i="26"/>
  <c r="AE108" i="26"/>
  <c r="AE109" i="26"/>
  <c r="AE110" i="26"/>
  <c r="AE111" i="26"/>
  <c r="AE112" i="26"/>
  <c r="AE113" i="26"/>
  <c r="AE14" i="26"/>
  <c r="EQ95" i="27"/>
  <c r="X19" i="20" l="1"/>
  <c r="X20" i="20"/>
  <c r="X21" i="20"/>
  <c r="X22" i="20"/>
  <c r="X23" i="20"/>
  <c r="X24" i="20"/>
  <c r="X25" i="20"/>
  <c r="X26" i="20"/>
  <c r="X27" i="20"/>
  <c r="X28" i="20"/>
  <c r="X29" i="20"/>
  <c r="X30" i="20"/>
  <c r="X31" i="20"/>
  <c r="X32" i="20"/>
  <c r="X33" i="20"/>
  <c r="X34" i="20"/>
  <c r="X35" i="20"/>
  <c r="X36" i="20"/>
  <c r="X37" i="20"/>
  <c r="X38" i="20"/>
  <c r="X39" i="20"/>
  <c r="X40" i="20"/>
  <c r="X41" i="20"/>
  <c r="X42" i="20"/>
  <c r="X43" i="20"/>
  <c r="X44" i="20"/>
  <c r="X45" i="20"/>
  <c r="X46" i="20"/>
  <c r="X47" i="20"/>
  <c r="X48" i="20"/>
  <c r="X49" i="20"/>
  <c r="X50" i="20"/>
  <c r="X51" i="20"/>
  <c r="X52" i="20"/>
  <c r="X53" i="20"/>
  <c r="X54" i="20"/>
  <c r="X55" i="20"/>
  <c r="X56" i="20"/>
  <c r="X57" i="20"/>
  <c r="X58" i="20"/>
  <c r="X59" i="20"/>
  <c r="X60" i="20"/>
  <c r="X61" i="20"/>
  <c r="X62" i="20"/>
  <c r="X63" i="20"/>
  <c r="X64" i="20"/>
  <c r="X65" i="20"/>
  <c r="X66" i="20"/>
  <c r="X67" i="20"/>
  <c r="X68" i="20"/>
  <c r="X69" i="20"/>
  <c r="X70" i="20"/>
  <c r="X71" i="20"/>
  <c r="X72" i="20"/>
  <c r="X73" i="20"/>
  <c r="X74" i="20"/>
  <c r="X75" i="20"/>
  <c r="X76" i="20"/>
  <c r="X77" i="20"/>
  <c r="X78" i="20"/>
  <c r="X79" i="20"/>
  <c r="X80" i="20"/>
  <c r="X81" i="20"/>
  <c r="X82" i="20"/>
  <c r="X83" i="20"/>
  <c r="X84" i="20"/>
  <c r="X85" i="20"/>
  <c r="X86" i="20"/>
  <c r="X87" i="20"/>
  <c r="X88" i="20"/>
  <c r="X89" i="20"/>
  <c r="X90" i="20"/>
  <c r="X91" i="20"/>
  <c r="X92" i="20"/>
  <c r="X93" i="20"/>
  <c r="X94" i="20"/>
  <c r="X95" i="20"/>
  <c r="X96" i="20"/>
  <c r="X97" i="20"/>
  <c r="X98" i="20"/>
  <c r="X99" i="20"/>
  <c r="X100" i="20"/>
  <c r="X101" i="20"/>
  <c r="X102" i="20"/>
  <c r="X103" i="20"/>
  <c r="X104" i="20"/>
  <c r="X105" i="20"/>
  <c r="X106" i="20"/>
  <c r="X107" i="20"/>
  <c r="X108" i="20"/>
  <c r="X109" i="20"/>
  <c r="X110" i="20"/>
  <c r="X111" i="20"/>
  <c r="X112" i="20"/>
  <c r="X113" i="20"/>
  <c r="X114" i="20"/>
  <c r="X115" i="20"/>
  <c r="T19" i="20"/>
  <c r="T20" i="20"/>
  <c r="T21" i="20"/>
  <c r="T22" i="20"/>
  <c r="T23" i="20"/>
  <c r="T24" i="20"/>
  <c r="T25" i="20"/>
  <c r="T26" i="20"/>
  <c r="T27" i="20"/>
  <c r="T28" i="20"/>
  <c r="T29" i="20"/>
  <c r="T30" i="20"/>
  <c r="T31" i="20"/>
  <c r="T32" i="20"/>
  <c r="T33" i="20"/>
  <c r="T34" i="20"/>
  <c r="T35" i="20"/>
  <c r="T36" i="20"/>
  <c r="T37" i="20"/>
  <c r="T38" i="20"/>
  <c r="T39" i="20"/>
  <c r="T40" i="20"/>
  <c r="T41" i="20"/>
  <c r="T42" i="20"/>
  <c r="T43" i="20"/>
  <c r="T44" i="20"/>
  <c r="T45" i="20"/>
  <c r="T46" i="20"/>
  <c r="T47" i="20"/>
  <c r="T48" i="20"/>
  <c r="T49" i="20"/>
  <c r="T50" i="20"/>
  <c r="T51" i="20"/>
  <c r="T52" i="20"/>
  <c r="T53" i="20"/>
  <c r="T54" i="20"/>
  <c r="T55" i="20"/>
  <c r="T56" i="20"/>
  <c r="T57" i="20"/>
  <c r="T58" i="20"/>
  <c r="T59" i="20"/>
  <c r="T60" i="20"/>
  <c r="T61" i="20"/>
  <c r="T62" i="20"/>
  <c r="T63" i="20"/>
  <c r="T64" i="20"/>
  <c r="T65" i="20"/>
  <c r="T66" i="20"/>
  <c r="T67" i="20"/>
  <c r="T68" i="20"/>
  <c r="T69" i="20"/>
  <c r="T70" i="20"/>
  <c r="T71" i="20"/>
  <c r="T72" i="20"/>
  <c r="T73" i="20"/>
  <c r="T74" i="20"/>
  <c r="T75" i="20"/>
  <c r="T76" i="20"/>
  <c r="T77" i="20"/>
  <c r="T78" i="20"/>
  <c r="T79" i="20"/>
  <c r="T80" i="20"/>
  <c r="T81" i="20"/>
  <c r="T82" i="20"/>
  <c r="T83" i="20"/>
  <c r="T84" i="20"/>
  <c r="T85" i="20"/>
  <c r="T86" i="20"/>
  <c r="T87" i="20"/>
  <c r="T88" i="20"/>
  <c r="T89" i="20"/>
  <c r="T90" i="20"/>
  <c r="T91" i="20"/>
  <c r="T92" i="20"/>
  <c r="T93" i="20"/>
  <c r="T94" i="20"/>
  <c r="T95" i="20"/>
  <c r="T96" i="20"/>
  <c r="T97" i="20"/>
  <c r="T98" i="20"/>
  <c r="T99" i="20"/>
  <c r="T100" i="20"/>
  <c r="T101" i="20"/>
  <c r="T102" i="20"/>
  <c r="T103" i="20"/>
  <c r="T104" i="20"/>
  <c r="T105" i="20"/>
  <c r="T106" i="20"/>
  <c r="T107" i="20"/>
  <c r="T108" i="20"/>
  <c r="T109" i="20"/>
  <c r="T110" i="20"/>
  <c r="T111" i="20"/>
  <c r="T112" i="20"/>
  <c r="T113" i="20"/>
  <c r="T114" i="20"/>
  <c r="T115" i="20"/>
  <c r="BK3" i="27" l="1"/>
  <c r="BL3" i="27"/>
  <c r="BM3" i="27"/>
  <c r="BN3" i="27"/>
  <c r="BO3" i="27"/>
  <c r="BP3" i="27"/>
  <c r="BQ3" i="27"/>
  <c r="BR3" i="27"/>
  <c r="BS3" i="27"/>
  <c r="BT3" i="27"/>
  <c r="BK4" i="27"/>
  <c r="BL4" i="27"/>
  <c r="BM4" i="27"/>
  <c r="BN4" i="27"/>
  <c r="BO4" i="27"/>
  <c r="BP4" i="27"/>
  <c r="BQ4" i="27"/>
  <c r="BR4" i="27"/>
  <c r="BS4" i="27"/>
  <c r="BT4" i="27"/>
  <c r="BK5" i="27"/>
  <c r="BL5" i="27"/>
  <c r="BM5" i="27"/>
  <c r="BN5" i="27"/>
  <c r="BO5" i="27"/>
  <c r="BP5" i="27"/>
  <c r="BQ5" i="27"/>
  <c r="BR5" i="27"/>
  <c r="BS5" i="27"/>
  <c r="BT5" i="27"/>
  <c r="BK6" i="27"/>
  <c r="BL6" i="27"/>
  <c r="BM6" i="27"/>
  <c r="BN6" i="27"/>
  <c r="BO6" i="27"/>
  <c r="BP6" i="27"/>
  <c r="BQ6" i="27"/>
  <c r="BR6" i="27"/>
  <c r="BS6" i="27"/>
  <c r="BT6" i="27"/>
  <c r="BK7" i="27"/>
  <c r="BL7" i="27"/>
  <c r="BM7" i="27"/>
  <c r="BN7" i="27"/>
  <c r="BO7" i="27"/>
  <c r="BP7" i="27"/>
  <c r="BQ7" i="27"/>
  <c r="BR7" i="27"/>
  <c r="BS7" i="27"/>
  <c r="BT7" i="27"/>
  <c r="BK8" i="27"/>
  <c r="BL8" i="27"/>
  <c r="BM8" i="27"/>
  <c r="BN8" i="27"/>
  <c r="BO8" i="27"/>
  <c r="BP8" i="27"/>
  <c r="BQ8" i="27"/>
  <c r="BR8" i="27"/>
  <c r="BS8" i="27"/>
  <c r="BT8" i="27"/>
  <c r="BK9" i="27"/>
  <c r="BL9" i="27"/>
  <c r="BM9" i="27"/>
  <c r="BN9" i="27"/>
  <c r="BO9" i="27"/>
  <c r="BP9" i="27"/>
  <c r="BQ9" i="27"/>
  <c r="BR9" i="27"/>
  <c r="BS9" i="27"/>
  <c r="BT9" i="27"/>
  <c r="BK10" i="27"/>
  <c r="BL10" i="27"/>
  <c r="BM10" i="27"/>
  <c r="BN10" i="27"/>
  <c r="BO10" i="27"/>
  <c r="BP10" i="27"/>
  <c r="BQ10" i="27"/>
  <c r="BR10" i="27"/>
  <c r="BS10" i="27"/>
  <c r="BT10" i="27"/>
  <c r="BK11" i="27"/>
  <c r="BL11" i="27"/>
  <c r="BM11" i="27"/>
  <c r="BN11" i="27"/>
  <c r="BO11" i="27"/>
  <c r="BP11" i="27"/>
  <c r="BQ11" i="27"/>
  <c r="BR11" i="27"/>
  <c r="BS11" i="27"/>
  <c r="BT11" i="27"/>
  <c r="BK12" i="27"/>
  <c r="BL12" i="27"/>
  <c r="BM12" i="27"/>
  <c r="BN12" i="27"/>
  <c r="BO12" i="27"/>
  <c r="BP12" i="27"/>
  <c r="BQ12" i="27"/>
  <c r="BR12" i="27"/>
  <c r="BS12" i="27"/>
  <c r="BT12" i="27"/>
  <c r="BK13" i="27"/>
  <c r="BL13" i="27"/>
  <c r="BM13" i="27"/>
  <c r="BN13" i="27"/>
  <c r="BO13" i="27"/>
  <c r="BP13" i="27"/>
  <c r="BQ13" i="27"/>
  <c r="BR13" i="27"/>
  <c r="BS13" i="27"/>
  <c r="BT13" i="27"/>
  <c r="BK14" i="27"/>
  <c r="BL14" i="27"/>
  <c r="BM14" i="27"/>
  <c r="BN14" i="27"/>
  <c r="BO14" i="27"/>
  <c r="BP14" i="27"/>
  <c r="BQ14" i="27"/>
  <c r="BR14" i="27"/>
  <c r="BS14" i="27"/>
  <c r="BT14" i="27"/>
  <c r="BK15" i="27"/>
  <c r="BL15" i="27"/>
  <c r="BM15" i="27"/>
  <c r="BN15" i="27"/>
  <c r="BO15" i="27"/>
  <c r="BP15" i="27"/>
  <c r="BQ15" i="27"/>
  <c r="BR15" i="27"/>
  <c r="BS15" i="27"/>
  <c r="BT15" i="27"/>
  <c r="BK16" i="27"/>
  <c r="BL16" i="27"/>
  <c r="BM16" i="27"/>
  <c r="BN16" i="27"/>
  <c r="BO16" i="27"/>
  <c r="BP16" i="27"/>
  <c r="BQ16" i="27"/>
  <c r="BR16" i="27"/>
  <c r="BS16" i="27"/>
  <c r="BT16" i="27"/>
  <c r="BK17" i="27"/>
  <c r="BL17" i="27"/>
  <c r="BM17" i="27"/>
  <c r="BN17" i="27"/>
  <c r="BO17" i="27"/>
  <c r="BP17" i="27"/>
  <c r="BQ17" i="27"/>
  <c r="BR17" i="27"/>
  <c r="BS17" i="27"/>
  <c r="BT17" i="27"/>
  <c r="BK18" i="27"/>
  <c r="BL18" i="27"/>
  <c r="BM18" i="27"/>
  <c r="BN18" i="27"/>
  <c r="BO18" i="27"/>
  <c r="BP18" i="27"/>
  <c r="BQ18" i="27"/>
  <c r="BR18" i="27"/>
  <c r="BS18" i="27"/>
  <c r="BT18" i="27"/>
  <c r="BK19" i="27"/>
  <c r="BL19" i="27"/>
  <c r="BM19" i="27"/>
  <c r="BN19" i="27"/>
  <c r="BO19" i="27"/>
  <c r="BP19" i="27"/>
  <c r="BQ19" i="27"/>
  <c r="BR19" i="27"/>
  <c r="BS19" i="27"/>
  <c r="BT19" i="27"/>
  <c r="BK20" i="27"/>
  <c r="BL20" i="27"/>
  <c r="BM20" i="27"/>
  <c r="BN20" i="27"/>
  <c r="BO20" i="27"/>
  <c r="BP20" i="27"/>
  <c r="BQ20" i="27"/>
  <c r="BR20" i="27"/>
  <c r="BS20" i="27"/>
  <c r="BT20" i="27"/>
  <c r="BK21" i="27"/>
  <c r="BL21" i="27"/>
  <c r="BM21" i="27"/>
  <c r="BN21" i="27"/>
  <c r="BO21" i="27"/>
  <c r="BP21" i="27"/>
  <c r="BQ21" i="27"/>
  <c r="BR21" i="27"/>
  <c r="BS21" i="27"/>
  <c r="BT21" i="27"/>
  <c r="AR4" i="27"/>
  <c r="BJ3" i="27"/>
  <c r="AS16" i="29"/>
  <c r="AO20" i="29"/>
  <c r="BL4" i="29"/>
  <c r="BM4" i="29"/>
  <c r="BN4" i="29"/>
  <c r="BO4" i="29"/>
  <c r="BP4" i="29"/>
  <c r="BQ4" i="29"/>
  <c r="BR4" i="29"/>
  <c r="BS4" i="29"/>
  <c r="BT4" i="29"/>
  <c r="BU4" i="29"/>
  <c r="BL5" i="29"/>
  <c r="BM5" i="29"/>
  <c r="BN5" i="29"/>
  <c r="BO5" i="29"/>
  <c r="BP5" i="29"/>
  <c r="BQ5" i="29"/>
  <c r="BR5" i="29"/>
  <c r="BS5" i="29"/>
  <c r="BT5" i="29"/>
  <c r="BU5" i="29"/>
  <c r="BL6" i="29"/>
  <c r="BM6" i="29"/>
  <c r="BN6" i="29"/>
  <c r="BO6" i="29"/>
  <c r="BP6" i="29"/>
  <c r="BQ6" i="29"/>
  <c r="BR6" i="29"/>
  <c r="BS6" i="29"/>
  <c r="BT6" i="29"/>
  <c r="BU6" i="29"/>
  <c r="BL7" i="29"/>
  <c r="BM7" i="29"/>
  <c r="BN7" i="29"/>
  <c r="BO7" i="29"/>
  <c r="BP7" i="29"/>
  <c r="BQ7" i="29"/>
  <c r="BR7" i="29"/>
  <c r="BS7" i="29"/>
  <c r="BT7" i="29"/>
  <c r="BU7" i="29"/>
  <c r="BL8" i="29"/>
  <c r="BM8" i="29"/>
  <c r="BN8" i="29"/>
  <c r="BO8" i="29"/>
  <c r="BP8" i="29"/>
  <c r="BQ8" i="29"/>
  <c r="BR8" i="29"/>
  <c r="BS8" i="29"/>
  <c r="BT8" i="29"/>
  <c r="BU8" i="29"/>
  <c r="BL9" i="29"/>
  <c r="BM9" i="29"/>
  <c r="BN9" i="29"/>
  <c r="BO9" i="29"/>
  <c r="BP9" i="29"/>
  <c r="BQ9" i="29"/>
  <c r="BR9" i="29"/>
  <c r="BS9" i="29"/>
  <c r="BT9" i="29"/>
  <c r="BU9" i="29"/>
  <c r="BL10" i="29"/>
  <c r="BM10" i="29"/>
  <c r="BN10" i="29"/>
  <c r="BO10" i="29"/>
  <c r="BP10" i="29"/>
  <c r="BQ10" i="29"/>
  <c r="BR10" i="29"/>
  <c r="BS10" i="29"/>
  <c r="BT10" i="29"/>
  <c r="BU10" i="29"/>
  <c r="BL11" i="29"/>
  <c r="BM11" i="29"/>
  <c r="BN11" i="29"/>
  <c r="BO11" i="29"/>
  <c r="BP11" i="29"/>
  <c r="BQ11" i="29"/>
  <c r="BR11" i="29"/>
  <c r="BS11" i="29"/>
  <c r="BT11" i="29"/>
  <c r="BU11" i="29"/>
  <c r="BL12" i="29"/>
  <c r="BM12" i="29"/>
  <c r="BN12" i="29"/>
  <c r="BO12" i="29"/>
  <c r="BP12" i="29"/>
  <c r="BQ12" i="29"/>
  <c r="BR12" i="29"/>
  <c r="BS12" i="29"/>
  <c r="BT12" i="29"/>
  <c r="BU12" i="29"/>
  <c r="BL13" i="29"/>
  <c r="BM13" i="29"/>
  <c r="BN13" i="29"/>
  <c r="BO13" i="29"/>
  <c r="BP13" i="29"/>
  <c r="BQ13" i="29"/>
  <c r="BR13" i="29"/>
  <c r="BS13" i="29"/>
  <c r="BT13" i="29"/>
  <c r="BU13" i="29"/>
  <c r="BL14" i="29"/>
  <c r="BM14" i="29"/>
  <c r="BN14" i="29"/>
  <c r="BO14" i="29"/>
  <c r="BP14" i="29"/>
  <c r="BQ14" i="29"/>
  <c r="BR14" i="29"/>
  <c r="BS14" i="29"/>
  <c r="BT14" i="29"/>
  <c r="BU14" i="29"/>
  <c r="BL15" i="29"/>
  <c r="BM15" i="29"/>
  <c r="BN15" i="29"/>
  <c r="BO15" i="29"/>
  <c r="BP15" i="29"/>
  <c r="BQ15" i="29"/>
  <c r="BR15" i="29"/>
  <c r="BS15" i="29"/>
  <c r="BT15" i="29"/>
  <c r="BU15" i="29"/>
  <c r="BL16" i="29"/>
  <c r="BM16" i="29"/>
  <c r="BN16" i="29"/>
  <c r="BO16" i="29"/>
  <c r="BP16" i="29"/>
  <c r="BQ16" i="29"/>
  <c r="BR16" i="29"/>
  <c r="BS16" i="29"/>
  <c r="BT16" i="29"/>
  <c r="BU16" i="29"/>
  <c r="BL17" i="29"/>
  <c r="BM17" i="29"/>
  <c r="BN17" i="29"/>
  <c r="BO17" i="29"/>
  <c r="BP17" i="29"/>
  <c r="BQ17" i="29"/>
  <c r="BR17" i="29"/>
  <c r="BS17" i="29"/>
  <c r="BT17" i="29"/>
  <c r="BU17" i="29"/>
  <c r="BL18" i="29"/>
  <c r="BM18" i="29"/>
  <c r="BN18" i="29"/>
  <c r="BO18" i="29"/>
  <c r="BP18" i="29"/>
  <c r="BQ18" i="29"/>
  <c r="BR18" i="29"/>
  <c r="BS18" i="29"/>
  <c r="BT18" i="29"/>
  <c r="BU18" i="29"/>
  <c r="BL19" i="29"/>
  <c r="BM19" i="29"/>
  <c r="BN19" i="29"/>
  <c r="BO19" i="29"/>
  <c r="BP19" i="29"/>
  <c r="BQ19" i="29"/>
  <c r="BR19" i="29"/>
  <c r="BS19" i="29"/>
  <c r="BT19" i="29"/>
  <c r="BU19" i="29"/>
  <c r="BL20" i="29"/>
  <c r="BM20" i="29"/>
  <c r="BN20" i="29"/>
  <c r="BO20" i="29"/>
  <c r="BP20" i="29"/>
  <c r="BQ20" i="29"/>
  <c r="BR20" i="29"/>
  <c r="BS20" i="29"/>
  <c r="BT20" i="29"/>
  <c r="BU20" i="29"/>
  <c r="BL21" i="29"/>
  <c r="BM21" i="29"/>
  <c r="BN21" i="29"/>
  <c r="BO21" i="29"/>
  <c r="BP21" i="29"/>
  <c r="BQ21" i="29"/>
  <c r="BR21" i="29"/>
  <c r="BS21" i="29"/>
  <c r="BT21" i="29"/>
  <c r="BU21" i="29"/>
  <c r="BL22" i="29"/>
  <c r="BM22" i="29"/>
  <c r="BN22" i="29"/>
  <c r="BO22" i="29"/>
  <c r="BP22" i="29"/>
  <c r="BQ22" i="29"/>
  <c r="BR22" i="29"/>
  <c r="BS22" i="29"/>
  <c r="BT22" i="29"/>
  <c r="BU22" i="29"/>
  <c r="BL23" i="29"/>
  <c r="BM23" i="29"/>
  <c r="BN23" i="29"/>
  <c r="BO23" i="29"/>
  <c r="BP23" i="29"/>
  <c r="BQ23" i="29"/>
  <c r="BR23" i="29"/>
  <c r="BS23" i="29"/>
  <c r="BT23" i="29"/>
  <c r="BU23" i="29"/>
  <c r="BL24" i="29"/>
  <c r="BM24" i="29"/>
  <c r="BN24" i="29"/>
  <c r="BO24" i="29"/>
  <c r="BP24" i="29"/>
  <c r="BQ24" i="29"/>
  <c r="BR24" i="29"/>
  <c r="BS24" i="29"/>
  <c r="BT24" i="29"/>
  <c r="BU24" i="29"/>
  <c r="BL25" i="29"/>
  <c r="BM25" i="29"/>
  <c r="BN25" i="29"/>
  <c r="BO25" i="29"/>
  <c r="BP25" i="29"/>
  <c r="BQ25" i="29"/>
  <c r="BR25" i="29"/>
  <c r="BS25" i="29"/>
  <c r="BT25" i="29"/>
  <c r="BU25" i="29"/>
  <c r="BL26" i="29"/>
  <c r="BM26" i="29"/>
  <c r="BN26" i="29"/>
  <c r="BO26" i="29"/>
  <c r="BP26" i="29"/>
  <c r="BQ26" i="29"/>
  <c r="BR26" i="29"/>
  <c r="BS26" i="29"/>
  <c r="BT26" i="29"/>
  <c r="BU26" i="29"/>
  <c r="BL27" i="29"/>
  <c r="BM27" i="29"/>
  <c r="BN27" i="29"/>
  <c r="BO27" i="29"/>
  <c r="BP27" i="29"/>
  <c r="BQ27" i="29"/>
  <c r="BR27" i="29"/>
  <c r="BS27" i="29"/>
  <c r="BT27" i="29"/>
  <c r="BU27" i="29"/>
  <c r="AO4" i="29"/>
  <c r="AP4" i="29"/>
  <c r="AQ4" i="29"/>
  <c r="AR4" i="29"/>
  <c r="AS4" i="29"/>
  <c r="AT4" i="29"/>
  <c r="AU4" i="29"/>
  <c r="AV4" i="29"/>
  <c r="AW4" i="29"/>
  <c r="AX4" i="29"/>
  <c r="AY4" i="29"/>
  <c r="AZ4" i="29"/>
  <c r="BA4" i="29"/>
  <c r="BB4" i="29"/>
  <c r="BC4" i="29"/>
  <c r="BD4" i="29"/>
  <c r="BE4" i="29"/>
  <c r="BF4" i="29"/>
  <c r="BG4" i="29"/>
  <c r="BH4" i="29"/>
  <c r="BI4" i="29"/>
  <c r="BJ4" i="29"/>
  <c r="BK4" i="29"/>
  <c r="AO5" i="29"/>
  <c r="AP5" i="29"/>
  <c r="AQ5" i="29"/>
  <c r="AR5" i="29"/>
  <c r="AS5" i="29"/>
  <c r="AT5" i="29"/>
  <c r="AU5" i="29"/>
  <c r="AV5" i="29"/>
  <c r="AW5" i="29"/>
  <c r="AX5" i="29"/>
  <c r="AY5" i="29"/>
  <c r="AZ5" i="29"/>
  <c r="BA5" i="29"/>
  <c r="BB5" i="29"/>
  <c r="BC5" i="29"/>
  <c r="BD5" i="29"/>
  <c r="BE5" i="29"/>
  <c r="BF5" i="29"/>
  <c r="BG5" i="29"/>
  <c r="BH5" i="29"/>
  <c r="BI5" i="29"/>
  <c r="BJ5" i="29"/>
  <c r="BK5" i="29"/>
  <c r="AO6" i="29"/>
  <c r="AP6" i="29"/>
  <c r="AQ6" i="29"/>
  <c r="AR6" i="29"/>
  <c r="AS6" i="29"/>
  <c r="AT6" i="29"/>
  <c r="AU6" i="29"/>
  <c r="AV6" i="29"/>
  <c r="AW6" i="29"/>
  <c r="AX6" i="29"/>
  <c r="AY6" i="29"/>
  <c r="AZ6" i="29"/>
  <c r="BA6" i="29"/>
  <c r="BB6" i="29"/>
  <c r="BC6" i="29"/>
  <c r="BD6" i="29"/>
  <c r="BE6" i="29"/>
  <c r="BF6" i="29"/>
  <c r="BG6" i="29"/>
  <c r="BH6" i="29"/>
  <c r="BI6" i="29"/>
  <c r="BJ6" i="29"/>
  <c r="BK6" i="29"/>
  <c r="AO7" i="29"/>
  <c r="AP7" i="29"/>
  <c r="AQ7" i="29"/>
  <c r="AR7" i="29"/>
  <c r="AS7" i="29"/>
  <c r="AT7" i="29"/>
  <c r="AU7" i="29"/>
  <c r="AV7" i="29"/>
  <c r="AW7" i="29"/>
  <c r="AX7" i="29"/>
  <c r="AY7" i="29"/>
  <c r="AZ7" i="29"/>
  <c r="BA7" i="29"/>
  <c r="BB7" i="29"/>
  <c r="BC7" i="29"/>
  <c r="BD7" i="29"/>
  <c r="BE7" i="29"/>
  <c r="BF7" i="29"/>
  <c r="BG7" i="29"/>
  <c r="BH7" i="29"/>
  <c r="BI7" i="29"/>
  <c r="BJ7" i="29"/>
  <c r="BK7" i="29"/>
  <c r="AO8" i="29"/>
  <c r="AP8" i="29"/>
  <c r="AQ8" i="29"/>
  <c r="AR8" i="29"/>
  <c r="AS8" i="29"/>
  <c r="AT8" i="29"/>
  <c r="AU8" i="29"/>
  <c r="AV8" i="29"/>
  <c r="AW8" i="29"/>
  <c r="AX8" i="29"/>
  <c r="AY8" i="29"/>
  <c r="AZ8" i="29"/>
  <c r="BA8" i="29"/>
  <c r="BB8" i="29"/>
  <c r="BC8" i="29"/>
  <c r="BD8" i="29"/>
  <c r="BE8" i="29"/>
  <c r="BF8" i="29"/>
  <c r="BG8" i="29"/>
  <c r="BH8" i="29"/>
  <c r="BI8" i="29"/>
  <c r="BJ8" i="29"/>
  <c r="BK8" i="29"/>
  <c r="AO9" i="29"/>
  <c r="AP9" i="29"/>
  <c r="AQ9" i="29"/>
  <c r="AR9" i="29"/>
  <c r="AS9" i="29"/>
  <c r="AT9" i="29"/>
  <c r="AU9" i="29"/>
  <c r="AV9" i="29"/>
  <c r="AW9" i="29"/>
  <c r="AX9" i="29"/>
  <c r="AY9" i="29"/>
  <c r="AZ9" i="29"/>
  <c r="BA9" i="29"/>
  <c r="BB9" i="29"/>
  <c r="BC9" i="29"/>
  <c r="BD9" i="29"/>
  <c r="BE9" i="29"/>
  <c r="BF9" i="29"/>
  <c r="BG9" i="29"/>
  <c r="BH9" i="29"/>
  <c r="BI9" i="29"/>
  <c r="BJ9" i="29"/>
  <c r="BK9" i="29"/>
  <c r="AO10" i="29"/>
  <c r="AP10" i="29"/>
  <c r="AQ10" i="29"/>
  <c r="AR10" i="29"/>
  <c r="AS10" i="29"/>
  <c r="AT10" i="29"/>
  <c r="AU10" i="29"/>
  <c r="AV10" i="29"/>
  <c r="AW10" i="29"/>
  <c r="AX10" i="29"/>
  <c r="AY10" i="29"/>
  <c r="AZ10" i="29"/>
  <c r="BA10" i="29"/>
  <c r="BB10" i="29"/>
  <c r="BC10" i="29"/>
  <c r="BD10" i="29"/>
  <c r="BE10" i="29"/>
  <c r="BF10" i="29"/>
  <c r="BG10" i="29"/>
  <c r="BH10" i="29"/>
  <c r="BI10" i="29"/>
  <c r="BJ10" i="29"/>
  <c r="BK10" i="29"/>
  <c r="AO11" i="29"/>
  <c r="AP11" i="29"/>
  <c r="AQ11" i="29"/>
  <c r="AR11" i="29"/>
  <c r="AS11" i="29"/>
  <c r="AT11" i="29"/>
  <c r="AU11" i="29"/>
  <c r="AV11" i="29"/>
  <c r="AW11" i="29"/>
  <c r="AX11" i="29"/>
  <c r="AY11" i="29"/>
  <c r="AZ11" i="29"/>
  <c r="BA11" i="29"/>
  <c r="BB11" i="29"/>
  <c r="BC11" i="29"/>
  <c r="BD11" i="29"/>
  <c r="BE11" i="29"/>
  <c r="BF11" i="29"/>
  <c r="BG11" i="29"/>
  <c r="BH11" i="29"/>
  <c r="BI11" i="29"/>
  <c r="BJ11" i="29"/>
  <c r="BK11" i="29"/>
  <c r="AO12" i="29"/>
  <c r="AP12" i="29"/>
  <c r="AQ12" i="29"/>
  <c r="AR12" i="29"/>
  <c r="AS12" i="29"/>
  <c r="AT12" i="29"/>
  <c r="AU12" i="29"/>
  <c r="AV12" i="29"/>
  <c r="AW12" i="29"/>
  <c r="AX12" i="29"/>
  <c r="AY12" i="29"/>
  <c r="AZ12" i="29"/>
  <c r="BA12" i="29"/>
  <c r="BB12" i="29"/>
  <c r="BC12" i="29"/>
  <c r="BD12" i="29"/>
  <c r="BE12" i="29"/>
  <c r="BF12" i="29"/>
  <c r="BG12" i="29"/>
  <c r="BH12" i="29"/>
  <c r="BI12" i="29"/>
  <c r="BJ12" i="29"/>
  <c r="BK12" i="29"/>
  <c r="AO13" i="29"/>
  <c r="AP13" i="29"/>
  <c r="AQ13" i="29"/>
  <c r="AR13" i="29"/>
  <c r="AS13" i="29"/>
  <c r="AT13" i="29"/>
  <c r="AU13" i="29"/>
  <c r="AV13" i="29"/>
  <c r="AW13" i="29"/>
  <c r="AX13" i="29"/>
  <c r="AY13" i="29"/>
  <c r="AZ13" i="29"/>
  <c r="BA13" i="29"/>
  <c r="BB13" i="29"/>
  <c r="BC13" i="29"/>
  <c r="BD13" i="29"/>
  <c r="BE13" i="29"/>
  <c r="BF13" i="29"/>
  <c r="BG13" i="29"/>
  <c r="BH13" i="29"/>
  <c r="BI13" i="29"/>
  <c r="BJ13" i="29"/>
  <c r="BK13" i="29"/>
  <c r="AO14" i="29"/>
  <c r="AP14" i="29"/>
  <c r="AQ14" i="29"/>
  <c r="AR14" i="29"/>
  <c r="AS14" i="29"/>
  <c r="AT14" i="29"/>
  <c r="AU14" i="29"/>
  <c r="AV14" i="29"/>
  <c r="AW14" i="29"/>
  <c r="AX14" i="29"/>
  <c r="AY14" i="29"/>
  <c r="AZ14" i="29"/>
  <c r="BA14" i="29"/>
  <c r="BB14" i="29"/>
  <c r="BC14" i="29"/>
  <c r="BD14" i="29"/>
  <c r="BE14" i="29"/>
  <c r="BF14" i="29"/>
  <c r="BG14" i="29"/>
  <c r="BH14" i="29"/>
  <c r="BI14" i="29"/>
  <c r="BJ14" i="29"/>
  <c r="BK14" i="29"/>
  <c r="AO15" i="29"/>
  <c r="AP15" i="29"/>
  <c r="AQ15" i="29"/>
  <c r="AR15" i="29"/>
  <c r="AS15" i="29"/>
  <c r="AT15" i="29"/>
  <c r="AU15" i="29"/>
  <c r="AV15" i="29"/>
  <c r="AW15" i="29"/>
  <c r="AX15" i="29"/>
  <c r="AY15" i="29"/>
  <c r="AZ15" i="29"/>
  <c r="BA15" i="29"/>
  <c r="BB15" i="29"/>
  <c r="BC15" i="29"/>
  <c r="BD15" i="29"/>
  <c r="BE15" i="29"/>
  <c r="BF15" i="29"/>
  <c r="BG15" i="29"/>
  <c r="BH15" i="29"/>
  <c r="BI15" i="29"/>
  <c r="BJ15" i="29"/>
  <c r="BK15" i="29"/>
  <c r="AO16" i="29"/>
  <c r="AP16" i="29"/>
  <c r="AQ16" i="29"/>
  <c r="AR16" i="29"/>
  <c r="AT16" i="29"/>
  <c r="AU16" i="29"/>
  <c r="AV16" i="29"/>
  <c r="AW16" i="29"/>
  <c r="AX16" i="29"/>
  <c r="AY16" i="29"/>
  <c r="AZ16" i="29"/>
  <c r="BA16" i="29"/>
  <c r="BB16" i="29"/>
  <c r="BC16" i="29"/>
  <c r="BD16" i="29"/>
  <c r="BE16" i="29"/>
  <c r="BF16" i="29"/>
  <c r="BG16" i="29"/>
  <c r="BH16" i="29"/>
  <c r="BI16" i="29"/>
  <c r="BJ16" i="29"/>
  <c r="BK16" i="29"/>
  <c r="AO17" i="29"/>
  <c r="AP17" i="29"/>
  <c r="AQ17" i="29"/>
  <c r="AR17" i="29"/>
  <c r="AS17" i="29"/>
  <c r="AT17" i="29"/>
  <c r="AU17" i="29"/>
  <c r="AV17" i="29"/>
  <c r="AW17" i="29"/>
  <c r="AX17" i="29"/>
  <c r="AY17" i="29"/>
  <c r="AZ17" i="29"/>
  <c r="BA17" i="29"/>
  <c r="BB17" i="29"/>
  <c r="BC17" i="29"/>
  <c r="BD17" i="29"/>
  <c r="BE17" i="29"/>
  <c r="BF17" i="29"/>
  <c r="BG17" i="29"/>
  <c r="BH17" i="29"/>
  <c r="BI17" i="29"/>
  <c r="BJ17" i="29"/>
  <c r="BK17" i="29"/>
  <c r="AO18" i="29"/>
  <c r="AP18" i="29"/>
  <c r="AQ18" i="29"/>
  <c r="AR18" i="29"/>
  <c r="AS18" i="29"/>
  <c r="AT18" i="29"/>
  <c r="AU18" i="29"/>
  <c r="AV18" i="29"/>
  <c r="AW18" i="29"/>
  <c r="AX18" i="29"/>
  <c r="AY18" i="29"/>
  <c r="AZ18" i="29"/>
  <c r="BA18" i="29"/>
  <c r="BB18" i="29"/>
  <c r="BC18" i="29"/>
  <c r="BD18" i="29"/>
  <c r="BE18" i="29"/>
  <c r="BF18" i="29"/>
  <c r="BG18" i="29"/>
  <c r="BH18" i="29"/>
  <c r="BI18" i="29"/>
  <c r="BJ18" i="29"/>
  <c r="BK18" i="29"/>
  <c r="AO19" i="29"/>
  <c r="AP19" i="29"/>
  <c r="AQ19" i="29"/>
  <c r="AR19" i="29"/>
  <c r="AS19" i="29"/>
  <c r="AT19" i="29"/>
  <c r="AU19" i="29"/>
  <c r="AV19" i="29"/>
  <c r="AW19" i="29"/>
  <c r="AX19" i="29"/>
  <c r="AY19" i="29"/>
  <c r="AZ19" i="29"/>
  <c r="BA19" i="29"/>
  <c r="BB19" i="29"/>
  <c r="BC19" i="29"/>
  <c r="BD19" i="29"/>
  <c r="BE19" i="29"/>
  <c r="BF19" i="29"/>
  <c r="BG19" i="29"/>
  <c r="BH19" i="29"/>
  <c r="BI19" i="29"/>
  <c r="BJ19" i="29"/>
  <c r="BK19" i="29"/>
  <c r="AP20" i="29"/>
  <c r="AQ20" i="29"/>
  <c r="AR20" i="29"/>
  <c r="AS20" i="29"/>
  <c r="AT20" i="29"/>
  <c r="AU20" i="29"/>
  <c r="AV20" i="29"/>
  <c r="AW20" i="29"/>
  <c r="AX20" i="29"/>
  <c r="AY20" i="29"/>
  <c r="AZ20" i="29"/>
  <c r="BA20" i="29"/>
  <c r="BB20" i="29"/>
  <c r="BC20" i="29"/>
  <c r="BD20" i="29"/>
  <c r="BE20" i="29"/>
  <c r="BF20" i="29"/>
  <c r="BG20" i="29"/>
  <c r="BH20" i="29"/>
  <c r="BI20" i="29"/>
  <c r="BJ20" i="29"/>
  <c r="BK20" i="29"/>
  <c r="AO21" i="29"/>
  <c r="AP21" i="29"/>
  <c r="AQ21" i="29"/>
  <c r="AR21" i="29"/>
  <c r="AS21" i="29"/>
  <c r="AT21" i="29"/>
  <c r="AU21" i="29"/>
  <c r="AV21" i="29"/>
  <c r="AW21" i="29"/>
  <c r="AX21" i="29"/>
  <c r="AY21" i="29"/>
  <c r="AZ21" i="29"/>
  <c r="BA21" i="29"/>
  <c r="BB21" i="29"/>
  <c r="BC21" i="29"/>
  <c r="BD21" i="29"/>
  <c r="BE21" i="29"/>
  <c r="BF21" i="29"/>
  <c r="BG21" i="29"/>
  <c r="BH21" i="29"/>
  <c r="BI21" i="29"/>
  <c r="BJ21" i="29"/>
  <c r="BK21" i="29"/>
  <c r="AO22" i="29"/>
  <c r="AP22" i="29"/>
  <c r="AQ22" i="29"/>
  <c r="AR22" i="29"/>
  <c r="AS22" i="29"/>
  <c r="AT22" i="29"/>
  <c r="AU22" i="29"/>
  <c r="AV22" i="29"/>
  <c r="AW22" i="29"/>
  <c r="AX22" i="29"/>
  <c r="AY22" i="29"/>
  <c r="AZ22" i="29"/>
  <c r="BA22" i="29"/>
  <c r="BB22" i="29"/>
  <c r="BC22" i="29"/>
  <c r="BD22" i="29"/>
  <c r="BE22" i="29"/>
  <c r="BF22" i="29"/>
  <c r="BG22" i="29"/>
  <c r="BH22" i="29"/>
  <c r="BI22" i="29"/>
  <c r="BJ22" i="29"/>
  <c r="BK22" i="29"/>
  <c r="AO23" i="29"/>
  <c r="AP23" i="29"/>
  <c r="AQ23" i="29"/>
  <c r="AR23" i="29"/>
  <c r="AS23" i="29"/>
  <c r="AT23" i="29"/>
  <c r="AU23" i="29"/>
  <c r="AV23" i="29"/>
  <c r="AW23" i="29"/>
  <c r="AX23" i="29"/>
  <c r="AY23" i="29"/>
  <c r="AZ23" i="29"/>
  <c r="BA23" i="29"/>
  <c r="BB23" i="29"/>
  <c r="BC23" i="29"/>
  <c r="BD23" i="29"/>
  <c r="BE23" i="29"/>
  <c r="BF23" i="29"/>
  <c r="BG23" i="29"/>
  <c r="BH23" i="29"/>
  <c r="BI23" i="29"/>
  <c r="BJ23" i="29"/>
  <c r="BK23" i="29"/>
  <c r="AO24" i="29"/>
  <c r="AP24" i="29"/>
  <c r="AQ24" i="29"/>
  <c r="AR24" i="29"/>
  <c r="AS24" i="29"/>
  <c r="AT24" i="29"/>
  <c r="AU24" i="29"/>
  <c r="AV24" i="29"/>
  <c r="AW24" i="29"/>
  <c r="AX24" i="29"/>
  <c r="AY24" i="29"/>
  <c r="AZ24" i="29"/>
  <c r="BA24" i="29"/>
  <c r="BB24" i="29"/>
  <c r="BC24" i="29"/>
  <c r="BD24" i="29"/>
  <c r="BE24" i="29"/>
  <c r="BF24" i="29"/>
  <c r="BG24" i="29"/>
  <c r="BH24" i="29"/>
  <c r="BI24" i="29"/>
  <c r="BJ24" i="29"/>
  <c r="BK24" i="29"/>
  <c r="AO25" i="29"/>
  <c r="AP25" i="29"/>
  <c r="AQ25" i="29"/>
  <c r="AR25" i="29"/>
  <c r="AS25" i="29"/>
  <c r="AT25" i="29"/>
  <c r="AU25" i="29"/>
  <c r="AV25" i="29"/>
  <c r="AW25" i="29"/>
  <c r="AX25" i="29"/>
  <c r="AY25" i="29"/>
  <c r="AZ25" i="29"/>
  <c r="BA25" i="29"/>
  <c r="BB25" i="29"/>
  <c r="BC25" i="29"/>
  <c r="BD25" i="29"/>
  <c r="BE25" i="29"/>
  <c r="BF25" i="29"/>
  <c r="BG25" i="29"/>
  <c r="BH25" i="29"/>
  <c r="BI25" i="29"/>
  <c r="BJ25" i="29"/>
  <c r="BK25" i="29"/>
  <c r="AO26" i="29"/>
  <c r="AP26" i="29"/>
  <c r="AQ26" i="29"/>
  <c r="AR26" i="29"/>
  <c r="AS26" i="29"/>
  <c r="AT26" i="29"/>
  <c r="AU26" i="29"/>
  <c r="AV26" i="29"/>
  <c r="AW26" i="29"/>
  <c r="AX26" i="29"/>
  <c r="AY26" i="29"/>
  <c r="AZ26" i="29"/>
  <c r="BA26" i="29"/>
  <c r="BB26" i="29"/>
  <c r="BC26" i="29"/>
  <c r="BD26" i="29"/>
  <c r="BE26" i="29"/>
  <c r="BF26" i="29"/>
  <c r="BG26" i="29"/>
  <c r="BH26" i="29"/>
  <c r="BI26" i="29"/>
  <c r="BJ26" i="29"/>
  <c r="BK26" i="29"/>
  <c r="AO27" i="29"/>
  <c r="AP27" i="29"/>
  <c r="AQ27" i="29"/>
  <c r="AR27" i="29"/>
  <c r="AS27" i="29"/>
  <c r="AT27" i="29"/>
  <c r="AU27" i="29"/>
  <c r="AV27" i="29"/>
  <c r="AW27" i="29"/>
  <c r="AX27" i="29"/>
  <c r="AY27" i="29"/>
  <c r="AZ27" i="29"/>
  <c r="BA27" i="29"/>
  <c r="BB27" i="29"/>
  <c r="BC27" i="29"/>
  <c r="BD27" i="29"/>
  <c r="BE27" i="29"/>
  <c r="BF27" i="29"/>
  <c r="BG27" i="29"/>
  <c r="BH27" i="29"/>
  <c r="BI27" i="29"/>
  <c r="BJ27" i="29"/>
  <c r="BK27" i="29"/>
  <c r="BL3" i="29"/>
  <c r="BM3" i="29"/>
  <c r="BN3" i="29"/>
  <c r="BO3" i="29"/>
  <c r="BP3" i="29"/>
  <c r="BQ3" i="29"/>
  <c r="BR3" i="29"/>
  <c r="BS3" i="29"/>
  <c r="BT3" i="29"/>
  <c r="BU3" i="29"/>
  <c r="AP3" i="29"/>
  <c r="AO3" i="29"/>
  <c r="EL4" i="27" l="1"/>
  <c r="EL5" i="27"/>
  <c r="EL6" i="27"/>
  <c r="EL3" i="27"/>
  <c r="EP91" i="27"/>
  <c r="EP99" i="27"/>
  <c r="EP95" i="27"/>
  <c r="EP103" i="27"/>
  <c r="EP90" i="27"/>
  <c r="EP92" i="27"/>
  <c r="EP97" i="27"/>
  <c r="EP102" i="27"/>
  <c r="EP89" i="27"/>
  <c r="EP94" i="27"/>
  <c r="EP96" i="27"/>
  <c r="EP101" i="27"/>
  <c r="EP106" i="27"/>
  <c r="EP100" i="27"/>
  <c r="EP105" i="27"/>
  <c r="EP104" i="27"/>
  <c r="EP93" i="27"/>
  <c r="EP98" i="27"/>
  <c r="ER85" i="27"/>
  <c r="ER88" i="27"/>
  <c r="ER87" i="27"/>
  <c r="ER84" i="27"/>
  <c r="ER86" i="27"/>
  <c r="ET81" i="27"/>
  <c r="ET80" i="27"/>
  <c r="ET83" i="27"/>
  <c r="ET82" i="27"/>
  <c r="ET79" i="27"/>
  <c r="EV78" i="27"/>
  <c r="EV74" i="27"/>
  <c r="EV76" i="27"/>
  <c r="EV75" i="27"/>
  <c r="EV77" i="27"/>
  <c r="EN75" i="27"/>
  <c r="EN76" i="27"/>
  <c r="EN77" i="27"/>
  <c r="EN78" i="27"/>
  <c r="EN74" i="27"/>
  <c r="EP69" i="27"/>
  <c r="EP71" i="27"/>
  <c r="EP73" i="27"/>
  <c r="EP72" i="27"/>
  <c r="EP70" i="27"/>
  <c r="ER65" i="27"/>
  <c r="ER67" i="27"/>
  <c r="ER68" i="27"/>
  <c r="ER66" i="27"/>
  <c r="ER64" i="27"/>
  <c r="ET63" i="27"/>
  <c r="ET61" i="27"/>
  <c r="ET62" i="27"/>
  <c r="ET60" i="27"/>
  <c r="ET59" i="27"/>
  <c r="EV54" i="27"/>
  <c r="EV55" i="27"/>
  <c r="EV56" i="27"/>
  <c r="EV58" i="27"/>
  <c r="EV57" i="27"/>
  <c r="EN55" i="27"/>
  <c r="EN56" i="27"/>
  <c r="EN54" i="27"/>
  <c r="EN57" i="27"/>
  <c r="EN58" i="27"/>
  <c r="EP52" i="27"/>
  <c r="EP53" i="27"/>
  <c r="EP51" i="27"/>
  <c r="EP50" i="27"/>
  <c r="ER48" i="27"/>
  <c r="ER47" i="27"/>
  <c r="ER49" i="27"/>
  <c r="ER45" i="27"/>
  <c r="ER46" i="27"/>
  <c r="ET40" i="27"/>
  <c r="ET41" i="27"/>
  <c r="ET42" i="27"/>
  <c r="ET44" i="27"/>
  <c r="ET43" i="27"/>
  <c r="EV38" i="27"/>
  <c r="EV39" i="27"/>
  <c r="EV35" i="27"/>
  <c r="EV36" i="27"/>
  <c r="EV37" i="27"/>
  <c r="EN35" i="27"/>
  <c r="EN38" i="27"/>
  <c r="EN36" i="27"/>
  <c r="EN39" i="27"/>
  <c r="EN37" i="27"/>
  <c r="EP30" i="27"/>
  <c r="EP32" i="27"/>
  <c r="EP33" i="27"/>
  <c r="EP34" i="27"/>
  <c r="EP31" i="27"/>
  <c r="ER26" i="27"/>
  <c r="ER27" i="27"/>
  <c r="ER28" i="27"/>
  <c r="ER25" i="27"/>
  <c r="ER29" i="27"/>
  <c r="ET24" i="27"/>
  <c r="ET21" i="27"/>
  <c r="ET22" i="27"/>
  <c r="ET23" i="27"/>
  <c r="EV16" i="27"/>
  <c r="EV18" i="27"/>
  <c r="EV19" i="27"/>
  <c r="EV20" i="27"/>
  <c r="EV17" i="27"/>
  <c r="EN16" i="27"/>
  <c r="EN18" i="27"/>
  <c r="EN19" i="27"/>
  <c r="EN20" i="27"/>
  <c r="EN17" i="27"/>
  <c r="EP12" i="27"/>
  <c r="EP13" i="27"/>
  <c r="EP14" i="27"/>
  <c r="EP15" i="27"/>
  <c r="ER10" i="27"/>
  <c r="ER11" i="27"/>
  <c r="ER9" i="27"/>
  <c r="ER8" i="27"/>
  <c r="ER7" i="27"/>
  <c r="ET4" i="27"/>
  <c r="ET6" i="27"/>
  <c r="ET5" i="27"/>
  <c r="ET3" i="27"/>
  <c r="EO92" i="27"/>
  <c r="EO100" i="27"/>
  <c r="EO96" i="27"/>
  <c r="EO104" i="27"/>
  <c r="EO97" i="27"/>
  <c r="EO102" i="27"/>
  <c r="EO101" i="27"/>
  <c r="EO106" i="27"/>
  <c r="EO91" i="27"/>
  <c r="EO93" i="27"/>
  <c r="EO89" i="27"/>
  <c r="EO95" i="27"/>
  <c r="EO94" i="27"/>
  <c r="EO99" i="27"/>
  <c r="EO98" i="27"/>
  <c r="EO103" i="27"/>
  <c r="EO90" i="27"/>
  <c r="EO105" i="27"/>
  <c r="EQ86" i="27"/>
  <c r="EQ85" i="27"/>
  <c r="EQ84" i="27"/>
  <c r="EQ87" i="27"/>
  <c r="EQ88" i="27"/>
  <c r="ES81" i="27"/>
  <c r="ES80" i="27"/>
  <c r="ES83" i="27"/>
  <c r="ES82" i="27"/>
  <c r="ES79" i="27"/>
  <c r="EU76" i="27"/>
  <c r="EU74" i="27"/>
  <c r="EU75" i="27"/>
  <c r="EU77" i="27"/>
  <c r="EU78" i="27"/>
  <c r="EM76" i="27"/>
  <c r="EM77" i="27"/>
  <c r="EM78" i="27"/>
  <c r="EM74" i="27"/>
  <c r="EM75" i="27"/>
  <c r="EO70" i="27"/>
  <c r="EO69" i="27"/>
  <c r="EO72" i="27"/>
  <c r="EO73" i="27"/>
  <c r="EO71" i="27"/>
  <c r="EQ66" i="27"/>
  <c r="EQ68" i="27"/>
  <c r="EQ64" i="27"/>
  <c r="EQ65" i="27"/>
  <c r="EQ67" i="27"/>
  <c r="ES62" i="27"/>
  <c r="ES60" i="27"/>
  <c r="ES61" i="27"/>
  <c r="ES63" i="27"/>
  <c r="ES59" i="27"/>
  <c r="EU56" i="27"/>
  <c r="EU57" i="27"/>
  <c r="EU55" i="27"/>
  <c r="EU58" i="27"/>
  <c r="EU54" i="27"/>
  <c r="EM56" i="27"/>
  <c r="EM57" i="27"/>
  <c r="EM58" i="27"/>
  <c r="EM54" i="27"/>
  <c r="EM55" i="27"/>
  <c r="EO53" i="27"/>
  <c r="EO51" i="27"/>
  <c r="EO50" i="27"/>
  <c r="EO52" i="27"/>
  <c r="EQ45" i="27"/>
  <c r="EQ46" i="27"/>
  <c r="EQ48" i="27"/>
  <c r="EQ47" i="27"/>
  <c r="EQ49" i="27"/>
  <c r="ES41" i="27"/>
  <c r="ES42" i="27"/>
  <c r="ES43" i="27"/>
  <c r="ES40" i="27"/>
  <c r="ES44" i="27"/>
  <c r="EU35" i="27"/>
  <c r="EU39" i="27"/>
  <c r="EU36" i="27"/>
  <c r="EU38" i="27"/>
  <c r="EU37" i="27"/>
  <c r="EM35" i="27"/>
  <c r="EM36" i="27"/>
  <c r="EM39" i="27"/>
  <c r="EM37" i="27"/>
  <c r="EM38" i="27"/>
  <c r="EO30" i="27"/>
  <c r="EO31" i="27"/>
  <c r="EO33" i="27"/>
  <c r="EO34" i="27"/>
  <c r="EO32" i="27"/>
  <c r="EQ27" i="27"/>
  <c r="EQ28" i="27"/>
  <c r="EQ29" i="27"/>
  <c r="EQ25" i="27"/>
  <c r="EQ26" i="27"/>
  <c r="ES21" i="27"/>
  <c r="ES24" i="27"/>
  <c r="ES22" i="27"/>
  <c r="ES23" i="27"/>
  <c r="EU16" i="27"/>
  <c r="EU17" i="27"/>
  <c r="EU19" i="27"/>
  <c r="EU18" i="27"/>
  <c r="EU20" i="27"/>
  <c r="EM16" i="27"/>
  <c r="EM17" i="27"/>
  <c r="EM19" i="27"/>
  <c r="EM20" i="27"/>
  <c r="EM18" i="27"/>
  <c r="EO13" i="27"/>
  <c r="EO14" i="27"/>
  <c r="EO15" i="27"/>
  <c r="EO12" i="27"/>
  <c r="EQ11" i="27"/>
  <c r="EQ7" i="27"/>
  <c r="EQ9" i="27"/>
  <c r="EQ8" i="27"/>
  <c r="EQ10" i="27"/>
  <c r="ES5" i="27"/>
  <c r="ES6" i="27"/>
  <c r="ES4" i="27"/>
  <c r="ES3" i="27"/>
  <c r="EV94" i="27"/>
  <c r="EV102" i="27"/>
  <c r="EV95" i="27"/>
  <c r="EV103" i="27"/>
  <c r="EV96" i="27"/>
  <c r="EV104" i="27"/>
  <c r="EV90" i="27"/>
  <c r="EV98" i="27"/>
  <c r="EV106" i="27"/>
  <c r="EV99" i="27"/>
  <c r="EV100" i="27"/>
  <c r="EV101" i="27"/>
  <c r="EV105" i="27"/>
  <c r="EV91" i="27"/>
  <c r="EV92" i="27"/>
  <c r="EV93" i="27"/>
  <c r="EV89" i="27"/>
  <c r="EV97" i="27"/>
  <c r="EN93" i="27"/>
  <c r="EN101" i="27"/>
  <c r="EN89" i="27"/>
  <c r="EN97" i="27"/>
  <c r="EN105" i="27"/>
  <c r="EN92" i="27"/>
  <c r="EN94" i="27"/>
  <c r="EN99" i="27"/>
  <c r="EN104" i="27"/>
  <c r="EN91" i="27"/>
  <c r="EN96" i="27"/>
  <c r="EN98" i="27"/>
  <c r="EN103" i="27"/>
  <c r="EN90" i="27"/>
  <c r="EN102" i="27"/>
  <c r="EN106" i="27"/>
  <c r="EN95" i="27"/>
  <c r="EN100" i="27"/>
  <c r="EP87" i="27"/>
  <c r="EP85" i="27"/>
  <c r="EP84" i="27"/>
  <c r="EP86" i="27"/>
  <c r="EP88" i="27"/>
  <c r="ER79" i="27"/>
  <c r="ER83" i="27"/>
  <c r="ER81" i="27"/>
  <c r="ER82" i="27"/>
  <c r="ER80" i="27"/>
  <c r="ET77" i="27"/>
  <c r="ET75" i="27"/>
  <c r="ET76" i="27"/>
  <c r="ET78" i="27"/>
  <c r="ET74" i="27"/>
  <c r="EV70" i="27"/>
  <c r="EV71" i="27"/>
  <c r="EV72" i="27"/>
  <c r="EV69" i="27"/>
  <c r="EV73" i="27"/>
  <c r="EN69" i="27"/>
  <c r="EN71" i="27"/>
  <c r="EN72" i="27"/>
  <c r="EN73" i="27"/>
  <c r="EN70" i="27"/>
  <c r="EP67" i="27"/>
  <c r="EP65" i="27"/>
  <c r="EP66" i="27"/>
  <c r="EP64" i="27"/>
  <c r="EP68" i="27"/>
  <c r="ER59" i="27"/>
  <c r="ER63" i="27"/>
  <c r="ER61" i="27"/>
  <c r="ER60" i="27"/>
  <c r="ER62" i="27"/>
  <c r="ET56" i="27"/>
  <c r="ET54" i="27"/>
  <c r="ET57" i="27"/>
  <c r="ET58" i="27"/>
  <c r="ET55" i="27"/>
  <c r="EV50" i="27"/>
  <c r="EV51" i="27"/>
  <c r="EV52" i="27"/>
  <c r="EV53" i="27"/>
  <c r="EN52" i="27"/>
  <c r="EN50" i="27"/>
  <c r="EN51" i="27"/>
  <c r="EN53" i="27"/>
  <c r="EP45" i="27"/>
  <c r="EP46" i="27"/>
  <c r="EP48" i="27"/>
  <c r="EP47" i="27"/>
  <c r="EP49" i="27"/>
  <c r="ER42" i="27"/>
  <c r="ER43" i="27"/>
  <c r="ER44" i="27"/>
  <c r="ER41" i="27"/>
  <c r="ER40" i="27"/>
  <c r="ET36" i="27"/>
  <c r="ET35" i="27"/>
  <c r="ET37" i="27"/>
  <c r="ET38" i="27"/>
  <c r="ET39" i="27"/>
  <c r="EV30" i="27"/>
  <c r="EV31" i="27"/>
  <c r="EV32" i="27"/>
  <c r="EV34" i="27"/>
  <c r="EV33" i="27"/>
  <c r="EN30" i="27"/>
  <c r="EN31" i="27"/>
  <c r="EN32" i="27"/>
  <c r="EN34" i="27"/>
  <c r="EN33" i="27"/>
  <c r="EP28" i="27"/>
  <c r="EP29" i="27"/>
  <c r="EP27" i="27"/>
  <c r="EP26" i="27"/>
  <c r="EP25" i="27"/>
  <c r="ER22" i="27"/>
  <c r="ER24" i="27"/>
  <c r="ER23" i="27"/>
  <c r="ER21" i="27"/>
  <c r="ET16" i="27"/>
  <c r="ET17" i="27"/>
  <c r="ET18" i="27"/>
  <c r="ET20" i="27"/>
  <c r="ET19" i="27"/>
  <c r="EV12" i="27"/>
  <c r="EV14" i="27"/>
  <c r="EV15" i="27"/>
  <c r="EV13" i="27"/>
  <c r="EN14" i="27"/>
  <c r="EN15" i="27"/>
  <c r="EN13" i="27"/>
  <c r="EN12" i="27"/>
  <c r="EP8" i="27"/>
  <c r="EP9" i="27"/>
  <c r="EP10" i="27"/>
  <c r="EP7" i="27"/>
  <c r="EP11" i="27"/>
  <c r="ER4" i="27"/>
  <c r="ER6" i="27"/>
  <c r="ER5" i="27"/>
  <c r="ER3" i="27"/>
  <c r="EU94" i="27"/>
  <c r="EU102" i="27"/>
  <c r="EU90" i="27"/>
  <c r="EU98" i="27"/>
  <c r="EU106" i="27"/>
  <c r="EU92" i="27"/>
  <c r="EU91" i="27"/>
  <c r="EU96" i="27"/>
  <c r="EU101" i="27"/>
  <c r="EU103" i="27"/>
  <c r="EU95" i="27"/>
  <c r="EU100" i="27"/>
  <c r="EU105" i="27"/>
  <c r="EU89" i="27"/>
  <c r="EU99" i="27"/>
  <c r="EU104" i="27"/>
  <c r="EU93" i="27"/>
  <c r="EU97" i="27"/>
  <c r="EM94" i="27"/>
  <c r="EM102" i="27"/>
  <c r="EM90" i="27"/>
  <c r="EM98" i="27"/>
  <c r="EM106" i="27"/>
  <c r="EM93" i="27"/>
  <c r="EM99" i="27"/>
  <c r="EM104" i="27"/>
  <c r="EM89" i="27"/>
  <c r="EM103" i="27"/>
  <c r="EM91" i="27"/>
  <c r="EM97" i="27"/>
  <c r="EM96" i="27"/>
  <c r="EM101" i="27"/>
  <c r="EM92" i="27"/>
  <c r="EM95" i="27"/>
  <c r="EM100" i="27"/>
  <c r="EM105" i="27"/>
  <c r="EO84" i="27"/>
  <c r="EO88" i="27"/>
  <c r="EO87" i="27"/>
  <c r="EO86" i="27"/>
  <c r="EO85" i="27"/>
  <c r="EQ80" i="27"/>
  <c r="EQ82" i="27"/>
  <c r="EQ79" i="27"/>
  <c r="EQ81" i="27"/>
  <c r="EQ83" i="27"/>
  <c r="ES78" i="27"/>
  <c r="ES74" i="27"/>
  <c r="ES76" i="27"/>
  <c r="ES75" i="27"/>
  <c r="ES77" i="27"/>
  <c r="EU70" i="27"/>
  <c r="EU72" i="27"/>
  <c r="EU69" i="27"/>
  <c r="EU71" i="27"/>
  <c r="EU73" i="27"/>
  <c r="EM70" i="27"/>
  <c r="EM72" i="27"/>
  <c r="EM69" i="27"/>
  <c r="EM73" i="27"/>
  <c r="EM71" i="27"/>
  <c r="EO68" i="27"/>
  <c r="EO66" i="27"/>
  <c r="EO64" i="27"/>
  <c r="EO67" i="27"/>
  <c r="EO65" i="27"/>
  <c r="EQ60" i="27"/>
  <c r="EQ59" i="27"/>
  <c r="EQ63" i="27"/>
  <c r="EQ61" i="27"/>
  <c r="EQ62" i="27"/>
  <c r="ES55" i="27"/>
  <c r="ES57" i="27"/>
  <c r="ES58" i="27"/>
  <c r="ES56" i="27"/>
  <c r="ES54" i="27"/>
  <c r="EU50" i="27"/>
  <c r="EU52" i="27"/>
  <c r="EU53" i="27"/>
  <c r="EU51" i="27"/>
  <c r="EM51" i="27"/>
  <c r="EM52" i="27"/>
  <c r="EM53" i="27"/>
  <c r="EM50" i="27"/>
  <c r="EO45" i="27"/>
  <c r="EO46" i="27"/>
  <c r="EO47" i="27"/>
  <c r="EO49" i="27"/>
  <c r="EO48" i="27"/>
  <c r="EQ43" i="27"/>
  <c r="EQ44" i="27"/>
  <c r="EQ42" i="27"/>
  <c r="EQ41" i="27"/>
  <c r="EQ40" i="27"/>
  <c r="ES35" i="27"/>
  <c r="ES37" i="27"/>
  <c r="ES38" i="27"/>
  <c r="ES39" i="27"/>
  <c r="ES36" i="27"/>
  <c r="EU31" i="27"/>
  <c r="EU32" i="27"/>
  <c r="EU33" i="27"/>
  <c r="EU30" i="27"/>
  <c r="EU34" i="27"/>
  <c r="EM31" i="27"/>
  <c r="EM32" i="27"/>
  <c r="EM33" i="27"/>
  <c r="EM34" i="27"/>
  <c r="EM30" i="27"/>
  <c r="EO29" i="27"/>
  <c r="EO25" i="27"/>
  <c r="EO26" i="27"/>
  <c r="EO27" i="27"/>
  <c r="EO28" i="27"/>
  <c r="EQ21" i="27"/>
  <c r="EQ23" i="27"/>
  <c r="EQ24" i="27"/>
  <c r="EQ22" i="27"/>
  <c r="ES17" i="27"/>
  <c r="ES18" i="27"/>
  <c r="ES19" i="27"/>
  <c r="ES16" i="27"/>
  <c r="ES20" i="27"/>
  <c r="EU15" i="27"/>
  <c r="EU12" i="27"/>
  <c r="EU13" i="27"/>
  <c r="EU14" i="27"/>
  <c r="EM15" i="27"/>
  <c r="EM14" i="27"/>
  <c r="EM12" i="27"/>
  <c r="EM13" i="27"/>
  <c r="EO7" i="27"/>
  <c r="EO9" i="27"/>
  <c r="EO11" i="27"/>
  <c r="EO8" i="27"/>
  <c r="EO10" i="27"/>
  <c r="EQ4" i="27"/>
  <c r="EQ5" i="27"/>
  <c r="EQ3" i="27"/>
  <c r="EQ6" i="27"/>
  <c r="ET95" i="27"/>
  <c r="ET103" i="27"/>
  <c r="ET91" i="27"/>
  <c r="ET99" i="27"/>
  <c r="ET93" i="27"/>
  <c r="ET98" i="27"/>
  <c r="ET90" i="27"/>
  <c r="ET92" i="27"/>
  <c r="ET97" i="27"/>
  <c r="ET102" i="27"/>
  <c r="ET96" i="27"/>
  <c r="ET101" i="27"/>
  <c r="ET106" i="27"/>
  <c r="ET89" i="27"/>
  <c r="ET100" i="27"/>
  <c r="ET105" i="27"/>
  <c r="ET104" i="27"/>
  <c r="ET94" i="27"/>
  <c r="EV86" i="27"/>
  <c r="EV87" i="27"/>
  <c r="EV88" i="27"/>
  <c r="EV84" i="27"/>
  <c r="EV85" i="27"/>
  <c r="EN85" i="27"/>
  <c r="EN88" i="27"/>
  <c r="EN87" i="27"/>
  <c r="EN86" i="27"/>
  <c r="EN84" i="27"/>
  <c r="EP81" i="27"/>
  <c r="EP79" i="27"/>
  <c r="EP83" i="27"/>
  <c r="EP82" i="27"/>
  <c r="EP80" i="27"/>
  <c r="ER75" i="27"/>
  <c r="ER77" i="27"/>
  <c r="ER76" i="27"/>
  <c r="ER78" i="27"/>
  <c r="ER74" i="27"/>
  <c r="ET71" i="27"/>
  <c r="ET73" i="27"/>
  <c r="ET70" i="27"/>
  <c r="ET69" i="27"/>
  <c r="ET72" i="27"/>
  <c r="EV64" i="27"/>
  <c r="EV66" i="27"/>
  <c r="EV67" i="27"/>
  <c r="EV68" i="27"/>
  <c r="EV65" i="27"/>
  <c r="EN67" i="27"/>
  <c r="EN66" i="27"/>
  <c r="EN65" i="27"/>
  <c r="EN64" i="27"/>
  <c r="EN68" i="27"/>
  <c r="EP59" i="27"/>
  <c r="EP61" i="27"/>
  <c r="EP60" i="27"/>
  <c r="EP62" i="27"/>
  <c r="EP63" i="27"/>
  <c r="ER54" i="27"/>
  <c r="ER57" i="27"/>
  <c r="ER58" i="27"/>
  <c r="ER56" i="27"/>
  <c r="ER55" i="27"/>
  <c r="ET50" i="27"/>
  <c r="ET53" i="27"/>
  <c r="ET51" i="27"/>
  <c r="ET52" i="27"/>
  <c r="EV46" i="27"/>
  <c r="EV47" i="27"/>
  <c r="EV48" i="27"/>
  <c r="EV49" i="27"/>
  <c r="EV45" i="27"/>
  <c r="EN46" i="27"/>
  <c r="EN47" i="27"/>
  <c r="EN48" i="27"/>
  <c r="EN45" i="27"/>
  <c r="EN49" i="27"/>
  <c r="EP44" i="27"/>
  <c r="EP40" i="27"/>
  <c r="EP42" i="27"/>
  <c r="EP43" i="27"/>
  <c r="EP41" i="27"/>
  <c r="ER35" i="27"/>
  <c r="ER36" i="27"/>
  <c r="ER39" i="27"/>
  <c r="ER37" i="27"/>
  <c r="ER38" i="27"/>
  <c r="ET32" i="27"/>
  <c r="ET33" i="27"/>
  <c r="ET34" i="27"/>
  <c r="ET30" i="27"/>
  <c r="ET31" i="27"/>
  <c r="EV26" i="27"/>
  <c r="EV27" i="27"/>
  <c r="EV29" i="27"/>
  <c r="EV25" i="27"/>
  <c r="EV28" i="27"/>
  <c r="EN26" i="27"/>
  <c r="EN29" i="27"/>
  <c r="EN28" i="27"/>
  <c r="EN27" i="27"/>
  <c r="EN25" i="27"/>
  <c r="EP21" i="27"/>
  <c r="EP22" i="27"/>
  <c r="EP24" i="27"/>
  <c r="EP23" i="27"/>
  <c r="ER18" i="27"/>
  <c r="ER19" i="27"/>
  <c r="ER20" i="27"/>
  <c r="ER16" i="27"/>
  <c r="ER17" i="27"/>
  <c r="ET12" i="27"/>
  <c r="ET13" i="27"/>
  <c r="ET14" i="27"/>
  <c r="ET15" i="27"/>
  <c r="EV7" i="27"/>
  <c r="EV8" i="27"/>
  <c r="EV9" i="27"/>
  <c r="EV10" i="27"/>
  <c r="EV11" i="27"/>
  <c r="EN7" i="27"/>
  <c r="EN8" i="27"/>
  <c r="EN10" i="27"/>
  <c r="EN11" i="27"/>
  <c r="EN9" i="27"/>
  <c r="EP4" i="27"/>
  <c r="EP5" i="27"/>
  <c r="EP6" i="27"/>
  <c r="EP3" i="27"/>
  <c r="ES96" i="27"/>
  <c r="ES104" i="27"/>
  <c r="ES92" i="27"/>
  <c r="ES100" i="27"/>
  <c r="ES89" i="27"/>
  <c r="ES93" i="27"/>
  <c r="ES98" i="27"/>
  <c r="ES103" i="27"/>
  <c r="ES105" i="27"/>
  <c r="ES97" i="27"/>
  <c r="ES102" i="27"/>
  <c r="ES95" i="27"/>
  <c r="ES94" i="27"/>
  <c r="ES99" i="27"/>
  <c r="ES91" i="27"/>
  <c r="ES101" i="27"/>
  <c r="ES106" i="27"/>
  <c r="ES90" i="27"/>
  <c r="EU86" i="27"/>
  <c r="EU85" i="27"/>
  <c r="EU87" i="27"/>
  <c r="EU84" i="27"/>
  <c r="EU88" i="27"/>
  <c r="EM86" i="27"/>
  <c r="EM84" i="27"/>
  <c r="EM88" i="27"/>
  <c r="EM85" i="27"/>
  <c r="EM87" i="27"/>
  <c r="EO80" i="27"/>
  <c r="EO82" i="27"/>
  <c r="EO79" i="27"/>
  <c r="EO83" i="27"/>
  <c r="EO81" i="27"/>
  <c r="EQ76" i="27"/>
  <c r="EQ78" i="27"/>
  <c r="EQ74" i="27"/>
  <c r="EQ77" i="27"/>
  <c r="EQ75" i="27"/>
  <c r="ES70" i="27"/>
  <c r="ES69" i="27"/>
  <c r="ES72" i="27"/>
  <c r="ES73" i="27"/>
  <c r="ES71" i="27"/>
  <c r="EU64" i="27"/>
  <c r="EU66" i="27"/>
  <c r="EU67" i="27"/>
  <c r="EU65" i="27"/>
  <c r="EU68" i="27"/>
  <c r="EM64" i="27"/>
  <c r="EM68" i="27"/>
  <c r="EM65" i="27"/>
  <c r="EM67" i="27"/>
  <c r="EM66" i="27"/>
  <c r="EO60" i="27"/>
  <c r="EO62" i="27"/>
  <c r="EO61" i="27"/>
  <c r="EO63" i="27"/>
  <c r="EO59" i="27"/>
  <c r="EQ57" i="27"/>
  <c r="EQ58" i="27"/>
  <c r="EQ55" i="27"/>
  <c r="EQ54" i="27"/>
  <c r="EQ56" i="27"/>
  <c r="ES50" i="27"/>
  <c r="ES51" i="27"/>
  <c r="ES53" i="27"/>
  <c r="ES52" i="27"/>
  <c r="EU47" i="27"/>
  <c r="EU48" i="27"/>
  <c r="EU49" i="27"/>
  <c r="EU45" i="27"/>
  <c r="EU46" i="27"/>
  <c r="EM47" i="27"/>
  <c r="EM48" i="27"/>
  <c r="EM49" i="27"/>
  <c r="EM46" i="27"/>
  <c r="EM45" i="27"/>
  <c r="EO42" i="27"/>
  <c r="EO40" i="27"/>
  <c r="EO44" i="27"/>
  <c r="EO43" i="27"/>
  <c r="EO41" i="27"/>
  <c r="EQ35" i="27"/>
  <c r="EQ36" i="27"/>
  <c r="EQ37" i="27"/>
  <c r="EQ38" i="27"/>
  <c r="EQ39" i="27"/>
  <c r="ES33" i="27"/>
  <c r="ES34" i="27"/>
  <c r="ES30" i="27"/>
  <c r="ES31" i="27"/>
  <c r="ES32" i="27"/>
  <c r="EU25" i="27"/>
  <c r="EU27" i="27"/>
  <c r="EU28" i="27"/>
  <c r="EU29" i="27"/>
  <c r="EU26" i="27"/>
  <c r="EM25" i="27"/>
  <c r="EM27" i="27"/>
  <c r="EM26" i="27"/>
  <c r="EM28" i="27"/>
  <c r="EM29" i="27"/>
  <c r="EO21" i="27"/>
  <c r="EO22" i="27"/>
  <c r="EO23" i="27"/>
  <c r="EO24" i="27"/>
  <c r="EQ19" i="27"/>
  <c r="EQ20" i="27"/>
  <c r="EQ16" i="27"/>
  <c r="EQ17" i="27"/>
  <c r="EQ18" i="27"/>
  <c r="ES13" i="27"/>
  <c r="ES14" i="27"/>
  <c r="ES15" i="27"/>
  <c r="ES12" i="27"/>
  <c r="EU7" i="27"/>
  <c r="EU8" i="27"/>
  <c r="EU9" i="27"/>
  <c r="EU11" i="27"/>
  <c r="EU10" i="27"/>
  <c r="EM7" i="27"/>
  <c r="EM8" i="27"/>
  <c r="EM9" i="27"/>
  <c r="EM11" i="27"/>
  <c r="EM10" i="27"/>
  <c r="EO5" i="27"/>
  <c r="EO6" i="27"/>
  <c r="EO4" i="27"/>
  <c r="EO3" i="27"/>
  <c r="ER89" i="27"/>
  <c r="ER97" i="27"/>
  <c r="ER105" i="27"/>
  <c r="ER93" i="27"/>
  <c r="ER101" i="27"/>
  <c r="ER100" i="27"/>
  <c r="ER90" i="27"/>
  <c r="ER95" i="27"/>
  <c r="ER92" i="27"/>
  <c r="ER94" i="27"/>
  <c r="ER99" i="27"/>
  <c r="ER104" i="27"/>
  <c r="ER91" i="27"/>
  <c r="ER96" i="27"/>
  <c r="ER98" i="27"/>
  <c r="ER103" i="27"/>
  <c r="ER102" i="27"/>
  <c r="ER106" i="27"/>
  <c r="ET87" i="27"/>
  <c r="ET86" i="27"/>
  <c r="ET88" i="27"/>
  <c r="ET85" i="27"/>
  <c r="ET84" i="27"/>
  <c r="EV79" i="27"/>
  <c r="EV80" i="27"/>
  <c r="EV82" i="27"/>
  <c r="EV83" i="27"/>
  <c r="EV81" i="27"/>
  <c r="EN79" i="27"/>
  <c r="EN81" i="27"/>
  <c r="EN82" i="27"/>
  <c r="EN80" i="27"/>
  <c r="EN83" i="27"/>
  <c r="EP77" i="27"/>
  <c r="EP74" i="27"/>
  <c r="EP76" i="27"/>
  <c r="EP78" i="27"/>
  <c r="EP75" i="27"/>
  <c r="ER69" i="27"/>
  <c r="ER72" i="27"/>
  <c r="ER71" i="27"/>
  <c r="ER73" i="27"/>
  <c r="ER70" i="27"/>
  <c r="ET65" i="27"/>
  <c r="ET67" i="27"/>
  <c r="ET66" i="27"/>
  <c r="ET68" i="27"/>
  <c r="ET64" i="27"/>
  <c r="EV62" i="27"/>
  <c r="EV63" i="27"/>
  <c r="EV59" i="27"/>
  <c r="EV61" i="27"/>
  <c r="EV60" i="27"/>
  <c r="EN61" i="27"/>
  <c r="EN63" i="27"/>
  <c r="EN62" i="27"/>
  <c r="EN59" i="27"/>
  <c r="EN60" i="27"/>
  <c r="EP54" i="27"/>
  <c r="EP56" i="27"/>
  <c r="EP55" i="27"/>
  <c r="EP58" i="27"/>
  <c r="EP57" i="27"/>
  <c r="ER50" i="27"/>
  <c r="ER51" i="27"/>
  <c r="ER52" i="27"/>
  <c r="ER53" i="27"/>
  <c r="ET48" i="27"/>
  <c r="ET49" i="27"/>
  <c r="ET46" i="27"/>
  <c r="ET47" i="27"/>
  <c r="ET45" i="27"/>
  <c r="EV40" i="27"/>
  <c r="EV42" i="27"/>
  <c r="EV41" i="27"/>
  <c r="EV44" i="27"/>
  <c r="EV43" i="27"/>
  <c r="EN40" i="27"/>
  <c r="EN43" i="27"/>
  <c r="EN41" i="27"/>
  <c r="EN42" i="27"/>
  <c r="EN44" i="27"/>
  <c r="EP36" i="27"/>
  <c r="EP37" i="27"/>
  <c r="EP35" i="27"/>
  <c r="EP38" i="27"/>
  <c r="EP39" i="27"/>
  <c r="ER34" i="27"/>
  <c r="ER30" i="27"/>
  <c r="ER31" i="27"/>
  <c r="ER32" i="27"/>
  <c r="ER33" i="27"/>
  <c r="ET25" i="27"/>
  <c r="ET26" i="27"/>
  <c r="ET28" i="27"/>
  <c r="ET29" i="27"/>
  <c r="ET27" i="27"/>
  <c r="EV22" i="27"/>
  <c r="EV23" i="27"/>
  <c r="EV24" i="27"/>
  <c r="EV21" i="27"/>
  <c r="EN22" i="27"/>
  <c r="EN23" i="27"/>
  <c r="EN24" i="27"/>
  <c r="EN21" i="27"/>
  <c r="EP20" i="27"/>
  <c r="EP16" i="27"/>
  <c r="EP17" i="27"/>
  <c r="EP18" i="27"/>
  <c r="EP19" i="27"/>
  <c r="ER12" i="27"/>
  <c r="ER14" i="27"/>
  <c r="ER15" i="27"/>
  <c r="ER13" i="27"/>
  <c r="ET8" i="27"/>
  <c r="ET9" i="27"/>
  <c r="ET10" i="27"/>
  <c r="ET11" i="27"/>
  <c r="ET7" i="27"/>
  <c r="EV4" i="27"/>
  <c r="EV6" i="27"/>
  <c r="EV5" i="27"/>
  <c r="EV3" i="27"/>
  <c r="EN6" i="27"/>
  <c r="EN4" i="27"/>
  <c r="EN5" i="27"/>
  <c r="EN3" i="27"/>
  <c r="EQ90" i="27"/>
  <c r="EQ98" i="27"/>
  <c r="EQ106" i="27"/>
  <c r="EQ94" i="27"/>
  <c r="EQ102" i="27"/>
  <c r="EQ91" i="27"/>
  <c r="EQ100" i="27"/>
  <c r="EQ105" i="27"/>
  <c r="EQ99" i="27"/>
  <c r="EQ104" i="27"/>
  <c r="EQ89" i="27"/>
  <c r="EQ103" i="27"/>
  <c r="EQ93" i="27"/>
  <c r="EQ97" i="27"/>
  <c r="EQ96" i="27"/>
  <c r="EQ101" i="27"/>
  <c r="EQ92" i="27"/>
  <c r="ES88" i="27"/>
  <c r="ES84" i="27"/>
  <c r="ES87" i="27"/>
  <c r="ES86" i="27"/>
  <c r="ES85" i="27"/>
  <c r="EU80" i="27"/>
  <c r="EU79" i="27"/>
  <c r="EU82" i="27"/>
  <c r="EU81" i="27"/>
  <c r="EU83" i="27"/>
  <c r="EM80" i="27"/>
  <c r="EM82" i="27"/>
  <c r="EM79" i="27"/>
  <c r="EM83" i="27"/>
  <c r="EM81" i="27"/>
  <c r="EO74" i="27"/>
  <c r="EO78" i="27"/>
  <c r="EO75" i="27"/>
  <c r="EO77" i="27"/>
  <c r="EO76" i="27"/>
  <c r="EQ72" i="27"/>
  <c r="EQ70" i="27"/>
  <c r="EQ71" i="27"/>
  <c r="EQ73" i="27"/>
  <c r="EQ69" i="27"/>
  <c r="ES64" i="27"/>
  <c r="ES66" i="27"/>
  <c r="ES68" i="27"/>
  <c r="ES65" i="27"/>
  <c r="ES67" i="27"/>
  <c r="EU62" i="27"/>
  <c r="EU60" i="27"/>
  <c r="EU59" i="27"/>
  <c r="EU63" i="27"/>
  <c r="EU61" i="27"/>
  <c r="EM62" i="27"/>
  <c r="EM63" i="27"/>
  <c r="EM61" i="27"/>
  <c r="EM60" i="27"/>
  <c r="EM59" i="27"/>
  <c r="EO54" i="27"/>
  <c r="EO55" i="27"/>
  <c r="EO56" i="27"/>
  <c r="EO58" i="27"/>
  <c r="EO57" i="27"/>
  <c r="EQ51" i="27"/>
  <c r="EQ52" i="27"/>
  <c r="EQ53" i="27"/>
  <c r="EQ50" i="27"/>
  <c r="ES49" i="27"/>
  <c r="ES47" i="27"/>
  <c r="ES45" i="27"/>
  <c r="ES46" i="27"/>
  <c r="ES48" i="27"/>
  <c r="EU40" i="27"/>
  <c r="EU41" i="27"/>
  <c r="EU43" i="27"/>
  <c r="EU44" i="27"/>
  <c r="EU42" i="27"/>
  <c r="EM40" i="27"/>
  <c r="EM41" i="27"/>
  <c r="EM42" i="27"/>
  <c r="EM43" i="27"/>
  <c r="EM44" i="27"/>
  <c r="EO35" i="27"/>
  <c r="EO38" i="27"/>
  <c r="EO36" i="27"/>
  <c r="EO39" i="27"/>
  <c r="EO37" i="27"/>
  <c r="EQ31" i="27"/>
  <c r="EQ32" i="27"/>
  <c r="EQ33" i="27"/>
  <c r="EQ34" i="27"/>
  <c r="EQ30" i="27"/>
  <c r="ES25" i="27"/>
  <c r="ES26" i="27"/>
  <c r="ES27" i="27"/>
  <c r="ES29" i="27"/>
  <c r="ES28" i="27"/>
  <c r="EU23" i="27"/>
  <c r="EU24" i="27"/>
  <c r="EU21" i="27"/>
  <c r="EU22" i="27"/>
  <c r="EM23" i="27"/>
  <c r="EM24" i="27"/>
  <c r="EM21" i="27"/>
  <c r="EM22" i="27"/>
  <c r="EO17" i="27"/>
  <c r="EO18" i="27"/>
  <c r="EO19" i="27"/>
  <c r="EO20" i="27"/>
  <c r="EO16" i="27"/>
  <c r="EQ12" i="27"/>
  <c r="EQ13" i="27"/>
  <c r="EQ15" i="27"/>
  <c r="EQ14" i="27"/>
  <c r="ES9" i="27"/>
  <c r="ES10" i="27"/>
  <c r="ES11" i="27"/>
  <c r="ES8" i="27"/>
  <c r="ES7" i="27"/>
  <c r="EU6" i="27"/>
  <c r="EU4" i="27"/>
  <c r="EU5" i="27"/>
  <c r="EU3" i="27"/>
  <c r="EM4" i="27"/>
  <c r="EM5" i="27"/>
  <c r="EM6" i="27"/>
  <c r="EM3" i="27"/>
  <c r="AK28" i="15"/>
  <c r="AK167" i="15"/>
  <c r="Q40" i="15"/>
  <c r="AC74" i="15" l="1"/>
  <c r="AC78" i="15"/>
  <c r="B23" i="20" l="1"/>
  <c r="J23" i="20"/>
  <c r="K23" i="20"/>
  <c r="L23" i="20"/>
  <c r="M23" i="20"/>
  <c r="N23" i="20"/>
  <c r="AE23" i="20"/>
  <c r="AF23" i="20"/>
  <c r="AG23" i="20"/>
  <c r="B24" i="20"/>
  <c r="J24" i="20"/>
  <c r="K24" i="20"/>
  <c r="L24" i="20"/>
  <c r="M24" i="20"/>
  <c r="N24" i="20"/>
  <c r="AE24" i="20"/>
  <c r="AF24" i="20"/>
  <c r="AG24" i="20"/>
  <c r="B25" i="20"/>
  <c r="J25" i="20"/>
  <c r="K25" i="20"/>
  <c r="L25" i="20"/>
  <c r="M25" i="20"/>
  <c r="N25" i="20"/>
  <c r="AE25" i="20"/>
  <c r="AF25" i="20"/>
  <c r="AG25" i="20"/>
  <c r="B26" i="20"/>
  <c r="J26" i="20"/>
  <c r="K26" i="20"/>
  <c r="L26" i="20"/>
  <c r="M26" i="20"/>
  <c r="N26" i="20"/>
  <c r="AE26" i="20"/>
  <c r="AF26" i="20"/>
  <c r="AG26" i="20"/>
  <c r="B27" i="20"/>
  <c r="J27" i="20"/>
  <c r="K27" i="20"/>
  <c r="L27" i="20"/>
  <c r="M27" i="20"/>
  <c r="N27" i="20"/>
  <c r="AE27" i="20"/>
  <c r="AF27" i="20"/>
  <c r="AG27" i="20"/>
  <c r="B28" i="20"/>
  <c r="J28" i="20"/>
  <c r="K28" i="20"/>
  <c r="L28" i="20"/>
  <c r="M28" i="20"/>
  <c r="N28" i="20"/>
  <c r="AE28" i="20"/>
  <c r="AF28" i="20"/>
  <c r="AG28" i="20"/>
  <c r="B29" i="20"/>
  <c r="J29" i="20"/>
  <c r="K29" i="20"/>
  <c r="L29" i="20"/>
  <c r="M29" i="20"/>
  <c r="N29" i="20"/>
  <c r="AE29" i="20"/>
  <c r="AF29" i="20"/>
  <c r="AG29" i="20"/>
  <c r="B30" i="20"/>
  <c r="J30" i="20"/>
  <c r="K30" i="20"/>
  <c r="L30" i="20"/>
  <c r="M30" i="20"/>
  <c r="N30" i="20"/>
  <c r="AE30" i="20"/>
  <c r="AF30" i="20"/>
  <c r="AG30" i="20"/>
  <c r="B31" i="20"/>
  <c r="J31" i="20"/>
  <c r="K31" i="20"/>
  <c r="L31" i="20"/>
  <c r="M31" i="20"/>
  <c r="N31" i="20"/>
  <c r="AE31" i="20"/>
  <c r="AF31" i="20"/>
  <c r="AG31" i="20"/>
  <c r="B32" i="20"/>
  <c r="J32" i="20"/>
  <c r="K32" i="20"/>
  <c r="L32" i="20"/>
  <c r="M32" i="20"/>
  <c r="N32" i="20"/>
  <c r="AE32" i="20"/>
  <c r="AF32" i="20"/>
  <c r="AG32" i="20"/>
  <c r="B33" i="20"/>
  <c r="J33" i="20"/>
  <c r="K33" i="20"/>
  <c r="L33" i="20"/>
  <c r="M33" i="20"/>
  <c r="N33" i="20"/>
  <c r="AE33" i="20"/>
  <c r="AF33" i="20"/>
  <c r="AG33" i="20"/>
  <c r="B34" i="20"/>
  <c r="J34" i="20"/>
  <c r="K34" i="20"/>
  <c r="L34" i="20"/>
  <c r="M34" i="20"/>
  <c r="N34" i="20"/>
  <c r="AE34" i="20"/>
  <c r="AF34" i="20"/>
  <c r="AG34" i="20"/>
  <c r="B35" i="20"/>
  <c r="J35" i="20"/>
  <c r="K35" i="20"/>
  <c r="L35" i="20"/>
  <c r="M35" i="20"/>
  <c r="N35" i="20"/>
  <c r="AE35" i="20"/>
  <c r="AF35" i="20"/>
  <c r="AG35" i="20"/>
  <c r="B36" i="20"/>
  <c r="J36" i="20"/>
  <c r="K36" i="20"/>
  <c r="L36" i="20"/>
  <c r="M36" i="20"/>
  <c r="N36" i="20"/>
  <c r="AE36" i="20"/>
  <c r="AF36" i="20"/>
  <c r="AG36" i="20"/>
  <c r="B37" i="20"/>
  <c r="J37" i="20"/>
  <c r="K37" i="20"/>
  <c r="L37" i="20"/>
  <c r="M37" i="20"/>
  <c r="N37" i="20"/>
  <c r="AE37" i="20"/>
  <c r="AF37" i="20"/>
  <c r="AG37" i="20"/>
  <c r="B38" i="20"/>
  <c r="J38" i="20"/>
  <c r="K38" i="20"/>
  <c r="L38" i="20"/>
  <c r="M38" i="20"/>
  <c r="N38" i="20"/>
  <c r="AE38" i="20"/>
  <c r="AF38" i="20"/>
  <c r="AG38" i="20"/>
  <c r="B39" i="20"/>
  <c r="J39" i="20"/>
  <c r="K39" i="20"/>
  <c r="L39" i="20"/>
  <c r="M39" i="20"/>
  <c r="N39" i="20"/>
  <c r="AE39" i="20"/>
  <c r="AF39" i="20"/>
  <c r="AG39" i="20"/>
  <c r="B40" i="20"/>
  <c r="J40" i="20"/>
  <c r="K40" i="20"/>
  <c r="L40" i="20"/>
  <c r="M40" i="20"/>
  <c r="N40" i="20"/>
  <c r="AE40" i="20"/>
  <c r="AF40" i="20"/>
  <c r="AG40" i="20"/>
  <c r="B41" i="20"/>
  <c r="J41" i="20"/>
  <c r="K41" i="20"/>
  <c r="L41" i="20"/>
  <c r="M41" i="20"/>
  <c r="N41" i="20"/>
  <c r="AE41" i="20"/>
  <c r="AF41" i="20"/>
  <c r="AG41" i="20"/>
  <c r="B42" i="20"/>
  <c r="J42" i="20"/>
  <c r="K42" i="20"/>
  <c r="L42" i="20"/>
  <c r="M42" i="20"/>
  <c r="N42" i="20"/>
  <c r="AE42" i="20"/>
  <c r="AF42" i="20"/>
  <c r="AG42" i="20"/>
  <c r="B43" i="20"/>
  <c r="J43" i="20"/>
  <c r="K43" i="20"/>
  <c r="L43" i="20"/>
  <c r="M43" i="20"/>
  <c r="N43" i="20"/>
  <c r="AE43" i="20"/>
  <c r="AF43" i="20"/>
  <c r="AG43" i="20"/>
  <c r="B44" i="20"/>
  <c r="J44" i="20"/>
  <c r="K44" i="20"/>
  <c r="L44" i="20"/>
  <c r="M44" i="20"/>
  <c r="N44" i="20"/>
  <c r="AE44" i="20"/>
  <c r="AF44" i="20"/>
  <c r="AG44" i="20"/>
  <c r="B45" i="20"/>
  <c r="J45" i="20"/>
  <c r="K45" i="20"/>
  <c r="L45" i="20"/>
  <c r="M45" i="20"/>
  <c r="N45" i="20"/>
  <c r="AE45" i="20"/>
  <c r="AF45" i="20"/>
  <c r="AG45" i="20"/>
  <c r="B46" i="20"/>
  <c r="J46" i="20"/>
  <c r="K46" i="20"/>
  <c r="L46" i="20"/>
  <c r="M46" i="20"/>
  <c r="N46" i="20"/>
  <c r="AE46" i="20"/>
  <c r="AF46" i="20"/>
  <c r="AG46" i="20"/>
  <c r="B47" i="20"/>
  <c r="J47" i="20"/>
  <c r="K47" i="20"/>
  <c r="L47" i="20"/>
  <c r="M47" i="20"/>
  <c r="N47" i="20"/>
  <c r="AE47" i="20"/>
  <c r="AF47" i="20"/>
  <c r="AG47" i="20"/>
  <c r="B48" i="20"/>
  <c r="J48" i="20"/>
  <c r="K48" i="20"/>
  <c r="L48" i="20"/>
  <c r="M48" i="20"/>
  <c r="N48" i="20"/>
  <c r="AE48" i="20"/>
  <c r="AF48" i="20"/>
  <c r="AG48" i="20"/>
  <c r="B49" i="20"/>
  <c r="J49" i="20"/>
  <c r="K49" i="20"/>
  <c r="L49" i="20"/>
  <c r="M49" i="20"/>
  <c r="N49" i="20"/>
  <c r="AE49" i="20"/>
  <c r="AF49" i="20"/>
  <c r="AG49" i="20"/>
  <c r="B50" i="20"/>
  <c r="J50" i="20"/>
  <c r="K50" i="20"/>
  <c r="L50" i="20"/>
  <c r="M50" i="20"/>
  <c r="N50" i="20"/>
  <c r="AE50" i="20"/>
  <c r="AF50" i="20"/>
  <c r="AG50" i="20"/>
  <c r="B51" i="20"/>
  <c r="J51" i="20"/>
  <c r="K51" i="20"/>
  <c r="L51" i="20"/>
  <c r="M51" i="20"/>
  <c r="N51" i="20"/>
  <c r="AE51" i="20"/>
  <c r="AF51" i="20"/>
  <c r="AG51" i="20"/>
  <c r="B52" i="20"/>
  <c r="J52" i="20"/>
  <c r="K52" i="20"/>
  <c r="L52" i="20"/>
  <c r="M52" i="20"/>
  <c r="N52" i="20"/>
  <c r="AE52" i="20"/>
  <c r="AF52" i="20"/>
  <c r="AG52" i="20"/>
  <c r="B53" i="20"/>
  <c r="J53" i="20"/>
  <c r="K53" i="20"/>
  <c r="L53" i="20"/>
  <c r="M53" i="20"/>
  <c r="N53" i="20"/>
  <c r="AE53" i="20"/>
  <c r="AF53" i="20"/>
  <c r="AG53" i="20"/>
  <c r="B54" i="20"/>
  <c r="J54" i="20"/>
  <c r="K54" i="20"/>
  <c r="L54" i="20"/>
  <c r="M54" i="20"/>
  <c r="N54" i="20"/>
  <c r="AE54" i="20"/>
  <c r="AF54" i="20"/>
  <c r="AG54" i="20"/>
  <c r="B55" i="20"/>
  <c r="J55" i="20"/>
  <c r="K55" i="20"/>
  <c r="L55" i="20"/>
  <c r="M55" i="20"/>
  <c r="N55" i="20"/>
  <c r="AE55" i="20"/>
  <c r="AF55" i="20"/>
  <c r="AG55" i="20"/>
  <c r="B56" i="20"/>
  <c r="J56" i="20"/>
  <c r="K56" i="20"/>
  <c r="L56" i="20"/>
  <c r="M56" i="20"/>
  <c r="N56" i="20"/>
  <c r="AE56" i="20"/>
  <c r="AF56" i="20"/>
  <c r="AG56" i="20"/>
  <c r="B57" i="20"/>
  <c r="J57" i="20"/>
  <c r="K57" i="20"/>
  <c r="L57" i="20"/>
  <c r="M57" i="20"/>
  <c r="N57" i="20"/>
  <c r="AE57" i="20"/>
  <c r="AF57" i="20"/>
  <c r="AG57" i="20"/>
  <c r="B58" i="20"/>
  <c r="J58" i="20"/>
  <c r="K58" i="20"/>
  <c r="L58" i="20"/>
  <c r="M58" i="20"/>
  <c r="N58" i="20"/>
  <c r="AE58" i="20"/>
  <c r="AF58" i="20"/>
  <c r="AG58" i="20"/>
  <c r="B59" i="20"/>
  <c r="J59" i="20"/>
  <c r="K59" i="20"/>
  <c r="L59" i="20"/>
  <c r="M59" i="20"/>
  <c r="N59" i="20"/>
  <c r="AE59" i="20"/>
  <c r="AF59" i="20"/>
  <c r="AG59" i="20"/>
  <c r="B60" i="20"/>
  <c r="J60" i="20"/>
  <c r="K60" i="20"/>
  <c r="L60" i="20"/>
  <c r="M60" i="20"/>
  <c r="N60" i="20"/>
  <c r="AE60" i="20"/>
  <c r="AF60" i="20"/>
  <c r="AG60" i="20"/>
  <c r="B61" i="20"/>
  <c r="J61" i="20"/>
  <c r="K61" i="20"/>
  <c r="L61" i="20"/>
  <c r="M61" i="20"/>
  <c r="N61" i="20"/>
  <c r="AE61" i="20"/>
  <c r="AF61" i="20"/>
  <c r="AG61" i="20"/>
  <c r="B62" i="20"/>
  <c r="J62" i="20"/>
  <c r="K62" i="20"/>
  <c r="L62" i="20"/>
  <c r="M62" i="20"/>
  <c r="N62" i="20"/>
  <c r="AE62" i="20"/>
  <c r="AF62" i="20"/>
  <c r="AG62" i="20"/>
  <c r="B63" i="20"/>
  <c r="J63" i="20"/>
  <c r="K63" i="20"/>
  <c r="L63" i="20"/>
  <c r="M63" i="20"/>
  <c r="N63" i="20"/>
  <c r="AE63" i="20"/>
  <c r="AF63" i="20"/>
  <c r="AG63" i="20"/>
  <c r="B64" i="20"/>
  <c r="J64" i="20"/>
  <c r="K64" i="20"/>
  <c r="L64" i="20"/>
  <c r="M64" i="20"/>
  <c r="N64" i="20"/>
  <c r="AE64" i="20"/>
  <c r="AF64" i="20"/>
  <c r="AG64" i="20"/>
  <c r="B65" i="20"/>
  <c r="J65" i="20"/>
  <c r="K65" i="20"/>
  <c r="L65" i="20"/>
  <c r="M65" i="20"/>
  <c r="N65" i="20"/>
  <c r="AE65" i="20"/>
  <c r="AF65" i="20"/>
  <c r="AG65" i="20"/>
  <c r="B66" i="20"/>
  <c r="J66" i="20"/>
  <c r="K66" i="20"/>
  <c r="L66" i="20"/>
  <c r="M66" i="20"/>
  <c r="N66" i="20"/>
  <c r="AE66" i="20"/>
  <c r="AF66" i="20"/>
  <c r="AG66" i="20"/>
  <c r="B67" i="20"/>
  <c r="J67" i="20"/>
  <c r="K67" i="20"/>
  <c r="L67" i="20"/>
  <c r="M67" i="20"/>
  <c r="N67" i="20"/>
  <c r="AE67" i="20"/>
  <c r="AF67" i="20"/>
  <c r="AG67" i="20"/>
  <c r="B68" i="20"/>
  <c r="J68" i="20"/>
  <c r="K68" i="20"/>
  <c r="L68" i="20"/>
  <c r="M68" i="20"/>
  <c r="N68" i="20"/>
  <c r="AE68" i="20"/>
  <c r="AF68" i="20"/>
  <c r="AG68" i="20"/>
  <c r="B69" i="20"/>
  <c r="J69" i="20"/>
  <c r="K69" i="20"/>
  <c r="L69" i="20"/>
  <c r="M69" i="20"/>
  <c r="N69" i="20"/>
  <c r="AE69" i="20"/>
  <c r="AF69" i="20"/>
  <c r="AG69" i="20"/>
  <c r="B70" i="20"/>
  <c r="J70" i="20"/>
  <c r="K70" i="20"/>
  <c r="L70" i="20"/>
  <c r="M70" i="20"/>
  <c r="N70" i="20"/>
  <c r="AE70" i="20"/>
  <c r="AF70" i="20"/>
  <c r="AG70" i="20"/>
  <c r="B71" i="20"/>
  <c r="J71" i="20"/>
  <c r="K71" i="20"/>
  <c r="L71" i="20"/>
  <c r="M71" i="20"/>
  <c r="N71" i="20"/>
  <c r="AE71" i="20"/>
  <c r="AF71" i="20"/>
  <c r="AG71" i="20"/>
  <c r="B72" i="20"/>
  <c r="J72" i="20"/>
  <c r="K72" i="20"/>
  <c r="L72" i="20"/>
  <c r="M72" i="20"/>
  <c r="N72" i="20"/>
  <c r="AE72" i="20"/>
  <c r="AF72" i="20"/>
  <c r="AG72" i="20"/>
  <c r="B73" i="20"/>
  <c r="J73" i="20"/>
  <c r="K73" i="20"/>
  <c r="L73" i="20"/>
  <c r="M73" i="20"/>
  <c r="N73" i="20"/>
  <c r="AE73" i="20"/>
  <c r="AF73" i="20"/>
  <c r="AG73" i="20"/>
  <c r="B74" i="20"/>
  <c r="J74" i="20"/>
  <c r="K74" i="20"/>
  <c r="L74" i="20"/>
  <c r="M74" i="20"/>
  <c r="N74" i="20"/>
  <c r="AE74" i="20"/>
  <c r="AF74" i="20"/>
  <c r="AG74" i="20"/>
  <c r="B75" i="20"/>
  <c r="J75" i="20"/>
  <c r="K75" i="20"/>
  <c r="L75" i="20"/>
  <c r="M75" i="20"/>
  <c r="N75" i="20"/>
  <c r="AE75" i="20"/>
  <c r="AF75" i="20"/>
  <c r="AG75" i="20"/>
  <c r="B76" i="20"/>
  <c r="J76" i="20"/>
  <c r="K76" i="20"/>
  <c r="L76" i="20"/>
  <c r="M76" i="20"/>
  <c r="N76" i="20"/>
  <c r="AE76" i="20"/>
  <c r="AF76" i="20"/>
  <c r="AG76" i="20"/>
  <c r="B77" i="20"/>
  <c r="J77" i="20"/>
  <c r="K77" i="20"/>
  <c r="L77" i="20"/>
  <c r="M77" i="20"/>
  <c r="N77" i="20"/>
  <c r="AE77" i="20"/>
  <c r="AF77" i="20"/>
  <c r="AG77" i="20"/>
  <c r="B78" i="20"/>
  <c r="J78" i="20"/>
  <c r="K78" i="20"/>
  <c r="L78" i="20"/>
  <c r="M78" i="20"/>
  <c r="N78" i="20"/>
  <c r="AE78" i="20"/>
  <c r="AF78" i="20"/>
  <c r="AG78" i="20"/>
  <c r="B79" i="20"/>
  <c r="J79" i="20"/>
  <c r="K79" i="20"/>
  <c r="L79" i="20"/>
  <c r="M79" i="20"/>
  <c r="N79" i="20"/>
  <c r="AE79" i="20"/>
  <c r="AF79" i="20"/>
  <c r="AG79" i="20"/>
  <c r="B80" i="20"/>
  <c r="J80" i="20"/>
  <c r="K80" i="20"/>
  <c r="L80" i="20"/>
  <c r="M80" i="20"/>
  <c r="N80" i="20"/>
  <c r="AE80" i="20"/>
  <c r="AF80" i="20"/>
  <c r="AG80" i="20"/>
  <c r="B81" i="20"/>
  <c r="J81" i="20"/>
  <c r="K81" i="20"/>
  <c r="L81" i="20"/>
  <c r="M81" i="20"/>
  <c r="N81" i="20"/>
  <c r="AE81" i="20"/>
  <c r="AF81" i="20"/>
  <c r="AG81" i="20"/>
  <c r="B82" i="20"/>
  <c r="J82" i="20"/>
  <c r="K82" i="20"/>
  <c r="L82" i="20"/>
  <c r="M82" i="20"/>
  <c r="N82" i="20"/>
  <c r="AE82" i="20"/>
  <c r="AF82" i="20"/>
  <c r="AG82" i="20"/>
  <c r="B83" i="20"/>
  <c r="J83" i="20"/>
  <c r="K83" i="20"/>
  <c r="L83" i="20"/>
  <c r="M83" i="20"/>
  <c r="N83" i="20"/>
  <c r="AE83" i="20"/>
  <c r="AF83" i="20"/>
  <c r="AG83" i="20"/>
  <c r="B84" i="20"/>
  <c r="J84" i="20"/>
  <c r="K84" i="20"/>
  <c r="L84" i="20"/>
  <c r="M84" i="20"/>
  <c r="N84" i="20"/>
  <c r="AE84" i="20"/>
  <c r="AF84" i="20"/>
  <c r="AG84" i="20"/>
  <c r="B85" i="20"/>
  <c r="J85" i="20"/>
  <c r="K85" i="20"/>
  <c r="L85" i="20"/>
  <c r="M85" i="20"/>
  <c r="N85" i="20"/>
  <c r="AE85" i="20"/>
  <c r="AF85" i="20"/>
  <c r="AG85" i="20"/>
  <c r="B86" i="20"/>
  <c r="J86" i="20"/>
  <c r="K86" i="20"/>
  <c r="L86" i="20"/>
  <c r="M86" i="20"/>
  <c r="N86" i="20"/>
  <c r="AE86" i="20"/>
  <c r="AF86" i="20"/>
  <c r="AG86" i="20"/>
  <c r="B87" i="20"/>
  <c r="J87" i="20"/>
  <c r="K87" i="20"/>
  <c r="L87" i="20"/>
  <c r="M87" i="20"/>
  <c r="N87" i="20"/>
  <c r="AE87" i="20"/>
  <c r="AF87" i="20"/>
  <c r="AG87" i="20"/>
  <c r="B88" i="20"/>
  <c r="J88" i="20"/>
  <c r="K88" i="20"/>
  <c r="L88" i="20"/>
  <c r="M88" i="20"/>
  <c r="N88" i="20"/>
  <c r="AE88" i="20"/>
  <c r="AF88" i="20"/>
  <c r="AG88" i="20"/>
  <c r="B89" i="20"/>
  <c r="J89" i="20"/>
  <c r="K89" i="20"/>
  <c r="L89" i="20"/>
  <c r="M89" i="20"/>
  <c r="N89" i="20"/>
  <c r="AE89" i="20"/>
  <c r="AF89" i="20"/>
  <c r="AG89" i="20"/>
  <c r="B90" i="20"/>
  <c r="J90" i="20"/>
  <c r="K90" i="20"/>
  <c r="L90" i="20"/>
  <c r="M90" i="20"/>
  <c r="N90" i="20"/>
  <c r="AE90" i="20"/>
  <c r="AF90" i="20"/>
  <c r="AG90" i="20"/>
  <c r="B91" i="20"/>
  <c r="J91" i="20"/>
  <c r="K91" i="20"/>
  <c r="L91" i="20"/>
  <c r="M91" i="20"/>
  <c r="N91" i="20"/>
  <c r="AE91" i="20"/>
  <c r="AF91" i="20"/>
  <c r="AG91" i="20"/>
  <c r="B92" i="20"/>
  <c r="J92" i="20"/>
  <c r="K92" i="20"/>
  <c r="L92" i="20"/>
  <c r="M92" i="20"/>
  <c r="N92" i="20"/>
  <c r="AE92" i="20"/>
  <c r="AF92" i="20"/>
  <c r="AG92" i="20"/>
  <c r="B93" i="20"/>
  <c r="J93" i="20"/>
  <c r="K93" i="20"/>
  <c r="L93" i="20"/>
  <c r="M93" i="20"/>
  <c r="N93" i="20"/>
  <c r="AE93" i="20"/>
  <c r="AF93" i="20"/>
  <c r="AG93" i="20"/>
  <c r="B94" i="20"/>
  <c r="J94" i="20"/>
  <c r="K94" i="20"/>
  <c r="L94" i="20"/>
  <c r="M94" i="20"/>
  <c r="N94" i="20"/>
  <c r="AE94" i="20"/>
  <c r="AF94" i="20"/>
  <c r="AG94" i="20"/>
  <c r="B95" i="20"/>
  <c r="J95" i="20"/>
  <c r="K95" i="20"/>
  <c r="L95" i="20"/>
  <c r="M95" i="20"/>
  <c r="N95" i="20"/>
  <c r="AE95" i="20"/>
  <c r="AF95" i="20"/>
  <c r="AG95" i="20"/>
  <c r="B96" i="20"/>
  <c r="J96" i="20"/>
  <c r="K96" i="20"/>
  <c r="L96" i="20"/>
  <c r="M96" i="20"/>
  <c r="N96" i="20"/>
  <c r="AE96" i="20"/>
  <c r="AF96" i="20"/>
  <c r="AG96" i="20"/>
  <c r="B97" i="20"/>
  <c r="J97" i="20"/>
  <c r="K97" i="20"/>
  <c r="L97" i="20"/>
  <c r="M97" i="20"/>
  <c r="N97" i="20"/>
  <c r="AE97" i="20"/>
  <c r="AF97" i="20"/>
  <c r="AG97" i="20"/>
  <c r="B98" i="20"/>
  <c r="J98" i="20"/>
  <c r="K98" i="20"/>
  <c r="L98" i="20"/>
  <c r="M98" i="20"/>
  <c r="N98" i="20"/>
  <c r="AE98" i="20"/>
  <c r="AF98" i="20"/>
  <c r="AG98" i="20"/>
  <c r="B99" i="20"/>
  <c r="J99" i="20"/>
  <c r="K99" i="20"/>
  <c r="L99" i="20"/>
  <c r="M99" i="20"/>
  <c r="N99" i="20"/>
  <c r="AE99" i="20"/>
  <c r="AF99" i="20"/>
  <c r="AG99" i="20"/>
  <c r="B100" i="20"/>
  <c r="J100" i="20"/>
  <c r="K100" i="20"/>
  <c r="L100" i="20"/>
  <c r="M100" i="20"/>
  <c r="N100" i="20"/>
  <c r="AE100" i="20"/>
  <c r="AF100" i="20"/>
  <c r="AG100" i="20"/>
  <c r="B101" i="20"/>
  <c r="J101" i="20"/>
  <c r="K101" i="20"/>
  <c r="L101" i="20"/>
  <c r="M101" i="20"/>
  <c r="N101" i="20"/>
  <c r="AE101" i="20"/>
  <c r="AF101" i="20"/>
  <c r="AG101" i="20"/>
  <c r="B102" i="20"/>
  <c r="J102" i="20"/>
  <c r="K102" i="20"/>
  <c r="L102" i="20"/>
  <c r="M102" i="20"/>
  <c r="N102" i="20"/>
  <c r="AE102" i="20"/>
  <c r="AF102" i="20"/>
  <c r="AG102" i="20"/>
  <c r="B103" i="20"/>
  <c r="J103" i="20"/>
  <c r="K103" i="20"/>
  <c r="L103" i="20"/>
  <c r="M103" i="20"/>
  <c r="N103" i="20"/>
  <c r="AE103" i="20"/>
  <c r="AF103" i="20"/>
  <c r="AG103" i="20"/>
  <c r="B104" i="20"/>
  <c r="J104" i="20"/>
  <c r="K104" i="20"/>
  <c r="L104" i="20"/>
  <c r="M104" i="20"/>
  <c r="N104" i="20"/>
  <c r="AE104" i="20"/>
  <c r="AF104" i="20"/>
  <c r="AG104" i="20"/>
  <c r="B105" i="20"/>
  <c r="J105" i="20"/>
  <c r="K105" i="20"/>
  <c r="L105" i="20"/>
  <c r="M105" i="20"/>
  <c r="N105" i="20"/>
  <c r="AE105" i="20"/>
  <c r="AF105" i="20"/>
  <c r="AG105" i="20"/>
  <c r="B106" i="20"/>
  <c r="J106" i="20"/>
  <c r="K106" i="20"/>
  <c r="L106" i="20"/>
  <c r="M106" i="20"/>
  <c r="N106" i="20"/>
  <c r="AE106" i="20"/>
  <c r="AF106" i="20"/>
  <c r="AG106" i="20"/>
  <c r="B107" i="20"/>
  <c r="J107" i="20"/>
  <c r="K107" i="20"/>
  <c r="L107" i="20"/>
  <c r="M107" i="20"/>
  <c r="N107" i="20"/>
  <c r="AE107" i="20"/>
  <c r="AF107" i="20"/>
  <c r="AG107" i="20"/>
  <c r="B108" i="20"/>
  <c r="J108" i="20"/>
  <c r="K108" i="20"/>
  <c r="L108" i="20"/>
  <c r="M108" i="20"/>
  <c r="N108" i="20"/>
  <c r="AE108" i="20"/>
  <c r="AF108" i="20"/>
  <c r="AG108" i="20"/>
  <c r="B109" i="20"/>
  <c r="J109" i="20"/>
  <c r="K109" i="20"/>
  <c r="L109" i="20"/>
  <c r="M109" i="20"/>
  <c r="N109" i="20"/>
  <c r="AE109" i="20"/>
  <c r="AF109" i="20"/>
  <c r="AG109" i="20"/>
  <c r="B110" i="20"/>
  <c r="J110" i="20"/>
  <c r="K110" i="20"/>
  <c r="L110" i="20"/>
  <c r="M110" i="20"/>
  <c r="N110" i="20"/>
  <c r="AE110" i="20"/>
  <c r="AF110" i="20"/>
  <c r="AG110" i="20"/>
  <c r="B111" i="20"/>
  <c r="J111" i="20"/>
  <c r="K111" i="20"/>
  <c r="L111" i="20"/>
  <c r="M111" i="20"/>
  <c r="N111" i="20"/>
  <c r="AE111" i="20"/>
  <c r="AF111" i="20"/>
  <c r="AG111" i="20"/>
  <c r="B112" i="20"/>
  <c r="J112" i="20"/>
  <c r="K112" i="20"/>
  <c r="L112" i="20"/>
  <c r="M112" i="20"/>
  <c r="N112" i="20"/>
  <c r="AE112" i="20"/>
  <c r="AF112" i="20"/>
  <c r="AG112" i="20"/>
  <c r="B113" i="20"/>
  <c r="J113" i="20"/>
  <c r="K113" i="20"/>
  <c r="L113" i="20"/>
  <c r="M113" i="20"/>
  <c r="N113" i="20"/>
  <c r="AE113" i="20"/>
  <c r="AF113" i="20"/>
  <c r="AG113" i="20"/>
  <c r="B114" i="20"/>
  <c r="J114" i="20"/>
  <c r="K114" i="20"/>
  <c r="L114" i="20"/>
  <c r="M114" i="20"/>
  <c r="N114" i="20"/>
  <c r="AE114" i="20"/>
  <c r="AF114" i="20"/>
  <c r="AG114" i="20"/>
  <c r="B115" i="20"/>
  <c r="J115" i="20"/>
  <c r="K115" i="20"/>
  <c r="L115" i="20"/>
  <c r="M115" i="20"/>
  <c r="N115" i="20"/>
  <c r="AE115" i="20"/>
  <c r="AF115" i="20"/>
  <c r="AG115" i="20"/>
  <c r="B22" i="20"/>
  <c r="J22" i="20"/>
  <c r="K22" i="20"/>
  <c r="L22" i="20"/>
  <c r="M22" i="20"/>
  <c r="N22" i="20"/>
  <c r="B21" i="26"/>
  <c r="J21" i="26"/>
  <c r="K21" i="26"/>
  <c r="L21" i="26"/>
  <c r="M21" i="26"/>
  <c r="N21" i="26"/>
  <c r="AF21" i="26"/>
  <c r="AG21" i="26"/>
  <c r="B22" i="26"/>
  <c r="J22" i="26"/>
  <c r="K22" i="26"/>
  <c r="L22" i="26"/>
  <c r="M22" i="26"/>
  <c r="N22" i="26"/>
  <c r="AF22" i="26"/>
  <c r="AG22" i="26"/>
  <c r="B23" i="26"/>
  <c r="J23" i="26"/>
  <c r="K23" i="26"/>
  <c r="L23" i="26"/>
  <c r="M23" i="26"/>
  <c r="N23" i="26"/>
  <c r="AF23" i="26"/>
  <c r="AG23" i="26"/>
  <c r="B24" i="26"/>
  <c r="J24" i="26"/>
  <c r="K24" i="26"/>
  <c r="L24" i="26"/>
  <c r="M24" i="26"/>
  <c r="N24" i="26"/>
  <c r="AF24" i="26"/>
  <c r="AG24" i="26"/>
  <c r="B25" i="26"/>
  <c r="J25" i="26"/>
  <c r="K25" i="26"/>
  <c r="L25" i="26"/>
  <c r="M25" i="26"/>
  <c r="N25" i="26"/>
  <c r="AF25" i="26"/>
  <c r="AG25" i="26"/>
  <c r="B26" i="26"/>
  <c r="J26" i="26"/>
  <c r="K26" i="26"/>
  <c r="L26" i="26"/>
  <c r="M26" i="26"/>
  <c r="N26" i="26"/>
  <c r="AF26" i="26"/>
  <c r="AG26" i="26"/>
  <c r="B27" i="26"/>
  <c r="J27" i="26"/>
  <c r="K27" i="26"/>
  <c r="L27" i="26"/>
  <c r="M27" i="26"/>
  <c r="N27" i="26"/>
  <c r="AF27" i="26"/>
  <c r="AG27" i="26"/>
  <c r="B28" i="26"/>
  <c r="J28" i="26"/>
  <c r="K28" i="26"/>
  <c r="L28" i="26"/>
  <c r="M28" i="26"/>
  <c r="N28" i="26"/>
  <c r="AF28" i="26"/>
  <c r="AG28" i="26"/>
  <c r="B29" i="26"/>
  <c r="J29" i="26"/>
  <c r="K29" i="26"/>
  <c r="L29" i="26"/>
  <c r="M29" i="26"/>
  <c r="N29" i="26"/>
  <c r="AF29" i="26"/>
  <c r="AG29" i="26"/>
  <c r="B30" i="26"/>
  <c r="J30" i="26"/>
  <c r="K30" i="26"/>
  <c r="L30" i="26"/>
  <c r="M30" i="26"/>
  <c r="N30" i="26"/>
  <c r="AF30" i="26"/>
  <c r="AG30" i="26"/>
  <c r="B31" i="26"/>
  <c r="J31" i="26"/>
  <c r="K31" i="26"/>
  <c r="L31" i="26"/>
  <c r="M31" i="26"/>
  <c r="N31" i="26"/>
  <c r="AF31" i="26"/>
  <c r="AG31" i="26"/>
  <c r="B32" i="26"/>
  <c r="J32" i="26"/>
  <c r="K32" i="26"/>
  <c r="L32" i="26"/>
  <c r="M32" i="26"/>
  <c r="N32" i="26"/>
  <c r="AF32" i="26"/>
  <c r="AG32" i="26"/>
  <c r="B33" i="26"/>
  <c r="J33" i="26"/>
  <c r="K33" i="26"/>
  <c r="L33" i="26"/>
  <c r="M33" i="26"/>
  <c r="N33" i="26"/>
  <c r="AF33" i="26"/>
  <c r="AG33" i="26"/>
  <c r="B34" i="26"/>
  <c r="J34" i="26"/>
  <c r="K34" i="26"/>
  <c r="L34" i="26"/>
  <c r="M34" i="26"/>
  <c r="N34" i="26"/>
  <c r="AF34" i="26"/>
  <c r="AG34" i="26"/>
  <c r="B35" i="26"/>
  <c r="J35" i="26"/>
  <c r="K35" i="26"/>
  <c r="L35" i="26"/>
  <c r="M35" i="26"/>
  <c r="N35" i="26"/>
  <c r="AF35" i="26"/>
  <c r="AG35" i="26"/>
  <c r="B36" i="26"/>
  <c r="J36" i="26"/>
  <c r="K36" i="26"/>
  <c r="L36" i="26"/>
  <c r="M36" i="26"/>
  <c r="N36" i="26"/>
  <c r="AF36" i="26"/>
  <c r="AG36" i="26"/>
  <c r="B37" i="26"/>
  <c r="J37" i="26"/>
  <c r="K37" i="26"/>
  <c r="L37" i="26"/>
  <c r="M37" i="26"/>
  <c r="N37" i="26"/>
  <c r="AF37" i="26"/>
  <c r="AG37" i="26"/>
  <c r="B38" i="26"/>
  <c r="J38" i="26"/>
  <c r="K38" i="26"/>
  <c r="L38" i="26"/>
  <c r="M38" i="26"/>
  <c r="N38" i="26"/>
  <c r="AF38" i="26"/>
  <c r="AG38" i="26"/>
  <c r="B39" i="26"/>
  <c r="J39" i="26"/>
  <c r="K39" i="26"/>
  <c r="L39" i="26"/>
  <c r="M39" i="26"/>
  <c r="N39" i="26"/>
  <c r="AF39" i="26"/>
  <c r="AG39" i="26"/>
  <c r="B40" i="26"/>
  <c r="J40" i="26"/>
  <c r="K40" i="26"/>
  <c r="L40" i="26"/>
  <c r="M40" i="26"/>
  <c r="N40" i="26"/>
  <c r="AF40" i="26"/>
  <c r="AG40" i="26"/>
  <c r="B41" i="26"/>
  <c r="J41" i="26"/>
  <c r="K41" i="26"/>
  <c r="L41" i="26"/>
  <c r="M41" i="26"/>
  <c r="N41" i="26"/>
  <c r="AF41" i="26"/>
  <c r="AG41" i="26"/>
  <c r="B42" i="26"/>
  <c r="J42" i="26"/>
  <c r="K42" i="26"/>
  <c r="L42" i="26"/>
  <c r="M42" i="26"/>
  <c r="N42" i="26"/>
  <c r="AF42" i="26"/>
  <c r="AG42" i="26"/>
  <c r="B43" i="26"/>
  <c r="J43" i="26"/>
  <c r="K43" i="26"/>
  <c r="L43" i="26"/>
  <c r="M43" i="26"/>
  <c r="N43" i="26"/>
  <c r="AF43" i="26"/>
  <c r="AG43" i="26"/>
  <c r="B44" i="26"/>
  <c r="J44" i="26"/>
  <c r="K44" i="26"/>
  <c r="L44" i="26"/>
  <c r="M44" i="26"/>
  <c r="N44" i="26"/>
  <c r="AF44" i="26"/>
  <c r="AG44" i="26"/>
  <c r="B45" i="26"/>
  <c r="J45" i="26"/>
  <c r="K45" i="26"/>
  <c r="L45" i="26"/>
  <c r="M45" i="26"/>
  <c r="N45" i="26"/>
  <c r="AF45" i="26"/>
  <c r="AG45" i="26"/>
  <c r="B46" i="26"/>
  <c r="J46" i="26"/>
  <c r="K46" i="26"/>
  <c r="L46" i="26"/>
  <c r="M46" i="26"/>
  <c r="N46" i="26"/>
  <c r="AF46" i="26"/>
  <c r="AG46" i="26"/>
  <c r="B47" i="26"/>
  <c r="J47" i="26"/>
  <c r="K47" i="26"/>
  <c r="L47" i="26"/>
  <c r="M47" i="26"/>
  <c r="N47" i="26"/>
  <c r="AF47" i="26"/>
  <c r="AG47" i="26"/>
  <c r="B48" i="26"/>
  <c r="J48" i="26"/>
  <c r="K48" i="26"/>
  <c r="L48" i="26"/>
  <c r="M48" i="26"/>
  <c r="N48" i="26"/>
  <c r="AF48" i="26"/>
  <c r="AG48" i="26"/>
  <c r="B49" i="26"/>
  <c r="J49" i="26"/>
  <c r="K49" i="26"/>
  <c r="L49" i="26"/>
  <c r="M49" i="26"/>
  <c r="N49" i="26"/>
  <c r="AF49" i="26"/>
  <c r="AG49" i="26"/>
  <c r="B50" i="26"/>
  <c r="J50" i="26"/>
  <c r="K50" i="26"/>
  <c r="L50" i="26"/>
  <c r="M50" i="26"/>
  <c r="N50" i="26"/>
  <c r="AF50" i="26"/>
  <c r="AG50" i="26"/>
  <c r="B51" i="26"/>
  <c r="J51" i="26"/>
  <c r="K51" i="26"/>
  <c r="L51" i="26"/>
  <c r="M51" i="26"/>
  <c r="N51" i="26"/>
  <c r="AF51" i="26"/>
  <c r="AG51" i="26"/>
  <c r="B52" i="26"/>
  <c r="J52" i="26"/>
  <c r="K52" i="26"/>
  <c r="L52" i="26"/>
  <c r="M52" i="26"/>
  <c r="N52" i="26"/>
  <c r="AF52" i="26"/>
  <c r="AG52" i="26"/>
  <c r="B53" i="26"/>
  <c r="J53" i="26"/>
  <c r="K53" i="26"/>
  <c r="L53" i="26"/>
  <c r="M53" i="26"/>
  <c r="N53" i="26"/>
  <c r="AF53" i="26"/>
  <c r="AG53" i="26"/>
  <c r="B54" i="26"/>
  <c r="J54" i="26"/>
  <c r="K54" i="26"/>
  <c r="L54" i="26"/>
  <c r="M54" i="26"/>
  <c r="N54" i="26"/>
  <c r="AF54" i="26"/>
  <c r="AG54" i="26"/>
  <c r="B55" i="26"/>
  <c r="J55" i="26"/>
  <c r="K55" i="26"/>
  <c r="L55" i="26"/>
  <c r="M55" i="26"/>
  <c r="N55" i="26"/>
  <c r="AF55" i="26"/>
  <c r="AG55" i="26"/>
  <c r="B56" i="26"/>
  <c r="J56" i="26"/>
  <c r="K56" i="26"/>
  <c r="L56" i="26"/>
  <c r="M56" i="26"/>
  <c r="N56" i="26"/>
  <c r="AF56" i="26"/>
  <c r="AG56" i="26"/>
  <c r="B57" i="26"/>
  <c r="J57" i="26"/>
  <c r="K57" i="26"/>
  <c r="L57" i="26"/>
  <c r="M57" i="26"/>
  <c r="N57" i="26"/>
  <c r="AF57" i="26"/>
  <c r="AG57" i="26"/>
  <c r="B58" i="26"/>
  <c r="J58" i="26"/>
  <c r="K58" i="26"/>
  <c r="L58" i="26"/>
  <c r="M58" i="26"/>
  <c r="N58" i="26"/>
  <c r="AF58" i="26"/>
  <c r="AG58" i="26"/>
  <c r="B59" i="26"/>
  <c r="J59" i="26"/>
  <c r="K59" i="26"/>
  <c r="L59" i="26"/>
  <c r="M59" i="26"/>
  <c r="N59" i="26"/>
  <c r="AF59" i="26"/>
  <c r="AG59" i="26"/>
  <c r="B60" i="26"/>
  <c r="J60" i="26"/>
  <c r="K60" i="26"/>
  <c r="L60" i="26"/>
  <c r="M60" i="26"/>
  <c r="N60" i="26"/>
  <c r="AF60" i="26"/>
  <c r="AG60" i="26"/>
  <c r="B61" i="26"/>
  <c r="J61" i="26"/>
  <c r="K61" i="26"/>
  <c r="L61" i="26"/>
  <c r="M61" i="26"/>
  <c r="N61" i="26"/>
  <c r="AF61" i="26"/>
  <c r="AG61" i="26"/>
  <c r="B62" i="26"/>
  <c r="J62" i="26"/>
  <c r="K62" i="26"/>
  <c r="L62" i="26"/>
  <c r="M62" i="26"/>
  <c r="N62" i="26"/>
  <c r="AF62" i="26"/>
  <c r="AG62" i="26"/>
  <c r="B63" i="26"/>
  <c r="J63" i="26"/>
  <c r="K63" i="26"/>
  <c r="L63" i="26"/>
  <c r="M63" i="26"/>
  <c r="N63" i="26"/>
  <c r="AF63" i="26"/>
  <c r="AG63" i="26"/>
  <c r="B64" i="26"/>
  <c r="J64" i="26"/>
  <c r="K64" i="26"/>
  <c r="L64" i="26"/>
  <c r="M64" i="26"/>
  <c r="N64" i="26"/>
  <c r="AF64" i="26"/>
  <c r="AG64" i="26"/>
  <c r="B65" i="26"/>
  <c r="J65" i="26"/>
  <c r="K65" i="26"/>
  <c r="L65" i="26"/>
  <c r="M65" i="26"/>
  <c r="N65" i="26"/>
  <c r="AF65" i="26"/>
  <c r="AG65" i="26"/>
  <c r="B66" i="26"/>
  <c r="J66" i="26"/>
  <c r="K66" i="26"/>
  <c r="L66" i="26"/>
  <c r="M66" i="26"/>
  <c r="N66" i="26"/>
  <c r="AF66" i="26"/>
  <c r="AG66" i="26"/>
  <c r="B67" i="26"/>
  <c r="J67" i="26"/>
  <c r="K67" i="26"/>
  <c r="L67" i="26"/>
  <c r="M67" i="26"/>
  <c r="N67" i="26"/>
  <c r="AF67" i="26"/>
  <c r="AG67" i="26"/>
  <c r="B68" i="26"/>
  <c r="J68" i="26"/>
  <c r="K68" i="26"/>
  <c r="L68" i="26"/>
  <c r="M68" i="26"/>
  <c r="N68" i="26"/>
  <c r="AF68" i="26"/>
  <c r="AG68" i="26"/>
  <c r="B69" i="26"/>
  <c r="J69" i="26"/>
  <c r="K69" i="26"/>
  <c r="L69" i="26"/>
  <c r="M69" i="26"/>
  <c r="N69" i="26"/>
  <c r="AF69" i="26"/>
  <c r="AG69" i="26"/>
  <c r="B70" i="26"/>
  <c r="J70" i="26"/>
  <c r="K70" i="26"/>
  <c r="L70" i="26"/>
  <c r="M70" i="26"/>
  <c r="N70" i="26"/>
  <c r="AF70" i="26"/>
  <c r="AG70" i="26"/>
  <c r="B71" i="26"/>
  <c r="J71" i="26"/>
  <c r="K71" i="26"/>
  <c r="L71" i="26"/>
  <c r="M71" i="26"/>
  <c r="N71" i="26"/>
  <c r="AF71" i="26"/>
  <c r="AG71" i="26"/>
  <c r="B72" i="26"/>
  <c r="J72" i="26"/>
  <c r="K72" i="26"/>
  <c r="L72" i="26"/>
  <c r="M72" i="26"/>
  <c r="N72" i="26"/>
  <c r="AF72" i="26"/>
  <c r="AG72" i="26"/>
  <c r="B73" i="26"/>
  <c r="J73" i="26"/>
  <c r="K73" i="26"/>
  <c r="L73" i="26"/>
  <c r="M73" i="26"/>
  <c r="N73" i="26"/>
  <c r="AF73" i="26"/>
  <c r="AG73" i="26"/>
  <c r="B74" i="26"/>
  <c r="J74" i="26"/>
  <c r="K74" i="26"/>
  <c r="L74" i="26"/>
  <c r="M74" i="26"/>
  <c r="N74" i="26"/>
  <c r="AF74" i="26"/>
  <c r="AG74" i="26"/>
  <c r="B75" i="26"/>
  <c r="J75" i="26"/>
  <c r="K75" i="26"/>
  <c r="L75" i="26"/>
  <c r="M75" i="26"/>
  <c r="N75" i="26"/>
  <c r="AF75" i="26"/>
  <c r="AG75" i="26"/>
  <c r="B76" i="26"/>
  <c r="J76" i="26"/>
  <c r="K76" i="26"/>
  <c r="L76" i="26"/>
  <c r="M76" i="26"/>
  <c r="N76" i="26"/>
  <c r="AF76" i="26"/>
  <c r="AG76" i="26"/>
  <c r="B77" i="26"/>
  <c r="J77" i="26"/>
  <c r="K77" i="26"/>
  <c r="L77" i="26"/>
  <c r="M77" i="26"/>
  <c r="N77" i="26"/>
  <c r="AF77" i="26"/>
  <c r="AG77" i="26"/>
  <c r="B78" i="26"/>
  <c r="J78" i="26"/>
  <c r="K78" i="26"/>
  <c r="L78" i="26"/>
  <c r="M78" i="26"/>
  <c r="N78" i="26"/>
  <c r="AF78" i="26"/>
  <c r="AG78" i="26"/>
  <c r="B79" i="26"/>
  <c r="J79" i="26"/>
  <c r="K79" i="26"/>
  <c r="L79" i="26"/>
  <c r="M79" i="26"/>
  <c r="N79" i="26"/>
  <c r="AF79" i="26"/>
  <c r="AG79" i="26"/>
  <c r="B80" i="26"/>
  <c r="J80" i="26"/>
  <c r="K80" i="26"/>
  <c r="L80" i="26"/>
  <c r="M80" i="26"/>
  <c r="N80" i="26"/>
  <c r="AF80" i="26"/>
  <c r="AG80" i="26"/>
  <c r="B81" i="26"/>
  <c r="J81" i="26"/>
  <c r="K81" i="26"/>
  <c r="L81" i="26"/>
  <c r="M81" i="26"/>
  <c r="N81" i="26"/>
  <c r="AF81" i="26"/>
  <c r="AG81" i="26"/>
  <c r="B82" i="26"/>
  <c r="J82" i="26"/>
  <c r="K82" i="26"/>
  <c r="L82" i="26"/>
  <c r="M82" i="26"/>
  <c r="N82" i="26"/>
  <c r="AF82" i="26"/>
  <c r="AG82" i="26"/>
  <c r="B83" i="26"/>
  <c r="J83" i="26"/>
  <c r="K83" i="26"/>
  <c r="L83" i="26"/>
  <c r="M83" i="26"/>
  <c r="N83" i="26"/>
  <c r="AF83" i="26"/>
  <c r="AG83" i="26"/>
  <c r="B84" i="26"/>
  <c r="J84" i="26"/>
  <c r="K84" i="26"/>
  <c r="L84" i="26"/>
  <c r="M84" i="26"/>
  <c r="N84" i="26"/>
  <c r="AF84" i="26"/>
  <c r="AG84" i="26"/>
  <c r="B85" i="26"/>
  <c r="J85" i="26"/>
  <c r="K85" i="26"/>
  <c r="L85" i="26"/>
  <c r="M85" i="26"/>
  <c r="N85" i="26"/>
  <c r="AF85" i="26"/>
  <c r="AG85" i="26"/>
  <c r="B86" i="26"/>
  <c r="J86" i="26"/>
  <c r="K86" i="26"/>
  <c r="L86" i="26"/>
  <c r="M86" i="26"/>
  <c r="N86" i="26"/>
  <c r="AF86" i="26"/>
  <c r="AG86" i="26"/>
  <c r="B87" i="26"/>
  <c r="J87" i="26"/>
  <c r="K87" i="26"/>
  <c r="L87" i="26"/>
  <c r="M87" i="26"/>
  <c r="N87" i="26"/>
  <c r="AF87" i="26"/>
  <c r="AG87" i="26"/>
  <c r="B88" i="26"/>
  <c r="J88" i="26"/>
  <c r="K88" i="26"/>
  <c r="L88" i="26"/>
  <c r="M88" i="26"/>
  <c r="N88" i="26"/>
  <c r="AF88" i="26"/>
  <c r="AG88" i="26"/>
  <c r="B89" i="26"/>
  <c r="J89" i="26"/>
  <c r="K89" i="26"/>
  <c r="L89" i="26"/>
  <c r="M89" i="26"/>
  <c r="N89" i="26"/>
  <c r="AF89" i="26"/>
  <c r="AG89" i="26"/>
  <c r="B90" i="26"/>
  <c r="J90" i="26"/>
  <c r="K90" i="26"/>
  <c r="L90" i="26"/>
  <c r="M90" i="26"/>
  <c r="N90" i="26"/>
  <c r="AF90" i="26"/>
  <c r="AG90" i="26"/>
  <c r="B91" i="26"/>
  <c r="J91" i="26"/>
  <c r="K91" i="26"/>
  <c r="L91" i="26"/>
  <c r="M91" i="26"/>
  <c r="N91" i="26"/>
  <c r="AF91" i="26"/>
  <c r="AG91" i="26"/>
  <c r="B92" i="26"/>
  <c r="J92" i="26"/>
  <c r="K92" i="26"/>
  <c r="L92" i="26"/>
  <c r="M92" i="26"/>
  <c r="N92" i="26"/>
  <c r="AF92" i="26"/>
  <c r="AG92" i="26"/>
  <c r="B93" i="26"/>
  <c r="J93" i="26"/>
  <c r="K93" i="26"/>
  <c r="L93" i="26"/>
  <c r="M93" i="26"/>
  <c r="N93" i="26"/>
  <c r="AF93" i="26"/>
  <c r="AG93" i="26"/>
  <c r="B94" i="26"/>
  <c r="J94" i="26"/>
  <c r="K94" i="26"/>
  <c r="L94" i="26"/>
  <c r="M94" i="26"/>
  <c r="N94" i="26"/>
  <c r="AF94" i="26"/>
  <c r="AG94" i="26"/>
  <c r="B95" i="26"/>
  <c r="J95" i="26"/>
  <c r="K95" i="26"/>
  <c r="L95" i="26"/>
  <c r="M95" i="26"/>
  <c r="N95" i="26"/>
  <c r="AF95" i="26"/>
  <c r="AG95" i="26"/>
  <c r="B96" i="26"/>
  <c r="J96" i="26"/>
  <c r="K96" i="26"/>
  <c r="L96" i="26"/>
  <c r="M96" i="26"/>
  <c r="N96" i="26"/>
  <c r="AF96" i="26"/>
  <c r="AG96" i="26"/>
  <c r="B97" i="26"/>
  <c r="J97" i="26"/>
  <c r="K97" i="26"/>
  <c r="L97" i="26"/>
  <c r="M97" i="26"/>
  <c r="N97" i="26"/>
  <c r="AF97" i="26"/>
  <c r="AG97" i="26"/>
  <c r="B98" i="26"/>
  <c r="J98" i="26"/>
  <c r="K98" i="26"/>
  <c r="L98" i="26"/>
  <c r="M98" i="26"/>
  <c r="N98" i="26"/>
  <c r="AF98" i="26"/>
  <c r="AG98" i="26"/>
  <c r="B99" i="26"/>
  <c r="J99" i="26"/>
  <c r="K99" i="26"/>
  <c r="L99" i="26"/>
  <c r="M99" i="26"/>
  <c r="N99" i="26"/>
  <c r="AF99" i="26"/>
  <c r="AG99" i="26"/>
  <c r="B100" i="26"/>
  <c r="J100" i="26"/>
  <c r="K100" i="26"/>
  <c r="L100" i="26"/>
  <c r="M100" i="26"/>
  <c r="N100" i="26"/>
  <c r="AF100" i="26"/>
  <c r="AG100" i="26"/>
  <c r="B101" i="26"/>
  <c r="J101" i="26"/>
  <c r="K101" i="26"/>
  <c r="L101" i="26"/>
  <c r="M101" i="26"/>
  <c r="N101" i="26"/>
  <c r="AF101" i="26"/>
  <c r="AG101" i="26"/>
  <c r="B102" i="26"/>
  <c r="J102" i="26"/>
  <c r="K102" i="26"/>
  <c r="L102" i="26"/>
  <c r="M102" i="26"/>
  <c r="N102" i="26"/>
  <c r="AF102" i="26"/>
  <c r="AG102" i="26"/>
  <c r="B103" i="26"/>
  <c r="J103" i="26"/>
  <c r="K103" i="26"/>
  <c r="L103" i="26"/>
  <c r="M103" i="26"/>
  <c r="N103" i="26"/>
  <c r="AF103" i="26"/>
  <c r="AG103" i="26"/>
  <c r="B104" i="26"/>
  <c r="J104" i="26"/>
  <c r="K104" i="26"/>
  <c r="L104" i="26"/>
  <c r="M104" i="26"/>
  <c r="N104" i="26"/>
  <c r="AF104" i="26"/>
  <c r="AG104" i="26"/>
  <c r="B105" i="26"/>
  <c r="J105" i="26"/>
  <c r="K105" i="26"/>
  <c r="L105" i="26"/>
  <c r="M105" i="26"/>
  <c r="N105" i="26"/>
  <c r="AF105" i="26"/>
  <c r="AG105" i="26"/>
  <c r="B106" i="26"/>
  <c r="J106" i="26"/>
  <c r="K106" i="26"/>
  <c r="L106" i="26"/>
  <c r="M106" i="26"/>
  <c r="N106" i="26"/>
  <c r="AF106" i="26"/>
  <c r="AG106" i="26"/>
  <c r="B107" i="26"/>
  <c r="J107" i="26"/>
  <c r="K107" i="26"/>
  <c r="L107" i="26"/>
  <c r="M107" i="26"/>
  <c r="N107" i="26"/>
  <c r="AF107" i="26"/>
  <c r="AG107" i="26"/>
  <c r="B108" i="26"/>
  <c r="J108" i="26"/>
  <c r="K108" i="26"/>
  <c r="L108" i="26"/>
  <c r="M108" i="26"/>
  <c r="N108" i="26"/>
  <c r="AF108" i="26"/>
  <c r="AG108" i="26"/>
  <c r="B109" i="26"/>
  <c r="J109" i="26"/>
  <c r="K109" i="26"/>
  <c r="L109" i="26"/>
  <c r="M109" i="26"/>
  <c r="N109" i="26"/>
  <c r="AF109" i="26"/>
  <c r="AG109" i="26"/>
  <c r="B110" i="26"/>
  <c r="J110" i="26"/>
  <c r="K110" i="26"/>
  <c r="L110" i="26"/>
  <c r="M110" i="26"/>
  <c r="N110" i="26"/>
  <c r="AF110" i="26"/>
  <c r="AG110" i="26"/>
  <c r="B111" i="26"/>
  <c r="J111" i="26"/>
  <c r="K111" i="26"/>
  <c r="L111" i="26"/>
  <c r="M111" i="26"/>
  <c r="N111" i="26"/>
  <c r="AF111" i="26"/>
  <c r="AG111" i="26"/>
  <c r="B112" i="26"/>
  <c r="J112" i="26"/>
  <c r="K112" i="26"/>
  <c r="L112" i="26"/>
  <c r="M112" i="26"/>
  <c r="N112" i="26"/>
  <c r="AF112" i="26"/>
  <c r="AG112" i="26"/>
  <c r="B113" i="26"/>
  <c r="J113" i="26"/>
  <c r="K113" i="26"/>
  <c r="L113" i="26"/>
  <c r="M113" i="26"/>
  <c r="N113" i="26"/>
  <c r="AF113" i="26"/>
  <c r="AG113" i="26"/>
  <c r="AE7" i="20" l="1"/>
  <c r="V8" i="20"/>
  <c r="AF7" i="26"/>
  <c r="Q28" i="15" l="1"/>
  <c r="AF20" i="26" l="1"/>
  <c r="AG20" i="26"/>
  <c r="AG15" i="26"/>
  <c r="AG16" i="26"/>
  <c r="AG17" i="26"/>
  <c r="AG18" i="26"/>
  <c r="AG19" i="26"/>
  <c r="AG14" i="26"/>
  <c r="AC14" i="26" s="1"/>
  <c r="AF15" i="26"/>
  <c r="V15" i="26" s="1"/>
  <c r="AF16" i="26"/>
  <c r="AF17" i="26"/>
  <c r="AF18" i="26"/>
  <c r="AF19" i="26"/>
  <c r="AG16" i="20"/>
  <c r="AF17" i="20"/>
  <c r="AG17" i="20"/>
  <c r="AF18" i="20"/>
  <c r="AG18" i="20"/>
  <c r="AF19" i="20"/>
  <c r="AG19" i="20"/>
  <c r="AF20" i="20"/>
  <c r="AG20" i="20"/>
  <c r="AF21" i="20"/>
  <c r="AG21" i="20"/>
  <c r="AF22" i="20"/>
  <c r="AG22" i="20"/>
  <c r="AF16" i="20"/>
  <c r="AE16" i="20"/>
  <c r="AE17" i="20"/>
  <c r="AE18" i="20"/>
  <c r="AE19" i="20"/>
  <c r="AE20" i="20"/>
  <c r="AE21" i="20"/>
  <c r="AE22" i="20"/>
  <c r="AQ3" i="29"/>
  <c r="AR3" i="29"/>
  <c r="AS3" i="29"/>
  <c r="AT3" i="29"/>
  <c r="AU3" i="29"/>
  <c r="AV3" i="29"/>
  <c r="AW3" i="29"/>
  <c r="AX3" i="29"/>
  <c r="AY3" i="29"/>
  <c r="AZ3" i="29"/>
  <c r="BA3" i="29"/>
  <c r="BB3" i="29"/>
  <c r="BC3" i="29"/>
  <c r="BD3" i="29"/>
  <c r="BE3" i="29"/>
  <c r="BF3" i="29"/>
  <c r="BG3" i="29"/>
  <c r="BH3" i="29"/>
  <c r="BI3" i="29"/>
  <c r="BJ3" i="29"/>
  <c r="BK3" i="29"/>
  <c r="AN4" i="29"/>
  <c r="AN5" i="29"/>
  <c r="AN6" i="29"/>
  <c r="AN7" i="29"/>
  <c r="AN8" i="29"/>
  <c r="AN9" i="29"/>
  <c r="AN10" i="29"/>
  <c r="AN11" i="29"/>
  <c r="AN12" i="29"/>
  <c r="AN13" i="29"/>
  <c r="AN14" i="29"/>
  <c r="AN15" i="29"/>
  <c r="AN16" i="29"/>
  <c r="AN17" i="29"/>
  <c r="AN18" i="29"/>
  <c r="AN19" i="29"/>
  <c r="AN20" i="29"/>
  <c r="AN21" i="29"/>
  <c r="AN22" i="29"/>
  <c r="AN23" i="29"/>
  <c r="AN24" i="29"/>
  <c r="AN25" i="29"/>
  <c r="AN26" i="29"/>
  <c r="AN27" i="29"/>
  <c r="AN3" i="29"/>
  <c r="DO7" i="27"/>
  <c r="DO8" i="27"/>
  <c r="DO9" i="27"/>
  <c r="DO10" i="27"/>
  <c r="DO11" i="27"/>
  <c r="DO12" i="27"/>
  <c r="DO13" i="27"/>
  <c r="DO14" i="27"/>
  <c r="DO15" i="27"/>
  <c r="DO16" i="27"/>
  <c r="DO17" i="27"/>
  <c r="DO18" i="27"/>
  <c r="DO19" i="27"/>
  <c r="DO20" i="27"/>
  <c r="DO21" i="27"/>
  <c r="DO22" i="27"/>
  <c r="DO23" i="27"/>
  <c r="DO24" i="27"/>
  <c r="DO25" i="27"/>
  <c r="DO26" i="27"/>
  <c r="DO27" i="27"/>
  <c r="DO28" i="27"/>
  <c r="DO29" i="27"/>
  <c r="DO30" i="27"/>
  <c r="DO31" i="27"/>
  <c r="DO32" i="27"/>
  <c r="DO33" i="27"/>
  <c r="DO34" i="27"/>
  <c r="DO35" i="27"/>
  <c r="DO36" i="27"/>
  <c r="DO37" i="27"/>
  <c r="DO38" i="27"/>
  <c r="DO39" i="27"/>
  <c r="DO40" i="27"/>
  <c r="DO41" i="27"/>
  <c r="DO42" i="27"/>
  <c r="DO43" i="27"/>
  <c r="DO44" i="27"/>
  <c r="DO45" i="27"/>
  <c r="DO46" i="27"/>
  <c r="DO47" i="27"/>
  <c r="DO48" i="27"/>
  <c r="DO49" i="27"/>
  <c r="DO50" i="27"/>
  <c r="DO51" i="27"/>
  <c r="DO52" i="27"/>
  <c r="DO53" i="27"/>
  <c r="DO54" i="27"/>
  <c r="DO55" i="27"/>
  <c r="DO56" i="27"/>
  <c r="DO57" i="27"/>
  <c r="DO58" i="27"/>
  <c r="DO59" i="27"/>
  <c r="DO60" i="27"/>
  <c r="DO61" i="27"/>
  <c r="DO62" i="27"/>
  <c r="DO63" i="27"/>
  <c r="DO64" i="27"/>
  <c r="DO65" i="27"/>
  <c r="DO66" i="27"/>
  <c r="DO67" i="27"/>
  <c r="DO68" i="27"/>
  <c r="DO69" i="27"/>
  <c r="DO70" i="27"/>
  <c r="DO71" i="27"/>
  <c r="DO72" i="27"/>
  <c r="DO73" i="27"/>
  <c r="DO74" i="27"/>
  <c r="DO75" i="27"/>
  <c r="DO76" i="27"/>
  <c r="DO77" i="27"/>
  <c r="DO78" i="27"/>
  <c r="DO79" i="27"/>
  <c r="DO80" i="27"/>
  <c r="DO81" i="27"/>
  <c r="DO82" i="27"/>
  <c r="DO83" i="27"/>
  <c r="DO84" i="27"/>
  <c r="DO85" i="27"/>
  <c r="DO86" i="27"/>
  <c r="DO87" i="27"/>
  <c r="DO88" i="27"/>
  <c r="DO89" i="27"/>
  <c r="DO90" i="27"/>
  <c r="DO91" i="27"/>
  <c r="DO92" i="27"/>
  <c r="DO93" i="27"/>
  <c r="DO94" i="27"/>
  <c r="DO95" i="27"/>
  <c r="DO96" i="27"/>
  <c r="DO97" i="27"/>
  <c r="DO98" i="27"/>
  <c r="DO99" i="27"/>
  <c r="DO100" i="27"/>
  <c r="DO101" i="27"/>
  <c r="DO102" i="27"/>
  <c r="DO103" i="27"/>
  <c r="DO104" i="27"/>
  <c r="DO105" i="27"/>
  <c r="DO106" i="27"/>
  <c r="DO4" i="27"/>
  <c r="DO5" i="27"/>
  <c r="DO6" i="27"/>
  <c r="DO3" i="27"/>
  <c r="AO3" i="27"/>
  <c r="AP3" i="27"/>
  <c r="AQ3" i="27"/>
  <c r="AR3" i="27"/>
  <c r="AS3" i="27"/>
  <c r="AT3" i="27"/>
  <c r="AU3" i="27"/>
  <c r="AV3" i="27"/>
  <c r="AW3" i="27"/>
  <c r="AX3" i="27"/>
  <c r="AY3" i="27"/>
  <c r="AZ3" i="27"/>
  <c r="BA3" i="27"/>
  <c r="BB3" i="27"/>
  <c r="BC3" i="27"/>
  <c r="BD3" i="27"/>
  <c r="BE3" i="27"/>
  <c r="BF3" i="27"/>
  <c r="BG3" i="27"/>
  <c r="BH3" i="27"/>
  <c r="BI3" i="27"/>
  <c r="AO4" i="27"/>
  <c r="AP4" i="27"/>
  <c r="AQ4" i="27"/>
  <c r="AS4" i="27"/>
  <c r="AT4" i="27"/>
  <c r="AU4" i="27"/>
  <c r="AV4" i="27"/>
  <c r="AW4" i="27"/>
  <c r="AX4" i="27"/>
  <c r="AY4" i="27"/>
  <c r="AZ4" i="27"/>
  <c r="BA4" i="27"/>
  <c r="BB4" i="27"/>
  <c r="BC4" i="27"/>
  <c r="BD4" i="27"/>
  <c r="BE4" i="27"/>
  <c r="BF4" i="27"/>
  <c r="BG4" i="27"/>
  <c r="BH4" i="27"/>
  <c r="BI4" i="27"/>
  <c r="BJ4" i="27"/>
  <c r="AO5" i="27"/>
  <c r="AP5" i="27"/>
  <c r="AQ5" i="27"/>
  <c r="AR5" i="27"/>
  <c r="AS5" i="27"/>
  <c r="AT5" i="27"/>
  <c r="AU5" i="27"/>
  <c r="AV5" i="27"/>
  <c r="AW5" i="27"/>
  <c r="AX5" i="27"/>
  <c r="AY5" i="27"/>
  <c r="AZ5" i="27"/>
  <c r="BA5" i="27"/>
  <c r="BB5" i="27"/>
  <c r="BC5" i="27"/>
  <c r="BD5" i="27"/>
  <c r="BE5" i="27"/>
  <c r="BF5" i="27"/>
  <c r="BG5" i="27"/>
  <c r="BH5" i="27"/>
  <c r="BI5" i="27"/>
  <c r="BJ5" i="27"/>
  <c r="AO6" i="27"/>
  <c r="AP6" i="27"/>
  <c r="AQ6" i="27"/>
  <c r="AR6" i="27"/>
  <c r="AS6" i="27"/>
  <c r="AT6" i="27"/>
  <c r="AU6" i="27"/>
  <c r="AV6" i="27"/>
  <c r="AW6" i="27"/>
  <c r="AX6" i="27"/>
  <c r="AY6" i="27"/>
  <c r="AZ6" i="27"/>
  <c r="BA6" i="27"/>
  <c r="BB6" i="27"/>
  <c r="BC6" i="27"/>
  <c r="BD6" i="27"/>
  <c r="BE6" i="27"/>
  <c r="BF6" i="27"/>
  <c r="BG6" i="27"/>
  <c r="BH6" i="27"/>
  <c r="BI6" i="27"/>
  <c r="BJ6" i="27"/>
  <c r="AO7" i="27"/>
  <c r="AP7" i="27"/>
  <c r="AQ7" i="27"/>
  <c r="AR7" i="27"/>
  <c r="AS7" i="27"/>
  <c r="AT7" i="27"/>
  <c r="AU7" i="27"/>
  <c r="AV7" i="27"/>
  <c r="AW7" i="27"/>
  <c r="AX7" i="27"/>
  <c r="AY7" i="27"/>
  <c r="AZ7" i="27"/>
  <c r="BA7" i="27"/>
  <c r="BB7" i="27"/>
  <c r="BC7" i="27"/>
  <c r="BD7" i="27"/>
  <c r="BE7" i="27"/>
  <c r="BF7" i="27"/>
  <c r="BG7" i="27"/>
  <c r="BH7" i="27"/>
  <c r="BI7" i="27"/>
  <c r="BJ7" i="27"/>
  <c r="AO8" i="27"/>
  <c r="AP8" i="27"/>
  <c r="AQ8" i="27"/>
  <c r="AR8" i="27"/>
  <c r="AS8" i="27"/>
  <c r="AT8" i="27"/>
  <c r="AU8" i="27"/>
  <c r="AV8" i="27"/>
  <c r="AW8" i="27"/>
  <c r="AX8" i="27"/>
  <c r="AY8" i="27"/>
  <c r="AZ8" i="27"/>
  <c r="BA8" i="27"/>
  <c r="BB8" i="27"/>
  <c r="BC8" i="27"/>
  <c r="BD8" i="27"/>
  <c r="BE8" i="27"/>
  <c r="BF8" i="27"/>
  <c r="BG8" i="27"/>
  <c r="BH8" i="27"/>
  <c r="BI8" i="27"/>
  <c r="BJ8" i="27"/>
  <c r="AO9" i="27"/>
  <c r="AP9" i="27"/>
  <c r="AQ9" i="27"/>
  <c r="AR9" i="27"/>
  <c r="AS9" i="27"/>
  <c r="AT9" i="27"/>
  <c r="AU9" i="27"/>
  <c r="AV9" i="27"/>
  <c r="AW9" i="27"/>
  <c r="AX9" i="27"/>
  <c r="AY9" i="27"/>
  <c r="AZ9" i="27"/>
  <c r="BA9" i="27"/>
  <c r="BB9" i="27"/>
  <c r="BC9" i="27"/>
  <c r="BD9" i="27"/>
  <c r="BE9" i="27"/>
  <c r="BF9" i="27"/>
  <c r="BG9" i="27"/>
  <c r="BH9" i="27"/>
  <c r="BI9" i="27"/>
  <c r="BJ9" i="27"/>
  <c r="AO10" i="27"/>
  <c r="AP10" i="27"/>
  <c r="AQ10" i="27"/>
  <c r="AR10" i="27"/>
  <c r="AS10" i="27"/>
  <c r="AT10" i="27"/>
  <c r="AU10" i="27"/>
  <c r="AV10" i="27"/>
  <c r="AW10" i="27"/>
  <c r="AX10" i="27"/>
  <c r="AY10" i="27"/>
  <c r="AZ10" i="27"/>
  <c r="BA10" i="27"/>
  <c r="BB10" i="27"/>
  <c r="BC10" i="27"/>
  <c r="BD10" i="27"/>
  <c r="BE10" i="27"/>
  <c r="BF10" i="27"/>
  <c r="BG10" i="27"/>
  <c r="BH10" i="27"/>
  <c r="BI10" i="27"/>
  <c r="BJ10" i="27"/>
  <c r="AO11" i="27"/>
  <c r="AP11" i="27"/>
  <c r="AQ11" i="27"/>
  <c r="AR11" i="27"/>
  <c r="AS11" i="27"/>
  <c r="AT11" i="27"/>
  <c r="AU11" i="27"/>
  <c r="AV11" i="27"/>
  <c r="AW11" i="27"/>
  <c r="AX11" i="27"/>
  <c r="AY11" i="27"/>
  <c r="AZ11" i="27"/>
  <c r="BA11" i="27"/>
  <c r="BB11" i="27"/>
  <c r="BC11" i="27"/>
  <c r="BD11" i="27"/>
  <c r="BE11" i="27"/>
  <c r="BF11" i="27"/>
  <c r="BG11" i="27"/>
  <c r="BH11" i="27"/>
  <c r="BI11" i="27"/>
  <c r="BJ11" i="27"/>
  <c r="AO12" i="27"/>
  <c r="AP12" i="27"/>
  <c r="AQ12" i="27"/>
  <c r="AR12" i="27"/>
  <c r="AS12" i="27"/>
  <c r="AT12" i="27"/>
  <c r="AU12" i="27"/>
  <c r="AV12" i="27"/>
  <c r="AW12" i="27"/>
  <c r="AX12" i="27"/>
  <c r="AY12" i="27"/>
  <c r="AZ12" i="27"/>
  <c r="BA12" i="27"/>
  <c r="BB12" i="27"/>
  <c r="BC12" i="27"/>
  <c r="BD12" i="27"/>
  <c r="BE12" i="27"/>
  <c r="BF12" i="27"/>
  <c r="BG12" i="27"/>
  <c r="BH12" i="27"/>
  <c r="BI12" i="27"/>
  <c r="BJ12" i="27"/>
  <c r="AO13" i="27"/>
  <c r="AP13" i="27"/>
  <c r="AQ13" i="27"/>
  <c r="AR13" i="27"/>
  <c r="AS13" i="27"/>
  <c r="AT13" i="27"/>
  <c r="AU13" i="27"/>
  <c r="AV13" i="27"/>
  <c r="AW13" i="27"/>
  <c r="AX13" i="27"/>
  <c r="AY13" i="27"/>
  <c r="AZ13" i="27"/>
  <c r="BA13" i="27"/>
  <c r="BB13" i="27"/>
  <c r="BC13" i="27"/>
  <c r="BD13" i="27"/>
  <c r="BE13" i="27"/>
  <c r="BF13" i="27"/>
  <c r="BG13" i="27"/>
  <c r="BH13" i="27"/>
  <c r="BI13" i="27"/>
  <c r="BJ13" i="27"/>
  <c r="AO14" i="27"/>
  <c r="AP14" i="27"/>
  <c r="AQ14" i="27"/>
  <c r="AR14" i="27"/>
  <c r="AS14" i="27"/>
  <c r="AT14" i="27"/>
  <c r="AU14" i="27"/>
  <c r="AV14" i="27"/>
  <c r="AW14" i="27"/>
  <c r="AX14" i="27"/>
  <c r="AY14" i="27"/>
  <c r="AZ14" i="27"/>
  <c r="BA14" i="27"/>
  <c r="BB14" i="27"/>
  <c r="BC14" i="27"/>
  <c r="BD14" i="27"/>
  <c r="BE14" i="27"/>
  <c r="BF14" i="27"/>
  <c r="BG14" i="27"/>
  <c r="BH14" i="27"/>
  <c r="BI14" i="27"/>
  <c r="BJ14" i="27"/>
  <c r="AO15" i="27"/>
  <c r="AP15" i="27"/>
  <c r="AQ15" i="27"/>
  <c r="AR15" i="27"/>
  <c r="AS15" i="27"/>
  <c r="AT15" i="27"/>
  <c r="AU15" i="27"/>
  <c r="AV15" i="27"/>
  <c r="AW15" i="27"/>
  <c r="AX15" i="27"/>
  <c r="AY15" i="27"/>
  <c r="AZ15" i="27"/>
  <c r="BA15" i="27"/>
  <c r="BB15" i="27"/>
  <c r="BC15" i="27"/>
  <c r="BD15" i="27"/>
  <c r="BE15" i="27"/>
  <c r="BF15" i="27"/>
  <c r="BG15" i="27"/>
  <c r="BH15" i="27"/>
  <c r="BI15" i="27"/>
  <c r="BJ15" i="27"/>
  <c r="AO16" i="27"/>
  <c r="AP16" i="27"/>
  <c r="AQ16" i="27"/>
  <c r="AR16" i="27"/>
  <c r="AS16" i="27"/>
  <c r="AT16" i="27"/>
  <c r="AU16" i="27"/>
  <c r="AV16" i="27"/>
  <c r="AW16" i="27"/>
  <c r="AX16" i="27"/>
  <c r="AY16" i="27"/>
  <c r="AZ16" i="27"/>
  <c r="BA16" i="27"/>
  <c r="BB16" i="27"/>
  <c r="BC16" i="27"/>
  <c r="BD16" i="27"/>
  <c r="BE16" i="27"/>
  <c r="BF16" i="27"/>
  <c r="BG16" i="27"/>
  <c r="BH16" i="27"/>
  <c r="BI16" i="27"/>
  <c r="BJ16" i="27"/>
  <c r="AO17" i="27"/>
  <c r="AP17" i="27"/>
  <c r="AQ17" i="27"/>
  <c r="AR17" i="27"/>
  <c r="AS17" i="27"/>
  <c r="AT17" i="27"/>
  <c r="AU17" i="27"/>
  <c r="AV17" i="27"/>
  <c r="AW17" i="27"/>
  <c r="AX17" i="27"/>
  <c r="AY17" i="27"/>
  <c r="AZ17" i="27"/>
  <c r="BA17" i="27"/>
  <c r="BB17" i="27"/>
  <c r="BC17" i="27"/>
  <c r="BD17" i="27"/>
  <c r="BE17" i="27"/>
  <c r="BF17" i="27"/>
  <c r="BG17" i="27"/>
  <c r="BH17" i="27"/>
  <c r="BI17" i="27"/>
  <c r="BJ17" i="27"/>
  <c r="AO18" i="27"/>
  <c r="AP18" i="27"/>
  <c r="AQ18" i="27"/>
  <c r="AR18" i="27"/>
  <c r="AS18" i="27"/>
  <c r="AT18" i="27"/>
  <c r="AU18" i="27"/>
  <c r="AV18" i="27"/>
  <c r="AW18" i="27"/>
  <c r="AX18" i="27"/>
  <c r="AY18" i="27"/>
  <c r="AZ18" i="27"/>
  <c r="BA18" i="27"/>
  <c r="BB18" i="27"/>
  <c r="BC18" i="27"/>
  <c r="BD18" i="27"/>
  <c r="BE18" i="27"/>
  <c r="BF18" i="27"/>
  <c r="BG18" i="27"/>
  <c r="BH18" i="27"/>
  <c r="BI18" i="27"/>
  <c r="BJ18" i="27"/>
  <c r="AO19" i="27"/>
  <c r="AP19" i="27"/>
  <c r="AQ19" i="27"/>
  <c r="AR19" i="27"/>
  <c r="AS19" i="27"/>
  <c r="AT19" i="27"/>
  <c r="AU19" i="27"/>
  <c r="AV19" i="27"/>
  <c r="AW19" i="27"/>
  <c r="DY81" i="27" s="1"/>
  <c r="AX19" i="27"/>
  <c r="AY19" i="27"/>
  <c r="AZ19" i="27"/>
  <c r="BA19" i="27"/>
  <c r="BB19" i="27"/>
  <c r="BC19" i="27"/>
  <c r="BD19" i="27"/>
  <c r="BE19" i="27"/>
  <c r="BF19" i="27"/>
  <c r="BG19" i="27"/>
  <c r="BH19" i="27"/>
  <c r="BI19" i="27"/>
  <c r="BJ19" i="27"/>
  <c r="AO20" i="27"/>
  <c r="AP20" i="27"/>
  <c r="AQ20" i="27"/>
  <c r="AR20" i="27"/>
  <c r="AS20" i="27"/>
  <c r="AT20" i="27"/>
  <c r="AU20" i="27"/>
  <c r="AV20" i="27"/>
  <c r="AW20" i="27"/>
  <c r="AX20" i="27"/>
  <c r="AY20" i="27"/>
  <c r="AZ20" i="27"/>
  <c r="BA20" i="27"/>
  <c r="EC86" i="27" s="1"/>
  <c r="BB20" i="27"/>
  <c r="BC20" i="27"/>
  <c r="BD20" i="27"/>
  <c r="BE20" i="27"/>
  <c r="BF20" i="27"/>
  <c r="BG20" i="27"/>
  <c r="BH20" i="27"/>
  <c r="BI20" i="27"/>
  <c r="BJ20" i="27"/>
  <c r="AO21" i="27"/>
  <c r="AP21" i="27"/>
  <c r="DR90" i="27" s="1"/>
  <c r="AQ21" i="27"/>
  <c r="AR21" i="27"/>
  <c r="DT91" i="27" s="1"/>
  <c r="AS21" i="27"/>
  <c r="AT21" i="27"/>
  <c r="DV92" i="27" s="1"/>
  <c r="AU21" i="27"/>
  <c r="AV21" i="27"/>
  <c r="DX89" i="27" s="1"/>
  <c r="AW21" i="27"/>
  <c r="AX21" i="27"/>
  <c r="AY21" i="27"/>
  <c r="AZ21" i="27"/>
  <c r="EB91" i="27" s="1"/>
  <c r="BA21" i="27"/>
  <c r="BB21" i="27"/>
  <c r="ED96" i="27" s="1"/>
  <c r="BC21" i="27"/>
  <c r="BD21" i="27"/>
  <c r="BE21" i="27"/>
  <c r="BF21" i="27"/>
  <c r="BG21" i="27"/>
  <c r="BH21" i="27"/>
  <c r="BI21" i="27"/>
  <c r="BJ21" i="27"/>
  <c r="AN21" i="27"/>
  <c r="AN20" i="27"/>
  <c r="AN19" i="27"/>
  <c r="AN18" i="27"/>
  <c r="AN17" i="27"/>
  <c r="AN16" i="27"/>
  <c r="AN15" i="27"/>
  <c r="AN14" i="27"/>
  <c r="AN13" i="27"/>
  <c r="AN12" i="27"/>
  <c r="AN11" i="27"/>
  <c r="AN10" i="27"/>
  <c r="AN9" i="27"/>
  <c r="AN8" i="27"/>
  <c r="AN4" i="27"/>
  <c r="AN7" i="27"/>
  <c r="AN6" i="27"/>
  <c r="AN5" i="27"/>
  <c r="AN3" i="27"/>
  <c r="DP3" i="27" s="1"/>
  <c r="AF5" i="20"/>
  <c r="N20" i="26"/>
  <c r="M20" i="26"/>
  <c r="L20" i="26"/>
  <c r="K20" i="26"/>
  <c r="J20" i="26"/>
  <c r="B20" i="26"/>
  <c r="N19" i="26"/>
  <c r="M19" i="26"/>
  <c r="L19" i="26"/>
  <c r="K19" i="26"/>
  <c r="J19" i="26"/>
  <c r="B19" i="26"/>
  <c r="N18" i="26"/>
  <c r="M18" i="26"/>
  <c r="L18" i="26"/>
  <c r="K18" i="26"/>
  <c r="J18" i="26"/>
  <c r="B18" i="26"/>
  <c r="N17" i="26"/>
  <c r="M17" i="26"/>
  <c r="L17" i="26"/>
  <c r="K17" i="26"/>
  <c r="J17" i="26"/>
  <c r="B17" i="26"/>
  <c r="N16" i="26"/>
  <c r="M16" i="26"/>
  <c r="L16" i="26"/>
  <c r="K16" i="26"/>
  <c r="J16" i="26"/>
  <c r="B16" i="26"/>
  <c r="N15" i="26"/>
  <c r="M15" i="26"/>
  <c r="L15" i="26"/>
  <c r="K15" i="26"/>
  <c r="J15" i="26"/>
  <c r="B15" i="26"/>
  <c r="N14" i="26"/>
  <c r="M14" i="26"/>
  <c r="L14" i="26"/>
  <c r="K14" i="26"/>
  <c r="J14" i="26"/>
  <c r="B14" i="26"/>
  <c r="AD7" i="26"/>
  <c r="Y5" i="26"/>
  <c r="AG6" i="26"/>
  <c r="AF6" i="26"/>
  <c r="AF5" i="26" s="1"/>
  <c r="AD6" i="26"/>
  <c r="F3" i="26"/>
  <c r="AB1" i="26"/>
  <c r="Y7" i="26" s="1"/>
  <c r="AB1" i="20"/>
  <c r="AD1" i="15"/>
  <c r="N7" i="26" l="1"/>
  <c r="EJ71" i="27"/>
  <c r="EJ69" i="27"/>
  <c r="EJ73" i="27"/>
  <c r="EJ72" i="27"/>
  <c r="EJ70" i="27"/>
  <c r="EH67" i="27"/>
  <c r="EH68" i="27"/>
  <c r="EH66" i="27"/>
  <c r="EH64" i="27"/>
  <c r="EH65" i="27"/>
  <c r="EF61" i="27"/>
  <c r="EF63" i="27"/>
  <c r="EF59" i="27"/>
  <c r="EF62" i="27"/>
  <c r="EF60" i="27"/>
  <c r="EL57" i="27"/>
  <c r="EL56" i="27"/>
  <c r="EL54" i="27"/>
  <c r="EL58" i="27"/>
  <c r="EL55" i="27"/>
  <c r="EJ50" i="27"/>
  <c r="EJ51" i="27"/>
  <c r="EJ52" i="27"/>
  <c r="EJ53" i="27"/>
  <c r="EH45" i="27"/>
  <c r="EH46" i="27"/>
  <c r="EH47" i="27"/>
  <c r="EH49" i="27"/>
  <c r="EH48" i="27"/>
  <c r="EF40" i="27"/>
  <c r="EF44" i="27"/>
  <c r="EF42" i="27"/>
  <c r="EF43" i="27"/>
  <c r="EF41" i="27"/>
  <c r="EL36" i="27"/>
  <c r="EL37" i="27"/>
  <c r="EL38" i="27"/>
  <c r="EL35" i="27"/>
  <c r="EL39" i="27"/>
  <c r="EJ34" i="27"/>
  <c r="EJ30" i="27"/>
  <c r="EJ32" i="27"/>
  <c r="EJ31" i="27"/>
  <c r="EJ33" i="27"/>
  <c r="EH28" i="27"/>
  <c r="EH29" i="27"/>
  <c r="EH25" i="27"/>
  <c r="EH26" i="27"/>
  <c r="EH27" i="27"/>
  <c r="EF22" i="27"/>
  <c r="EF23" i="27"/>
  <c r="EF24" i="27"/>
  <c r="EF21" i="27"/>
  <c r="EL16" i="27"/>
  <c r="EL17" i="27"/>
  <c r="EL18" i="27"/>
  <c r="EL20" i="27"/>
  <c r="EL19" i="27"/>
  <c r="EJ12" i="27"/>
  <c r="EJ14" i="27"/>
  <c r="EJ13" i="27"/>
  <c r="EJ15" i="27"/>
  <c r="EH8" i="27"/>
  <c r="EH9" i="27"/>
  <c r="EH10" i="27"/>
  <c r="EH11" i="27"/>
  <c r="EH7" i="27"/>
  <c r="EF79" i="27"/>
  <c r="EF80" i="27"/>
  <c r="EF81" i="27"/>
  <c r="EF82" i="27"/>
  <c r="EF83" i="27"/>
  <c r="EG84" i="27"/>
  <c r="EG88" i="27"/>
  <c r="EG85" i="27"/>
  <c r="EG87" i="27"/>
  <c r="EG86" i="27"/>
  <c r="EE80" i="27"/>
  <c r="EE79" i="27"/>
  <c r="EE81" i="27"/>
  <c r="EE82" i="27"/>
  <c r="EE83" i="27"/>
  <c r="EK78" i="27"/>
  <c r="EK74" i="27"/>
  <c r="EK76" i="27"/>
  <c r="EK75" i="27"/>
  <c r="EK77" i="27"/>
  <c r="EI71" i="27"/>
  <c r="EI69" i="27"/>
  <c r="EI70" i="27"/>
  <c r="EI73" i="27"/>
  <c r="EI72" i="27"/>
  <c r="EG68" i="27"/>
  <c r="EG64" i="27"/>
  <c r="EG65" i="27"/>
  <c r="EG66" i="27"/>
  <c r="EG67" i="27"/>
  <c r="EE62" i="27"/>
  <c r="EE60" i="27"/>
  <c r="EE63" i="27"/>
  <c r="EE59" i="27"/>
  <c r="EE61" i="27"/>
  <c r="EK55" i="27"/>
  <c r="EK58" i="27"/>
  <c r="EK57" i="27"/>
  <c r="EK54" i="27"/>
  <c r="EK56" i="27"/>
  <c r="EI51" i="27"/>
  <c r="EI52" i="27"/>
  <c r="EI53" i="27"/>
  <c r="EI50" i="27"/>
  <c r="EG45" i="27"/>
  <c r="EG46" i="27"/>
  <c r="EG47" i="27"/>
  <c r="EG48" i="27"/>
  <c r="EG49" i="27"/>
  <c r="EE40" i="27"/>
  <c r="EE41" i="27"/>
  <c r="EE42" i="27"/>
  <c r="EE43" i="27"/>
  <c r="EE44" i="27"/>
  <c r="EK35" i="27"/>
  <c r="EK37" i="27"/>
  <c r="EK39" i="27"/>
  <c r="EK36" i="27"/>
  <c r="EK38" i="27"/>
  <c r="EI31" i="27"/>
  <c r="EI30" i="27"/>
  <c r="EI32" i="27"/>
  <c r="EI33" i="27"/>
  <c r="EI34" i="27"/>
  <c r="EG29" i="27"/>
  <c r="EG25" i="27"/>
  <c r="EG26" i="27"/>
  <c r="EG27" i="27"/>
  <c r="EG28" i="27"/>
  <c r="EE23" i="27"/>
  <c r="EE24" i="27"/>
  <c r="EE22" i="27"/>
  <c r="EE21" i="27"/>
  <c r="EK17" i="27"/>
  <c r="EK18" i="27"/>
  <c r="EK19" i="27"/>
  <c r="EK20" i="27"/>
  <c r="EK16" i="27"/>
  <c r="EI12" i="27"/>
  <c r="EI13" i="27"/>
  <c r="EI15" i="27"/>
  <c r="EI14" i="27"/>
  <c r="EG7" i="27"/>
  <c r="EG9" i="27"/>
  <c r="EG10" i="27"/>
  <c r="EG11" i="27"/>
  <c r="EG8" i="27"/>
  <c r="EK5" i="27"/>
  <c r="EK6" i="27"/>
  <c r="EK4" i="27"/>
  <c r="EK3" i="27"/>
  <c r="EH91" i="27"/>
  <c r="EH99" i="27"/>
  <c r="EH95" i="27"/>
  <c r="EH103" i="27"/>
  <c r="EH93" i="27"/>
  <c r="EH98" i="27"/>
  <c r="EH105" i="27"/>
  <c r="EH100" i="27"/>
  <c r="EH92" i="27"/>
  <c r="EH97" i="27"/>
  <c r="EH102" i="27"/>
  <c r="EH104" i="27"/>
  <c r="EH89" i="27"/>
  <c r="EH90" i="27"/>
  <c r="EH96" i="27"/>
  <c r="EH101" i="27"/>
  <c r="EH106" i="27"/>
  <c r="EH94" i="27"/>
  <c r="EH69" i="27"/>
  <c r="EH72" i="27"/>
  <c r="EH73" i="27"/>
  <c r="EH70" i="27"/>
  <c r="EH71" i="27"/>
  <c r="EF65" i="27"/>
  <c r="EF67" i="27"/>
  <c r="EF64" i="27"/>
  <c r="EF68" i="27"/>
  <c r="EF66" i="27"/>
  <c r="EL63" i="27"/>
  <c r="EL59" i="27"/>
  <c r="EL60" i="27"/>
  <c r="EL62" i="27"/>
  <c r="EL61" i="27"/>
  <c r="EJ55" i="27"/>
  <c r="EJ57" i="27"/>
  <c r="EJ58" i="27"/>
  <c r="EJ56" i="27"/>
  <c r="EJ54" i="27"/>
  <c r="EH52" i="27"/>
  <c r="EH53" i="27"/>
  <c r="EH51" i="27"/>
  <c r="EH50" i="27"/>
  <c r="EF46" i="27"/>
  <c r="EF47" i="27"/>
  <c r="EF48" i="27"/>
  <c r="EF49" i="27"/>
  <c r="EF45" i="27"/>
  <c r="EL40" i="27"/>
  <c r="EL41" i="27"/>
  <c r="EL42" i="27"/>
  <c r="EL43" i="27"/>
  <c r="EL44" i="27"/>
  <c r="EJ35" i="27"/>
  <c r="EJ36" i="27"/>
  <c r="EJ38" i="27"/>
  <c r="EJ39" i="27"/>
  <c r="EJ37" i="27"/>
  <c r="EH30" i="27"/>
  <c r="EH32" i="27"/>
  <c r="EH34" i="27"/>
  <c r="EH31" i="27"/>
  <c r="EH33" i="27"/>
  <c r="EF26" i="27"/>
  <c r="EF27" i="27"/>
  <c r="EF28" i="27"/>
  <c r="EF29" i="27"/>
  <c r="EF25" i="27"/>
  <c r="EL24" i="27"/>
  <c r="EL21" i="27"/>
  <c r="EL22" i="27"/>
  <c r="EL23" i="27"/>
  <c r="EJ18" i="27"/>
  <c r="EJ19" i="27"/>
  <c r="EJ20" i="27"/>
  <c r="EJ17" i="27"/>
  <c r="EJ16" i="27"/>
  <c r="EH12" i="27"/>
  <c r="EH13" i="27"/>
  <c r="EH14" i="27"/>
  <c r="EH15" i="27"/>
  <c r="EF7" i="27"/>
  <c r="EF8" i="27"/>
  <c r="EF10" i="27"/>
  <c r="EF11" i="27"/>
  <c r="EF9" i="27"/>
  <c r="EJ4" i="27"/>
  <c r="EJ6" i="27"/>
  <c r="EJ5" i="27"/>
  <c r="EJ3" i="27"/>
  <c r="EH87" i="27"/>
  <c r="EH84" i="27"/>
  <c r="EH88" i="27"/>
  <c r="EH86" i="27"/>
  <c r="EH85" i="27"/>
  <c r="EF85" i="27"/>
  <c r="EF86" i="27"/>
  <c r="EF84" i="27"/>
  <c r="EF88" i="27"/>
  <c r="EF87" i="27"/>
  <c r="EG92" i="27"/>
  <c r="EG100" i="27"/>
  <c r="EG96" i="27"/>
  <c r="EG104" i="27"/>
  <c r="EG105" i="27"/>
  <c r="EG90" i="27"/>
  <c r="EG95" i="27"/>
  <c r="EG89" i="27"/>
  <c r="EG94" i="27"/>
  <c r="EG99" i="27"/>
  <c r="EG98" i="27"/>
  <c r="EG103" i="27"/>
  <c r="EG93" i="27"/>
  <c r="EG97" i="27"/>
  <c r="EG102" i="27"/>
  <c r="EG101" i="27"/>
  <c r="EG106" i="27"/>
  <c r="EG91" i="27"/>
  <c r="EE86" i="27"/>
  <c r="EE85" i="27"/>
  <c r="EE87" i="27"/>
  <c r="EE84" i="27"/>
  <c r="EE88" i="27"/>
  <c r="EK82" i="27"/>
  <c r="EK79" i="27"/>
  <c r="EK81" i="27"/>
  <c r="EK80" i="27"/>
  <c r="EK83" i="27"/>
  <c r="EI76" i="27"/>
  <c r="EI75" i="27"/>
  <c r="EI74" i="27"/>
  <c r="EI77" i="27"/>
  <c r="EI78" i="27"/>
  <c r="EG70" i="27"/>
  <c r="EG69" i="27"/>
  <c r="EG73" i="27"/>
  <c r="EG72" i="27"/>
  <c r="EG71" i="27"/>
  <c r="EE64" i="27"/>
  <c r="EE66" i="27"/>
  <c r="EE65" i="27"/>
  <c r="EE68" i="27"/>
  <c r="EE67" i="27"/>
  <c r="EK60" i="27"/>
  <c r="EK63" i="27"/>
  <c r="EK61" i="27"/>
  <c r="EK59" i="27"/>
  <c r="EK62" i="27"/>
  <c r="EI55" i="27"/>
  <c r="EI58" i="27"/>
  <c r="EI57" i="27"/>
  <c r="EI56" i="27"/>
  <c r="EI54" i="27"/>
  <c r="EG53" i="27"/>
  <c r="EG50" i="27"/>
  <c r="EG51" i="27"/>
  <c r="EG52" i="27"/>
  <c r="EE47" i="27"/>
  <c r="EE48" i="27"/>
  <c r="EE49" i="27"/>
  <c r="EE45" i="27"/>
  <c r="EE46" i="27"/>
  <c r="EK41" i="27"/>
  <c r="EK42" i="27"/>
  <c r="EK43" i="27"/>
  <c r="EK44" i="27"/>
  <c r="EK40" i="27"/>
  <c r="EI35" i="27"/>
  <c r="EI36" i="27"/>
  <c r="EI37" i="27"/>
  <c r="EI39" i="27"/>
  <c r="EI38" i="27"/>
  <c r="EG30" i="27"/>
  <c r="EG31" i="27"/>
  <c r="EG33" i="27"/>
  <c r="EG32" i="27"/>
  <c r="EG34" i="27"/>
  <c r="EE25" i="27"/>
  <c r="EE27" i="27"/>
  <c r="EE28" i="27"/>
  <c r="EE29" i="27"/>
  <c r="EE26" i="27"/>
  <c r="EK21" i="27"/>
  <c r="EK22" i="27"/>
  <c r="EK23" i="27"/>
  <c r="EK24" i="27"/>
  <c r="EI19" i="27"/>
  <c r="EI20" i="27"/>
  <c r="EI17" i="27"/>
  <c r="EI16" i="27"/>
  <c r="EI18" i="27"/>
  <c r="EG13" i="27"/>
  <c r="EG14" i="27"/>
  <c r="EG15" i="27"/>
  <c r="EG12" i="27"/>
  <c r="EE7" i="27"/>
  <c r="EE8" i="27"/>
  <c r="EE9" i="27"/>
  <c r="EE11" i="27"/>
  <c r="EE10" i="27"/>
  <c r="EI4" i="27"/>
  <c r="EI5" i="27"/>
  <c r="EI3" i="27"/>
  <c r="EI6" i="27"/>
  <c r="EJ89" i="27"/>
  <c r="EJ97" i="27"/>
  <c r="EJ105" i="27"/>
  <c r="EJ93" i="27"/>
  <c r="EJ101" i="27"/>
  <c r="EJ91" i="27"/>
  <c r="EJ96" i="27"/>
  <c r="EJ98" i="27"/>
  <c r="EJ103" i="27"/>
  <c r="EJ90" i="27"/>
  <c r="EJ95" i="27"/>
  <c r="EJ100" i="27"/>
  <c r="EJ102" i="27"/>
  <c r="EJ92" i="27"/>
  <c r="EJ94" i="27"/>
  <c r="EJ99" i="27"/>
  <c r="EJ104" i="27"/>
  <c r="EJ106" i="27"/>
  <c r="EL77" i="27"/>
  <c r="EL78" i="27"/>
  <c r="EL74" i="27"/>
  <c r="EL75" i="27"/>
  <c r="EL76" i="27"/>
  <c r="EI90" i="27"/>
  <c r="EI98" i="27"/>
  <c r="EI106" i="27"/>
  <c r="EI94" i="27"/>
  <c r="EI102" i="27"/>
  <c r="EI103" i="27"/>
  <c r="EI93" i="27"/>
  <c r="EI92" i="27"/>
  <c r="EI97" i="27"/>
  <c r="EI91" i="27"/>
  <c r="EI96" i="27"/>
  <c r="EI101" i="27"/>
  <c r="EI95" i="27"/>
  <c r="EI100" i="27"/>
  <c r="EI105" i="27"/>
  <c r="EI89" i="27"/>
  <c r="EI99" i="27"/>
  <c r="EI104" i="27"/>
  <c r="EL81" i="27"/>
  <c r="EL83" i="27"/>
  <c r="EL79" i="27"/>
  <c r="EL80" i="27"/>
  <c r="EL82" i="27"/>
  <c r="EJ75" i="27"/>
  <c r="EJ74" i="27"/>
  <c r="EJ78" i="27"/>
  <c r="EJ76" i="27"/>
  <c r="EJ77" i="27"/>
  <c r="EF93" i="27"/>
  <c r="EF101" i="27"/>
  <c r="EF89" i="27"/>
  <c r="EF97" i="27"/>
  <c r="EF105" i="27"/>
  <c r="EF90" i="27"/>
  <c r="EF95" i="27"/>
  <c r="EF100" i="27"/>
  <c r="EF102" i="27"/>
  <c r="EF94" i="27"/>
  <c r="EF99" i="27"/>
  <c r="EF104" i="27"/>
  <c r="EF106" i="27"/>
  <c r="EF91" i="27"/>
  <c r="EF96" i="27"/>
  <c r="EF92" i="27"/>
  <c r="EF98" i="27"/>
  <c r="EF103" i="27"/>
  <c r="EL87" i="27"/>
  <c r="EL84" i="27"/>
  <c r="EL88" i="27"/>
  <c r="EL85" i="27"/>
  <c r="EL86" i="27"/>
  <c r="EJ79" i="27"/>
  <c r="EJ80" i="27"/>
  <c r="EJ83" i="27"/>
  <c r="EJ81" i="27"/>
  <c r="EJ82" i="27"/>
  <c r="EH77" i="27"/>
  <c r="EH76" i="27"/>
  <c r="EH75" i="27"/>
  <c r="EH74" i="27"/>
  <c r="EH78" i="27"/>
  <c r="EF69" i="27"/>
  <c r="EF71" i="27"/>
  <c r="EF70" i="27"/>
  <c r="EF72" i="27"/>
  <c r="EF73" i="27"/>
  <c r="EL65" i="27"/>
  <c r="EL64" i="27"/>
  <c r="EL68" i="27"/>
  <c r="EL67" i="27"/>
  <c r="EL66" i="27"/>
  <c r="EJ59" i="27"/>
  <c r="EJ61" i="27"/>
  <c r="EJ63" i="27"/>
  <c r="EJ60" i="27"/>
  <c r="EJ62" i="27"/>
  <c r="EH54" i="27"/>
  <c r="EH56" i="27"/>
  <c r="EH55" i="27"/>
  <c r="EH57" i="27"/>
  <c r="EH58" i="27"/>
  <c r="EF53" i="27"/>
  <c r="EF51" i="27"/>
  <c r="EF50" i="27"/>
  <c r="EF52" i="27"/>
  <c r="EL48" i="27"/>
  <c r="EL49" i="27"/>
  <c r="EL45" i="27"/>
  <c r="EL46" i="27"/>
  <c r="EL47" i="27"/>
  <c r="EJ42" i="27"/>
  <c r="EJ43" i="27"/>
  <c r="EJ44" i="27"/>
  <c r="EJ40" i="27"/>
  <c r="EJ41" i="27"/>
  <c r="EH36" i="27"/>
  <c r="EH37" i="27"/>
  <c r="EH38" i="27"/>
  <c r="EH35" i="27"/>
  <c r="EH39" i="27"/>
  <c r="EF30" i="27"/>
  <c r="EF31" i="27"/>
  <c r="EF32" i="27"/>
  <c r="EF34" i="27"/>
  <c r="EF33" i="27"/>
  <c r="EL25" i="27"/>
  <c r="EL26" i="27"/>
  <c r="EL28" i="27"/>
  <c r="EL29" i="27"/>
  <c r="EL27" i="27"/>
  <c r="EJ22" i="27"/>
  <c r="EJ23" i="27"/>
  <c r="EJ24" i="27"/>
  <c r="EJ21" i="27"/>
  <c r="EH20" i="27"/>
  <c r="EH16" i="27"/>
  <c r="EH19" i="27"/>
  <c r="EH18" i="27"/>
  <c r="EH17" i="27"/>
  <c r="EF14" i="27"/>
  <c r="EF15" i="27"/>
  <c r="EF12" i="27"/>
  <c r="EF13" i="27"/>
  <c r="EL8" i="27"/>
  <c r="EL9" i="27"/>
  <c r="EL10" i="27"/>
  <c r="EL7" i="27"/>
  <c r="EL11" i="27"/>
  <c r="EH4" i="27"/>
  <c r="EH5" i="27"/>
  <c r="EH6" i="27"/>
  <c r="EH3" i="27"/>
  <c r="EG74" i="27"/>
  <c r="EG78" i="27"/>
  <c r="EG77" i="27"/>
  <c r="EG75" i="27"/>
  <c r="EG76" i="27"/>
  <c r="EE70" i="27"/>
  <c r="EE72" i="27"/>
  <c r="EE71" i="27"/>
  <c r="EE73" i="27"/>
  <c r="EE69" i="27"/>
  <c r="EK64" i="27"/>
  <c r="EK66" i="27"/>
  <c r="EK65" i="27"/>
  <c r="EK68" i="27"/>
  <c r="EK67" i="27"/>
  <c r="EI60" i="27"/>
  <c r="EI62" i="27"/>
  <c r="EI61" i="27"/>
  <c r="EI59" i="27"/>
  <c r="EI63" i="27"/>
  <c r="EG54" i="27"/>
  <c r="EG55" i="27"/>
  <c r="EG57" i="27"/>
  <c r="EG58" i="27"/>
  <c r="EG56" i="27"/>
  <c r="EE50" i="27"/>
  <c r="EE51" i="27"/>
  <c r="EE52" i="27"/>
  <c r="EE53" i="27"/>
  <c r="EK49" i="27"/>
  <c r="EK46" i="27"/>
  <c r="EK48" i="27"/>
  <c r="EK47" i="27"/>
  <c r="EK45" i="27"/>
  <c r="EI43" i="27"/>
  <c r="EI44" i="27"/>
  <c r="EI41" i="27"/>
  <c r="EI40" i="27"/>
  <c r="EI42" i="27"/>
  <c r="EG37" i="27"/>
  <c r="EG38" i="27"/>
  <c r="EG39" i="27"/>
  <c r="EG35" i="27"/>
  <c r="EG36" i="27"/>
  <c r="EE31" i="27"/>
  <c r="EE32" i="27"/>
  <c r="EE33" i="27"/>
  <c r="EE30" i="27"/>
  <c r="EE34" i="27"/>
  <c r="EK25" i="27"/>
  <c r="EK26" i="27"/>
  <c r="EK27" i="27"/>
  <c r="EK29" i="27"/>
  <c r="EK28" i="27"/>
  <c r="EI21" i="27"/>
  <c r="EI23" i="27"/>
  <c r="EI24" i="27"/>
  <c r="EI22" i="27"/>
  <c r="EG17" i="27"/>
  <c r="EG20" i="27"/>
  <c r="EG19" i="27"/>
  <c r="EG16" i="27"/>
  <c r="EG18" i="27"/>
  <c r="EE15" i="27"/>
  <c r="EE12" i="27"/>
  <c r="EE13" i="27"/>
  <c r="EE14" i="27"/>
  <c r="EK9" i="27"/>
  <c r="EK10" i="27"/>
  <c r="EK11" i="27"/>
  <c r="EK7" i="27"/>
  <c r="EK8" i="27"/>
  <c r="EG5" i="27"/>
  <c r="EG6" i="27"/>
  <c r="EG3" i="27"/>
  <c r="EG4" i="27"/>
  <c r="EE94" i="27"/>
  <c r="EE102" i="27"/>
  <c r="EE90" i="27"/>
  <c r="EE98" i="27"/>
  <c r="EE106" i="27"/>
  <c r="EE92" i="27"/>
  <c r="EE97" i="27"/>
  <c r="EE89" i="27"/>
  <c r="EE91" i="27"/>
  <c r="EE96" i="27"/>
  <c r="EE101" i="27"/>
  <c r="EE93" i="27"/>
  <c r="EE95" i="27"/>
  <c r="EE100" i="27"/>
  <c r="EE105" i="27"/>
  <c r="EE99" i="27"/>
  <c r="EE104" i="27"/>
  <c r="EE103" i="27"/>
  <c r="EK88" i="27"/>
  <c r="EK84" i="27"/>
  <c r="EK86" i="27"/>
  <c r="EK85" i="27"/>
  <c r="EK87" i="27"/>
  <c r="EI80" i="27"/>
  <c r="EI81" i="27"/>
  <c r="EI79" i="27"/>
  <c r="EI83" i="27"/>
  <c r="EI82" i="27"/>
  <c r="EL95" i="27"/>
  <c r="EL103" i="27"/>
  <c r="EL91" i="27"/>
  <c r="EL99" i="27"/>
  <c r="EL89" i="27"/>
  <c r="EL94" i="27"/>
  <c r="EL96" i="27"/>
  <c r="EL101" i="27"/>
  <c r="EL106" i="27"/>
  <c r="EL93" i="27"/>
  <c r="EL98" i="27"/>
  <c r="EL100" i="27"/>
  <c r="EL105" i="27"/>
  <c r="EL90" i="27"/>
  <c r="EL104" i="27"/>
  <c r="EL97" i="27"/>
  <c r="EL102" i="27"/>
  <c r="EL92" i="27"/>
  <c r="EJ85" i="27"/>
  <c r="EJ87" i="27"/>
  <c r="EJ86" i="27"/>
  <c r="EJ88" i="27"/>
  <c r="EJ84" i="27"/>
  <c r="EH81" i="27"/>
  <c r="EH82" i="27"/>
  <c r="EH83" i="27"/>
  <c r="EH79" i="27"/>
  <c r="EH80" i="27"/>
  <c r="EF75" i="27"/>
  <c r="EF78" i="27"/>
  <c r="EF74" i="27"/>
  <c r="EF76" i="27"/>
  <c r="EF77" i="27"/>
  <c r="EL71" i="27"/>
  <c r="EL69" i="27"/>
  <c r="EL72" i="27"/>
  <c r="EL73" i="27"/>
  <c r="EL70" i="27"/>
  <c r="EJ65" i="27"/>
  <c r="EJ67" i="27"/>
  <c r="EJ66" i="27"/>
  <c r="EJ64" i="27"/>
  <c r="EJ68" i="27"/>
  <c r="EH59" i="27"/>
  <c r="EH61" i="27"/>
  <c r="EH63" i="27"/>
  <c r="EH60" i="27"/>
  <c r="EH62" i="27"/>
  <c r="EF54" i="27"/>
  <c r="EF55" i="27"/>
  <c r="EF56" i="27"/>
  <c r="EF57" i="27"/>
  <c r="EF58" i="27"/>
  <c r="EL50" i="27"/>
  <c r="EL52" i="27"/>
  <c r="EL51" i="27"/>
  <c r="EL53" i="27"/>
  <c r="EJ49" i="27"/>
  <c r="EJ47" i="27"/>
  <c r="EJ45" i="27"/>
  <c r="EJ48" i="27"/>
  <c r="EJ46" i="27"/>
  <c r="EH44" i="27"/>
  <c r="EH41" i="27"/>
  <c r="EH43" i="27"/>
  <c r="EH40" i="27"/>
  <c r="EH42" i="27"/>
  <c r="EF38" i="27"/>
  <c r="EF39" i="27"/>
  <c r="EF37" i="27"/>
  <c r="EF35" i="27"/>
  <c r="EF36" i="27"/>
  <c r="EL32" i="27"/>
  <c r="EL33" i="27"/>
  <c r="EL34" i="27"/>
  <c r="EL30" i="27"/>
  <c r="EL31" i="27"/>
  <c r="EJ26" i="27"/>
  <c r="EJ27" i="27"/>
  <c r="EJ28" i="27"/>
  <c r="EJ25" i="27"/>
  <c r="EJ29" i="27"/>
  <c r="EH21" i="27"/>
  <c r="EH22" i="27"/>
  <c r="EH24" i="27"/>
  <c r="EH23" i="27"/>
  <c r="EF16" i="27"/>
  <c r="EF18" i="27"/>
  <c r="EF17" i="27"/>
  <c r="EF19" i="27"/>
  <c r="EF20" i="27"/>
  <c r="EL12" i="27"/>
  <c r="EL13" i="27"/>
  <c r="EL14" i="27"/>
  <c r="EL15" i="27"/>
  <c r="EJ10" i="27"/>
  <c r="EJ11" i="27"/>
  <c r="EJ7" i="27"/>
  <c r="EJ8" i="27"/>
  <c r="EJ9" i="27"/>
  <c r="EF6" i="27"/>
  <c r="EF5" i="27"/>
  <c r="EF4" i="27"/>
  <c r="EF3" i="27"/>
  <c r="EK96" i="27"/>
  <c r="EK104" i="27"/>
  <c r="EK92" i="27"/>
  <c r="EK100" i="27"/>
  <c r="EK101" i="27"/>
  <c r="EK106" i="27"/>
  <c r="EK91" i="27"/>
  <c r="EK105" i="27"/>
  <c r="EK90" i="27"/>
  <c r="EK95" i="27"/>
  <c r="EK94" i="27"/>
  <c r="EK99" i="27"/>
  <c r="EK98" i="27"/>
  <c r="EK103" i="27"/>
  <c r="EK93" i="27"/>
  <c r="EK97" i="27"/>
  <c r="EK102" i="27"/>
  <c r="EK89" i="27"/>
  <c r="EI86" i="27"/>
  <c r="EI88" i="27"/>
  <c r="EI85" i="27"/>
  <c r="EI87" i="27"/>
  <c r="EI84" i="27"/>
  <c r="EG82" i="27"/>
  <c r="EG83" i="27"/>
  <c r="EG80" i="27"/>
  <c r="EG81" i="27"/>
  <c r="EG79" i="27"/>
  <c r="EE76" i="27"/>
  <c r="EE74" i="27"/>
  <c r="EE78" i="27"/>
  <c r="EE75" i="27"/>
  <c r="EE77" i="27"/>
  <c r="EK70" i="27"/>
  <c r="EK73" i="27"/>
  <c r="EK72" i="27"/>
  <c r="EK69" i="27"/>
  <c r="EK71" i="27"/>
  <c r="EI66" i="27"/>
  <c r="EI68" i="27"/>
  <c r="EI67" i="27"/>
  <c r="EI64" i="27"/>
  <c r="EI65" i="27"/>
  <c r="EG60" i="27"/>
  <c r="EG62" i="27"/>
  <c r="EG59" i="27"/>
  <c r="EG63" i="27"/>
  <c r="EG61" i="27"/>
  <c r="EE56" i="27"/>
  <c r="EE57" i="27"/>
  <c r="EE54" i="27"/>
  <c r="EE55" i="27"/>
  <c r="EE58" i="27"/>
  <c r="EK50" i="27"/>
  <c r="EK51" i="27"/>
  <c r="EK53" i="27"/>
  <c r="EK52" i="27"/>
  <c r="EI45" i="27"/>
  <c r="EI47" i="27"/>
  <c r="EI49" i="27"/>
  <c r="EI46" i="27"/>
  <c r="EI48" i="27"/>
  <c r="EG41" i="27"/>
  <c r="EG43" i="27"/>
  <c r="EG42" i="27"/>
  <c r="EG44" i="27"/>
  <c r="EG40" i="27"/>
  <c r="EE35" i="27"/>
  <c r="EE39" i="27"/>
  <c r="EE38" i="27"/>
  <c r="EE37" i="27"/>
  <c r="EE36" i="27"/>
  <c r="EK33" i="27"/>
  <c r="EK34" i="27"/>
  <c r="EK31" i="27"/>
  <c r="EK32" i="27"/>
  <c r="EK30" i="27"/>
  <c r="EI27" i="27"/>
  <c r="EI28" i="27"/>
  <c r="EI29" i="27"/>
  <c r="EI25" i="27"/>
  <c r="EI26" i="27"/>
  <c r="EG21" i="27"/>
  <c r="EG22" i="27"/>
  <c r="EG23" i="27"/>
  <c r="EG24" i="27"/>
  <c r="EE16" i="27"/>
  <c r="EE17" i="27"/>
  <c r="EE19" i="27"/>
  <c r="EE20" i="27"/>
  <c r="EE18" i="27"/>
  <c r="EK13" i="27"/>
  <c r="EK14" i="27"/>
  <c r="EK15" i="27"/>
  <c r="EK12" i="27"/>
  <c r="EI11" i="27"/>
  <c r="EI7" i="27"/>
  <c r="EI8" i="27"/>
  <c r="EI9" i="27"/>
  <c r="EI10" i="27"/>
  <c r="EE4" i="27"/>
  <c r="EE6" i="27"/>
  <c r="EE5" i="27"/>
  <c r="EE3" i="27"/>
  <c r="T60" i="15"/>
  <c r="DU74" i="27"/>
  <c r="DP38" i="27"/>
  <c r="DZ94" i="27"/>
  <c r="DP19" i="27"/>
  <c r="DS78" i="27"/>
  <c r="DP86" i="27"/>
  <c r="ED88" i="27"/>
  <c r="DP24" i="27"/>
  <c r="DR102" i="27"/>
  <c r="DT99" i="27"/>
  <c r="DV96" i="27"/>
  <c r="DX93" i="27"/>
  <c r="DZ90" i="27"/>
  <c r="DP101" i="27"/>
  <c r="DY73" i="27"/>
  <c r="DX97" i="27"/>
  <c r="DZ106" i="27"/>
  <c r="DV104" i="27"/>
  <c r="EB103" i="27"/>
  <c r="DX101" i="27"/>
  <c r="ED100" i="27"/>
  <c r="DZ98" i="27"/>
  <c r="DR98" i="27"/>
  <c r="DP84" i="27"/>
  <c r="DP9" i="27"/>
  <c r="DP13" i="27"/>
  <c r="EA87" i="27"/>
  <c r="DP66" i="27"/>
  <c r="DV88" i="27"/>
  <c r="DZ87" i="27"/>
  <c r="DP82" i="27"/>
  <c r="DP62" i="27"/>
  <c r="DP43" i="27"/>
  <c r="DP77" i="27"/>
  <c r="DP57" i="27"/>
  <c r="DP92" i="27"/>
  <c r="DP72" i="27"/>
  <c r="DP53" i="27"/>
  <c r="DP33" i="27"/>
  <c r="DP15" i="27"/>
  <c r="DP87" i="27"/>
  <c r="DP67" i="27"/>
  <c r="DP48" i="27"/>
  <c r="DP28" i="27"/>
  <c r="DP10" i="27"/>
  <c r="DP100" i="27"/>
  <c r="DP29" i="27"/>
  <c r="EC106" i="27"/>
  <c r="EC88" i="27"/>
  <c r="DU106" i="27"/>
  <c r="DU88" i="27"/>
  <c r="EA83" i="27"/>
  <c r="EA105" i="27"/>
  <c r="DS83" i="27"/>
  <c r="DS105" i="27"/>
  <c r="DY78" i="27"/>
  <c r="DY104" i="27"/>
  <c r="DQ104" i="27"/>
  <c r="DQ78" i="27"/>
  <c r="DW58" i="27"/>
  <c r="DW103" i="27"/>
  <c r="EC68" i="27"/>
  <c r="EC102" i="27"/>
  <c r="DU68" i="27"/>
  <c r="DU102" i="27"/>
  <c r="EA73" i="27"/>
  <c r="EA101" i="27"/>
  <c r="DS73" i="27"/>
  <c r="DS101" i="27"/>
  <c r="DY29" i="27"/>
  <c r="DY100" i="27"/>
  <c r="DQ29" i="27"/>
  <c r="DQ100" i="27"/>
  <c r="DW63" i="27"/>
  <c r="DW99" i="27"/>
  <c r="EC49" i="27"/>
  <c r="EC98" i="27"/>
  <c r="DU49" i="27"/>
  <c r="DU98" i="27"/>
  <c r="EA39" i="27"/>
  <c r="EA97" i="27"/>
  <c r="DS39" i="27"/>
  <c r="DS97" i="27"/>
  <c r="DY44" i="27"/>
  <c r="DY96" i="27"/>
  <c r="DQ44" i="27"/>
  <c r="DQ96" i="27"/>
  <c r="DW20" i="27"/>
  <c r="DW95" i="27"/>
  <c r="EC34" i="27"/>
  <c r="EC94" i="27"/>
  <c r="DU34" i="27"/>
  <c r="DU94" i="27"/>
  <c r="EA11" i="27"/>
  <c r="EA93" i="27"/>
  <c r="DS11" i="27"/>
  <c r="DS93" i="27"/>
  <c r="DY6" i="27"/>
  <c r="DY10" i="27"/>
  <c r="DY15" i="27"/>
  <c r="DY24" i="27"/>
  <c r="DY19" i="27"/>
  <c r="DY28" i="27"/>
  <c r="DY33" i="27"/>
  <c r="DY38" i="27"/>
  <c r="DY43" i="27"/>
  <c r="DY48" i="27"/>
  <c r="DY53" i="27"/>
  <c r="DY57" i="27"/>
  <c r="DY67" i="27"/>
  <c r="DY62" i="27"/>
  <c r="DY77" i="27"/>
  <c r="DY72" i="27"/>
  <c r="DY82" i="27"/>
  <c r="DY92" i="27"/>
  <c r="DY87" i="27"/>
  <c r="DQ6" i="27"/>
  <c r="DQ10" i="27"/>
  <c r="DQ15" i="27"/>
  <c r="DQ24" i="27"/>
  <c r="DQ28" i="27"/>
  <c r="DQ19" i="27"/>
  <c r="DQ33" i="27"/>
  <c r="DQ38" i="27"/>
  <c r="DQ43" i="27"/>
  <c r="DQ48" i="27"/>
  <c r="DQ53" i="27"/>
  <c r="DQ57" i="27"/>
  <c r="DQ67" i="27"/>
  <c r="DQ77" i="27"/>
  <c r="DQ62" i="27"/>
  <c r="DQ72" i="27"/>
  <c r="DQ87" i="27"/>
  <c r="DQ82" i="27"/>
  <c r="DQ92" i="27"/>
  <c r="DW5" i="27"/>
  <c r="DW9" i="27"/>
  <c r="DW14" i="27"/>
  <c r="DW18" i="27"/>
  <c r="DW23" i="27"/>
  <c r="DW27" i="27"/>
  <c r="DW42" i="27"/>
  <c r="DW37" i="27"/>
  <c r="DW47" i="27"/>
  <c r="DW52" i="27"/>
  <c r="DW32" i="27"/>
  <c r="DW56" i="27"/>
  <c r="DW66" i="27"/>
  <c r="DW61" i="27"/>
  <c r="DW76" i="27"/>
  <c r="DW71" i="27"/>
  <c r="DW86" i="27"/>
  <c r="DW81" i="27"/>
  <c r="DW91" i="27"/>
  <c r="EC4" i="27"/>
  <c r="EC8" i="27"/>
  <c r="EC13" i="27"/>
  <c r="EC22" i="27"/>
  <c r="EC26" i="27"/>
  <c r="EC17" i="27"/>
  <c r="EC31" i="27"/>
  <c r="EC36" i="27"/>
  <c r="EC41" i="27"/>
  <c r="EC46" i="27"/>
  <c r="EC51" i="27"/>
  <c r="EC55" i="27"/>
  <c r="EC65" i="27"/>
  <c r="EC75" i="27"/>
  <c r="EC60" i="27"/>
  <c r="EC70" i="27"/>
  <c r="EC85" i="27"/>
  <c r="EC80" i="27"/>
  <c r="EC90" i="27"/>
  <c r="DU4" i="27"/>
  <c r="DU8" i="27"/>
  <c r="DU13" i="27"/>
  <c r="DU17" i="27"/>
  <c r="DU22" i="27"/>
  <c r="DU26" i="27"/>
  <c r="DU31" i="27"/>
  <c r="DU41" i="27"/>
  <c r="DU46" i="27"/>
  <c r="DU51" i="27"/>
  <c r="DU55" i="27"/>
  <c r="DU65" i="27"/>
  <c r="DU75" i="27"/>
  <c r="DU70" i="27"/>
  <c r="DU36" i="27"/>
  <c r="DU85" i="27"/>
  <c r="DU60" i="27"/>
  <c r="DU80" i="27"/>
  <c r="DU90" i="27"/>
  <c r="EA3" i="27"/>
  <c r="EA7" i="27"/>
  <c r="EA12" i="27"/>
  <c r="EA16" i="27"/>
  <c r="EA21" i="27"/>
  <c r="EA25" i="27"/>
  <c r="EA35" i="27"/>
  <c r="EA40" i="27"/>
  <c r="EA30" i="27"/>
  <c r="EA45" i="27"/>
  <c r="EA50" i="27"/>
  <c r="EA54" i="27"/>
  <c r="EA64" i="27"/>
  <c r="EA59" i="27"/>
  <c r="EA74" i="27"/>
  <c r="EA69" i="27"/>
  <c r="EA84" i="27"/>
  <c r="EA79" i="27"/>
  <c r="EA89" i="27"/>
  <c r="DS3" i="27"/>
  <c r="DS7" i="27"/>
  <c r="DS12" i="27"/>
  <c r="DS21" i="27"/>
  <c r="DS25" i="27"/>
  <c r="DS16" i="27"/>
  <c r="DS30" i="27"/>
  <c r="DS35" i="27"/>
  <c r="DS40" i="27"/>
  <c r="DS45" i="27"/>
  <c r="DS50" i="27"/>
  <c r="DS54" i="27"/>
  <c r="DS64" i="27"/>
  <c r="DS74" i="27"/>
  <c r="DS59" i="27"/>
  <c r="DS69" i="27"/>
  <c r="DS84" i="27"/>
  <c r="DS79" i="27"/>
  <c r="DS89" i="27"/>
  <c r="DP93" i="27"/>
  <c r="EB95" i="27"/>
  <c r="ED92" i="27"/>
  <c r="DU83" i="27"/>
  <c r="DU105" i="27"/>
  <c r="DQ58" i="27"/>
  <c r="DQ103" i="27"/>
  <c r="DS29" i="27"/>
  <c r="DS100" i="27"/>
  <c r="DY20" i="27"/>
  <c r="DY95" i="27"/>
  <c r="DP11" i="27"/>
  <c r="EB88" i="27"/>
  <c r="EB106" i="27"/>
  <c r="DT88" i="27"/>
  <c r="DT106" i="27"/>
  <c r="DZ83" i="27"/>
  <c r="DZ105" i="27"/>
  <c r="DR83" i="27"/>
  <c r="DR105" i="27"/>
  <c r="DX78" i="27"/>
  <c r="DX104" i="27"/>
  <c r="ED58" i="27"/>
  <c r="ED103" i="27"/>
  <c r="DV58" i="27"/>
  <c r="DV103" i="27"/>
  <c r="EB68" i="27"/>
  <c r="EB102" i="27"/>
  <c r="DT68" i="27"/>
  <c r="DT102" i="27"/>
  <c r="DZ73" i="27"/>
  <c r="DZ101" i="27"/>
  <c r="DR73" i="27"/>
  <c r="DR101" i="27"/>
  <c r="DX29" i="27"/>
  <c r="DX100" i="27"/>
  <c r="ED63" i="27"/>
  <c r="ED99" i="27"/>
  <c r="DV63" i="27"/>
  <c r="DV99" i="27"/>
  <c r="EB49" i="27"/>
  <c r="EB98" i="27"/>
  <c r="DT49" i="27"/>
  <c r="DT98" i="27"/>
  <c r="DZ39" i="27"/>
  <c r="DZ97" i="27"/>
  <c r="DR39" i="27"/>
  <c r="DR97" i="27"/>
  <c r="DX44" i="27"/>
  <c r="DX96" i="27"/>
  <c r="ED20" i="27"/>
  <c r="ED95" i="27"/>
  <c r="DV20" i="27"/>
  <c r="DV95" i="27"/>
  <c r="EB34" i="27"/>
  <c r="EB94" i="27"/>
  <c r="DT34" i="27"/>
  <c r="DT94" i="27"/>
  <c r="DX92" i="27"/>
  <c r="ED91" i="27"/>
  <c r="DV91" i="27"/>
  <c r="EB90" i="27"/>
  <c r="DT90" i="27"/>
  <c r="DZ69" i="27"/>
  <c r="DR89" i="27"/>
  <c r="DP31" i="27"/>
  <c r="DT95" i="27"/>
  <c r="DP98" i="27"/>
  <c r="DP49" i="27"/>
  <c r="DS44" i="27"/>
  <c r="DS96" i="27"/>
  <c r="DP94" i="27"/>
  <c r="DP34" i="27"/>
  <c r="DP68" i="27"/>
  <c r="DP102" i="27"/>
  <c r="EA88" i="27"/>
  <c r="EA106" i="27"/>
  <c r="DS88" i="27"/>
  <c r="DS106" i="27"/>
  <c r="DY83" i="27"/>
  <c r="DY105" i="27"/>
  <c r="DQ83" i="27"/>
  <c r="DQ105" i="27"/>
  <c r="DW78" i="27"/>
  <c r="DW104" i="27"/>
  <c r="EC58" i="27"/>
  <c r="EC103" i="27"/>
  <c r="DU58" i="27"/>
  <c r="DU103" i="27"/>
  <c r="EA68" i="27"/>
  <c r="EA102" i="27"/>
  <c r="DS68" i="27"/>
  <c r="DS102" i="27"/>
  <c r="DY101" i="27"/>
  <c r="DQ73" i="27"/>
  <c r="DQ101" i="27"/>
  <c r="DW29" i="27"/>
  <c r="DW100" i="27"/>
  <c r="EC63" i="27"/>
  <c r="EC99" i="27"/>
  <c r="DU63" i="27"/>
  <c r="DU99" i="27"/>
  <c r="EA49" i="27"/>
  <c r="EA98" i="27"/>
  <c r="DS49" i="27"/>
  <c r="DS98" i="27"/>
  <c r="DY39" i="27"/>
  <c r="DY97" i="27"/>
  <c r="DQ39" i="27"/>
  <c r="DQ97" i="27"/>
  <c r="DW44" i="27"/>
  <c r="DW96" i="27"/>
  <c r="EC20" i="27"/>
  <c r="EC95" i="27"/>
  <c r="DU20" i="27"/>
  <c r="DU95" i="27"/>
  <c r="EA34" i="27"/>
  <c r="EA94" i="27"/>
  <c r="DS34" i="27"/>
  <c r="DS94" i="27"/>
  <c r="DY11" i="27"/>
  <c r="DY93" i="27"/>
  <c r="DQ11" i="27"/>
  <c r="DQ93" i="27"/>
  <c r="DW6" i="27"/>
  <c r="DW10" i="27"/>
  <c r="DW24" i="27"/>
  <c r="DW19" i="27"/>
  <c r="DW15" i="27"/>
  <c r="DW28" i="27"/>
  <c r="DW38" i="27"/>
  <c r="DW43" i="27"/>
  <c r="DW48" i="27"/>
  <c r="DW33" i="27"/>
  <c r="DW62" i="27"/>
  <c r="DW53" i="27"/>
  <c r="DW57" i="27"/>
  <c r="DW67" i="27"/>
  <c r="DW77" i="27"/>
  <c r="DW82" i="27"/>
  <c r="DW72" i="27"/>
  <c r="DW87" i="27"/>
  <c r="DW92" i="27"/>
  <c r="EC5" i="27"/>
  <c r="EC9" i="27"/>
  <c r="EC18" i="27"/>
  <c r="EC23" i="27"/>
  <c r="EC14" i="27"/>
  <c r="EC27" i="27"/>
  <c r="EC32" i="27"/>
  <c r="EC37" i="27"/>
  <c r="EC42" i="27"/>
  <c r="EC47" i="27"/>
  <c r="EC61" i="27"/>
  <c r="EC56" i="27"/>
  <c r="EC66" i="27"/>
  <c r="EC52" i="27"/>
  <c r="EC76" i="27"/>
  <c r="EC71" i="27"/>
  <c r="EC81" i="27"/>
  <c r="EC91" i="27"/>
  <c r="DU5" i="27"/>
  <c r="DU9" i="27"/>
  <c r="DU18" i="27"/>
  <c r="DU14" i="27"/>
  <c r="DU23" i="27"/>
  <c r="DU27" i="27"/>
  <c r="DU32" i="27"/>
  <c r="DU37" i="27"/>
  <c r="DU42" i="27"/>
  <c r="DU47" i="27"/>
  <c r="DU61" i="27"/>
  <c r="DU56" i="27"/>
  <c r="DU66" i="27"/>
  <c r="DU76" i="27"/>
  <c r="DU52" i="27"/>
  <c r="DU81" i="27"/>
  <c r="DU86" i="27"/>
  <c r="DU91" i="27"/>
  <c r="DU71" i="27"/>
  <c r="EA4" i="27"/>
  <c r="EA8" i="27"/>
  <c r="EA17" i="27"/>
  <c r="EA22" i="27"/>
  <c r="EA13" i="27"/>
  <c r="EA26" i="27"/>
  <c r="EA31" i="27"/>
  <c r="EA36" i="27"/>
  <c r="EA41" i="27"/>
  <c r="EA46" i="27"/>
  <c r="EA51" i="27"/>
  <c r="EA60" i="27"/>
  <c r="EA55" i="27"/>
  <c r="EA65" i="27"/>
  <c r="EA75" i="27"/>
  <c r="EA70" i="27"/>
  <c r="EA80" i="27"/>
  <c r="EA85" i="27"/>
  <c r="EA90" i="27"/>
  <c r="DS4" i="27"/>
  <c r="DS8" i="27"/>
  <c r="DS17" i="27"/>
  <c r="DS22" i="27"/>
  <c r="DS13" i="27"/>
  <c r="DS26" i="27"/>
  <c r="DS31" i="27"/>
  <c r="DS36" i="27"/>
  <c r="DS41" i="27"/>
  <c r="DS46" i="27"/>
  <c r="DS60" i="27"/>
  <c r="DS55" i="27"/>
  <c r="DS65" i="27"/>
  <c r="DS51" i="27"/>
  <c r="DS75" i="27"/>
  <c r="DS70" i="27"/>
  <c r="DS80" i="27"/>
  <c r="DS85" i="27"/>
  <c r="DS90" i="27"/>
  <c r="DY3" i="27"/>
  <c r="DY7" i="27"/>
  <c r="DY16" i="27"/>
  <c r="DY21" i="27"/>
  <c r="DY25" i="27"/>
  <c r="DY12" i="27"/>
  <c r="DY30" i="27"/>
  <c r="DY35" i="27"/>
  <c r="DY40" i="27"/>
  <c r="DY45" i="27"/>
  <c r="DY59" i="27"/>
  <c r="DY50" i="27"/>
  <c r="DY54" i="27"/>
  <c r="DY64" i="27"/>
  <c r="DY74" i="27"/>
  <c r="DY79" i="27"/>
  <c r="DY69" i="27"/>
  <c r="DY84" i="27"/>
  <c r="DY89" i="27"/>
  <c r="DQ3" i="27"/>
  <c r="DQ7" i="27"/>
  <c r="DQ16" i="27"/>
  <c r="DQ21" i="27"/>
  <c r="DQ25" i="27"/>
  <c r="DQ12" i="27"/>
  <c r="DQ30" i="27"/>
  <c r="DQ35" i="27"/>
  <c r="DQ40" i="27"/>
  <c r="DQ45" i="27"/>
  <c r="DQ50" i="27"/>
  <c r="DQ59" i="27"/>
  <c r="DQ54" i="27"/>
  <c r="DQ64" i="27"/>
  <c r="DQ74" i="27"/>
  <c r="DQ69" i="27"/>
  <c r="DQ79" i="27"/>
  <c r="DQ84" i="27"/>
  <c r="DQ89" i="27"/>
  <c r="DP6" i="27"/>
  <c r="DP45" i="27"/>
  <c r="DP83" i="27"/>
  <c r="DP95" i="27"/>
  <c r="DP103" i="27"/>
  <c r="DZ88" i="27"/>
  <c r="DR88" i="27"/>
  <c r="DX83" i="27"/>
  <c r="ED78" i="27"/>
  <c r="DV78" i="27"/>
  <c r="EB58" i="27"/>
  <c r="DT58" i="27"/>
  <c r="DZ68" i="27"/>
  <c r="DR68" i="27"/>
  <c r="DX73" i="27"/>
  <c r="ED29" i="27"/>
  <c r="DV29" i="27"/>
  <c r="EB63" i="27"/>
  <c r="DT63" i="27"/>
  <c r="DZ49" i="27"/>
  <c r="DR49" i="27"/>
  <c r="DP7" i="27"/>
  <c r="DP20" i="27"/>
  <c r="DP64" i="27"/>
  <c r="DR106" i="27"/>
  <c r="DT103" i="27"/>
  <c r="DV100" i="27"/>
  <c r="DP106" i="27"/>
  <c r="DP88" i="27"/>
  <c r="EC105" i="27"/>
  <c r="EC83" i="27"/>
  <c r="EA78" i="27"/>
  <c r="EA104" i="27"/>
  <c r="DY58" i="27"/>
  <c r="DY103" i="27"/>
  <c r="DW68" i="27"/>
  <c r="DW102" i="27"/>
  <c r="EC73" i="27"/>
  <c r="EC101" i="27"/>
  <c r="EA29" i="27"/>
  <c r="EA100" i="27"/>
  <c r="DY63" i="27"/>
  <c r="DY99" i="27"/>
  <c r="DU39" i="27"/>
  <c r="DU97" i="27"/>
  <c r="EA44" i="27"/>
  <c r="EA96" i="27"/>
  <c r="DQ20" i="27"/>
  <c r="DQ95" i="27"/>
  <c r="DW34" i="27"/>
  <c r="DW94" i="27"/>
  <c r="DP96" i="27"/>
  <c r="DP44" i="27"/>
  <c r="DP104" i="27"/>
  <c r="DP78" i="27"/>
  <c r="DY88" i="27"/>
  <c r="DY106" i="27"/>
  <c r="DQ88" i="27"/>
  <c r="DQ106" i="27"/>
  <c r="DW83" i="27"/>
  <c r="DW105" i="27"/>
  <c r="EC78" i="27"/>
  <c r="EC104" i="27"/>
  <c r="DU78" i="27"/>
  <c r="DU104" i="27"/>
  <c r="EA58" i="27"/>
  <c r="EA103" i="27"/>
  <c r="DS58" i="27"/>
  <c r="DS103" i="27"/>
  <c r="DY68" i="27"/>
  <c r="DY102" i="27"/>
  <c r="DQ68" i="27"/>
  <c r="DQ102" i="27"/>
  <c r="DW73" i="27"/>
  <c r="DW101" i="27"/>
  <c r="EC29" i="27"/>
  <c r="EC100" i="27"/>
  <c r="DU29" i="27"/>
  <c r="DU100" i="27"/>
  <c r="EA63" i="27"/>
  <c r="EA99" i="27"/>
  <c r="DS63" i="27"/>
  <c r="DS99" i="27"/>
  <c r="DY49" i="27"/>
  <c r="DY98" i="27"/>
  <c r="DP12" i="27"/>
  <c r="DP14" i="27"/>
  <c r="DP27" i="27"/>
  <c r="DP47" i="27"/>
  <c r="DR94" i="27"/>
  <c r="DP74" i="27"/>
  <c r="DP54" i="27"/>
  <c r="DP35" i="27"/>
  <c r="DP16" i="27"/>
  <c r="DP89" i="27"/>
  <c r="DP69" i="27"/>
  <c r="DP50" i="27"/>
  <c r="DP30" i="27"/>
  <c r="DP79" i="27"/>
  <c r="DP59" i="27"/>
  <c r="DP40" i="27"/>
  <c r="DP21" i="27"/>
  <c r="DP97" i="27"/>
  <c r="DP39" i="27"/>
  <c r="DP105" i="27"/>
  <c r="DX106" i="27"/>
  <c r="DX88" i="27"/>
  <c r="ED83" i="27"/>
  <c r="ED105" i="27"/>
  <c r="DV83" i="27"/>
  <c r="DV105" i="27"/>
  <c r="EB78" i="27"/>
  <c r="EB104" i="27"/>
  <c r="DT78" i="27"/>
  <c r="DT104" i="27"/>
  <c r="DZ58" i="27"/>
  <c r="DZ103" i="27"/>
  <c r="DR58" i="27"/>
  <c r="DR103" i="27"/>
  <c r="DX68" i="27"/>
  <c r="DX102" i="27"/>
  <c r="ED73" i="27"/>
  <c r="ED101" i="27"/>
  <c r="DV73" i="27"/>
  <c r="DV101" i="27"/>
  <c r="EB29" i="27"/>
  <c r="EB100" i="27"/>
  <c r="DT29" i="27"/>
  <c r="DT100" i="27"/>
  <c r="DZ63" i="27"/>
  <c r="DZ99" i="27"/>
  <c r="DR63" i="27"/>
  <c r="DR99" i="27"/>
  <c r="DX49" i="27"/>
  <c r="DX98" i="27"/>
  <c r="ED39" i="27"/>
  <c r="ED97" i="27"/>
  <c r="DV39" i="27"/>
  <c r="DV97" i="27"/>
  <c r="EB44" i="27"/>
  <c r="EB96" i="27"/>
  <c r="DT44" i="27"/>
  <c r="DT96" i="27"/>
  <c r="DZ20" i="27"/>
  <c r="DZ95" i="27"/>
  <c r="DR20" i="27"/>
  <c r="DR95" i="27"/>
  <c r="DX34" i="27"/>
  <c r="DX94" i="27"/>
  <c r="ED11" i="27"/>
  <c r="ED93" i="27"/>
  <c r="DV11" i="27"/>
  <c r="DV93" i="27"/>
  <c r="EB10" i="27"/>
  <c r="EB6" i="27"/>
  <c r="EB15" i="27"/>
  <c r="EB19" i="27"/>
  <c r="EB24" i="27"/>
  <c r="EB33" i="27"/>
  <c r="EB38" i="27"/>
  <c r="EB48" i="27"/>
  <c r="EB28" i="27"/>
  <c r="EB53" i="27"/>
  <c r="EB57" i="27"/>
  <c r="EB67" i="27"/>
  <c r="EB62" i="27"/>
  <c r="EB72" i="27"/>
  <c r="EB43" i="27"/>
  <c r="EB82" i="27"/>
  <c r="EB77" i="27"/>
  <c r="EB92" i="27"/>
  <c r="EB87" i="27"/>
  <c r="DT10" i="27"/>
  <c r="DT6" i="27"/>
  <c r="DT15" i="27"/>
  <c r="DT19" i="27"/>
  <c r="DT24" i="27"/>
  <c r="DT28" i="27"/>
  <c r="DT48" i="27"/>
  <c r="DT53" i="27"/>
  <c r="DT43" i="27"/>
  <c r="DT33" i="27"/>
  <c r="DT57" i="27"/>
  <c r="DT67" i="27"/>
  <c r="DT38" i="27"/>
  <c r="DT62" i="27"/>
  <c r="DT72" i="27"/>
  <c r="DT77" i="27"/>
  <c r="DT82" i="27"/>
  <c r="DT87" i="27"/>
  <c r="DT92" i="27"/>
  <c r="DZ9" i="27"/>
  <c r="DZ5" i="27"/>
  <c r="DZ14" i="27"/>
  <c r="DZ18" i="27"/>
  <c r="DZ23" i="27"/>
  <c r="DZ27" i="27"/>
  <c r="DZ32" i="27"/>
  <c r="DZ37" i="27"/>
  <c r="DZ47" i="27"/>
  <c r="DZ52" i="27"/>
  <c r="DZ42" i="27"/>
  <c r="DZ56" i="27"/>
  <c r="DZ66" i="27"/>
  <c r="DZ61" i="27"/>
  <c r="DZ71" i="27"/>
  <c r="DZ81" i="27"/>
  <c r="DZ76" i="27"/>
  <c r="DZ86" i="27"/>
  <c r="DZ91" i="27"/>
  <c r="DR9" i="27"/>
  <c r="DR5" i="27"/>
  <c r="DR14" i="27"/>
  <c r="DR18" i="27"/>
  <c r="DR23" i="27"/>
  <c r="DR27" i="27"/>
  <c r="DR32" i="27"/>
  <c r="DR37" i="27"/>
  <c r="DR47" i="27"/>
  <c r="DR52" i="27"/>
  <c r="DR42" i="27"/>
  <c r="DR56" i="27"/>
  <c r="DR66" i="27"/>
  <c r="DR61" i="27"/>
  <c r="DR71" i="27"/>
  <c r="DR81" i="27"/>
  <c r="DR76" i="27"/>
  <c r="DR86" i="27"/>
  <c r="DR91" i="27"/>
  <c r="DX8" i="27"/>
  <c r="DX4" i="27"/>
  <c r="DX13" i="27"/>
  <c r="DX17" i="27"/>
  <c r="DX22" i="27"/>
  <c r="DX26" i="27"/>
  <c r="DX46" i="27"/>
  <c r="DX41" i="27"/>
  <c r="DX31" i="27"/>
  <c r="DX51" i="27"/>
  <c r="DX55" i="27"/>
  <c r="DX65" i="27"/>
  <c r="DX60" i="27"/>
  <c r="DX70" i="27"/>
  <c r="DX36" i="27"/>
  <c r="DX80" i="27"/>
  <c r="DX85" i="27"/>
  <c r="DX90" i="27"/>
  <c r="DX75" i="27"/>
  <c r="ED7" i="27"/>
  <c r="ED3" i="27"/>
  <c r="ED12" i="27"/>
  <c r="ED16" i="27"/>
  <c r="ED21" i="27"/>
  <c r="ED25" i="27"/>
  <c r="ED30" i="27"/>
  <c r="ED35" i="27"/>
  <c r="ED45" i="27"/>
  <c r="ED50" i="27"/>
  <c r="ED40" i="27"/>
  <c r="ED54" i="27"/>
  <c r="ED64" i="27"/>
  <c r="ED59" i="27"/>
  <c r="ED69" i="27"/>
  <c r="ED79" i="27"/>
  <c r="ED74" i="27"/>
  <c r="ED89" i="27"/>
  <c r="ED84" i="27"/>
  <c r="DV7" i="27"/>
  <c r="DV3" i="27"/>
  <c r="DV12" i="27"/>
  <c r="DV16" i="27"/>
  <c r="DV21" i="27"/>
  <c r="DV25" i="27"/>
  <c r="DV45" i="27"/>
  <c r="DV30" i="27"/>
  <c r="DV35" i="27"/>
  <c r="DV50" i="27"/>
  <c r="DV40" i="27"/>
  <c r="DV54" i="27"/>
  <c r="DV64" i="27"/>
  <c r="DV59" i="27"/>
  <c r="DV69" i="27"/>
  <c r="DV74" i="27"/>
  <c r="DV79" i="27"/>
  <c r="DV84" i="27"/>
  <c r="DV89" i="27"/>
  <c r="DX105" i="27"/>
  <c r="DZ102" i="27"/>
  <c r="EB99" i="27"/>
  <c r="DP75" i="27"/>
  <c r="DP55" i="27"/>
  <c r="DP36" i="27"/>
  <c r="DP90" i="27"/>
  <c r="DP70" i="27"/>
  <c r="DP51" i="27"/>
  <c r="DP85" i="27"/>
  <c r="DP65" i="27"/>
  <c r="DP46" i="27"/>
  <c r="DP26" i="27"/>
  <c r="DP8" i="27"/>
  <c r="DP80" i="27"/>
  <c r="DP60" i="27"/>
  <c r="DP41" i="27"/>
  <c r="DP22" i="27"/>
  <c r="DP4" i="27"/>
  <c r="DW106" i="27"/>
  <c r="DW88" i="27"/>
  <c r="DS104" i="27"/>
  <c r="DU73" i="27"/>
  <c r="DU101" i="27"/>
  <c r="DQ63" i="27"/>
  <c r="DQ99" i="27"/>
  <c r="DW49" i="27"/>
  <c r="DW98" i="27"/>
  <c r="EC39" i="27"/>
  <c r="EC97" i="27"/>
  <c r="DW80" i="27"/>
  <c r="DP17" i="27"/>
  <c r="DP73" i="27"/>
  <c r="DP76" i="27"/>
  <c r="DP56" i="27"/>
  <c r="DP37" i="27"/>
  <c r="DP18" i="27"/>
  <c r="DP91" i="27"/>
  <c r="DP71" i="27"/>
  <c r="DP52" i="27"/>
  <c r="DP32" i="27"/>
  <c r="DP81" i="27"/>
  <c r="DP61" i="27"/>
  <c r="DP42" i="27"/>
  <c r="DP23" i="27"/>
  <c r="DP5" i="27"/>
  <c r="DP99" i="27"/>
  <c r="DP63" i="27"/>
  <c r="ED106" i="27"/>
  <c r="DV106" i="27"/>
  <c r="EB105" i="27"/>
  <c r="EB83" i="27"/>
  <c r="DT83" i="27"/>
  <c r="DT105" i="27"/>
  <c r="DZ78" i="27"/>
  <c r="DZ104" i="27"/>
  <c r="DR78" i="27"/>
  <c r="DR104" i="27"/>
  <c r="DX58" i="27"/>
  <c r="DX103" i="27"/>
  <c r="ED68" i="27"/>
  <c r="ED102" i="27"/>
  <c r="DV68" i="27"/>
  <c r="DV102" i="27"/>
  <c r="EB73" i="27"/>
  <c r="EB101" i="27"/>
  <c r="DT73" i="27"/>
  <c r="DT101" i="27"/>
  <c r="DZ29" i="27"/>
  <c r="DZ100" i="27"/>
  <c r="DR29" i="27"/>
  <c r="DR100" i="27"/>
  <c r="DX63" i="27"/>
  <c r="DX99" i="27"/>
  <c r="ED49" i="27"/>
  <c r="ED98" i="27"/>
  <c r="DV49" i="27"/>
  <c r="DV98" i="27"/>
  <c r="EB39" i="27"/>
  <c r="EB97" i="27"/>
  <c r="DT39" i="27"/>
  <c r="DT97" i="27"/>
  <c r="DZ44" i="27"/>
  <c r="DZ96" i="27"/>
  <c r="DR44" i="27"/>
  <c r="DR96" i="27"/>
  <c r="DX20" i="27"/>
  <c r="DX95" i="27"/>
  <c r="ED34" i="27"/>
  <c r="ED94" i="27"/>
  <c r="DV34" i="27"/>
  <c r="DV94" i="27"/>
  <c r="EB11" i="27"/>
  <c r="EB93" i="27"/>
  <c r="DT11" i="27"/>
  <c r="DT93" i="27"/>
  <c r="DZ6" i="27"/>
  <c r="DZ10" i="27"/>
  <c r="DZ15" i="27"/>
  <c r="DZ24" i="27"/>
  <c r="DZ19" i="27"/>
  <c r="DZ38" i="27"/>
  <c r="DZ28" i="27"/>
  <c r="DZ33" i="27"/>
  <c r="DZ48" i="27"/>
  <c r="DZ53" i="27"/>
  <c r="DZ57" i="27"/>
  <c r="DZ67" i="27"/>
  <c r="DZ62" i="27"/>
  <c r="DZ43" i="27"/>
  <c r="DZ77" i="27"/>
  <c r="DZ72" i="27"/>
  <c r="DZ92" i="27"/>
  <c r="DZ82" i="27"/>
  <c r="DR6" i="27"/>
  <c r="DR10" i="27"/>
  <c r="DR15" i="27"/>
  <c r="DR19" i="27"/>
  <c r="DR24" i="27"/>
  <c r="DR38" i="27"/>
  <c r="DR48" i="27"/>
  <c r="DR28" i="27"/>
  <c r="DR33" i="27"/>
  <c r="DR53" i="27"/>
  <c r="DR43" i="27"/>
  <c r="DR57" i="27"/>
  <c r="DR67" i="27"/>
  <c r="DR77" i="27"/>
  <c r="DR62" i="27"/>
  <c r="DR72" i="27"/>
  <c r="DR87" i="27"/>
  <c r="DR82" i="27"/>
  <c r="DR92" i="27"/>
  <c r="DX5" i="27"/>
  <c r="DX14" i="27"/>
  <c r="DX18" i="27"/>
  <c r="DX23" i="27"/>
  <c r="DX9" i="27"/>
  <c r="DX27" i="27"/>
  <c r="DX37" i="27"/>
  <c r="DX47" i="27"/>
  <c r="DX32" i="27"/>
  <c r="DX52" i="27"/>
  <c r="DX42" i="27"/>
  <c r="DX56" i="27"/>
  <c r="DX66" i="27"/>
  <c r="DX61" i="27"/>
  <c r="DX76" i="27"/>
  <c r="DX71" i="27"/>
  <c r="DX86" i="27"/>
  <c r="DX91" i="27"/>
  <c r="DX81" i="27"/>
  <c r="ED4" i="27"/>
  <c r="ED13" i="27"/>
  <c r="ED17" i="27"/>
  <c r="ED8" i="27"/>
  <c r="ED22" i="27"/>
  <c r="ED26" i="27"/>
  <c r="ED36" i="27"/>
  <c r="ED31" i="27"/>
  <c r="ED46" i="27"/>
  <c r="ED51" i="27"/>
  <c r="ED41" i="27"/>
  <c r="ED55" i="27"/>
  <c r="ED65" i="27"/>
  <c r="ED75" i="27"/>
  <c r="ED60" i="27"/>
  <c r="ED70" i="27"/>
  <c r="ED85" i="27"/>
  <c r="ED80" i="27"/>
  <c r="ED90" i="27"/>
  <c r="DV4" i="27"/>
  <c r="DV13" i="27"/>
  <c r="DV8" i="27"/>
  <c r="DV17" i="27"/>
  <c r="DV22" i="27"/>
  <c r="DV36" i="27"/>
  <c r="DV26" i="27"/>
  <c r="DV31" i="27"/>
  <c r="DV46" i="27"/>
  <c r="DV41" i="27"/>
  <c r="DV51" i="27"/>
  <c r="DV55" i="27"/>
  <c r="DV65" i="27"/>
  <c r="DV75" i="27"/>
  <c r="DV70" i="27"/>
  <c r="DV85" i="27"/>
  <c r="DV60" i="27"/>
  <c r="DV90" i="27"/>
  <c r="DV80" i="27"/>
  <c r="EB3" i="27"/>
  <c r="EB7" i="27"/>
  <c r="EB12" i="27"/>
  <c r="EB16" i="27"/>
  <c r="EB21" i="27"/>
  <c r="EB30" i="27"/>
  <c r="EB35" i="27"/>
  <c r="EB45" i="27"/>
  <c r="EB25" i="27"/>
  <c r="EB50" i="27"/>
  <c r="EB40" i="27"/>
  <c r="EB54" i="27"/>
  <c r="EB64" i="27"/>
  <c r="EB59" i="27"/>
  <c r="EB74" i="27"/>
  <c r="EB69" i="27"/>
  <c r="EB84" i="27"/>
  <c r="EB89" i="27"/>
  <c r="EB79" i="27"/>
  <c r="DT3" i="27"/>
  <c r="DT7" i="27"/>
  <c r="DT12" i="27"/>
  <c r="DT16" i="27"/>
  <c r="DT21" i="27"/>
  <c r="DT25" i="27"/>
  <c r="DT30" i="27"/>
  <c r="DT35" i="27"/>
  <c r="DT45" i="27"/>
  <c r="DT50" i="27"/>
  <c r="DT40" i="27"/>
  <c r="DT54" i="27"/>
  <c r="DT64" i="27"/>
  <c r="DT74" i="27"/>
  <c r="DT59" i="27"/>
  <c r="DT69" i="27"/>
  <c r="DT84" i="27"/>
  <c r="DT79" i="27"/>
  <c r="DT89" i="27"/>
  <c r="DP25" i="27"/>
  <c r="DP58" i="27"/>
  <c r="ED104" i="27"/>
  <c r="DX39" i="27"/>
  <c r="ED44" i="27"/>
  <c r="DV44" i="27"/>
  <c r="EB20" i="27"/>
  <c r="DT20" i="27"/>
  <c r="DZ34" i="27"/>
  <c r="DR34" i="27"/>
  <c r="DX11" i="27"/>
  <c r="ED10" i="27"/>
  <c r="ED6" i="27"/>
  <c r="ED15" i="27"/>
  <c r="ED19" i="27"/>
  <c r="ED28" i="27"/>
  <c r="ED24" i="27"/>
  <c r="ED33" i="27"/>
  <c r="ED43" i="27"/>
  <c r="ED38" i="27"/>
  <c r="ED62" i="27"/>
  <c r="ED48" i="27"/>
  <c r="ED72" i="27"/>
  <c r="ED53" i="27"/>
  <c r="ED57" i="27"/>
  <c r="ED77" i="27"/>
  <c r="ED67" i="27"/>
  <c r="ED82" i="27"/>
  <c r="DV10" i="27"/>
  <c r="DV6" i="27"/>
  <c r="DV15" i="27"/>
  <c r="DV19" i="27"/>
  <c r="DV28" i="27"/>
  <c r="DV24" i="27"/>
  <c r="DV33" i="27"/>
  <c r="DV43" i="27"/>
  <c r="DV48" i="27"/>
  <c r="DV62" i="27"/>
  <c r="DV53" i="27"/>
  <c r="DV38" i="27"/>
  <c r="DV67" i="27"/>
  <c r="DV72" i="27"/>
  <c r="DV77" i="27"/>
  <c r="DV82" i="27"/>
  <c r="EB9" i="27"/>
  <c r="EB18" i="27"/>
  <c r="EB5" i="27"/>
  <c r="EB14" i="27"/>
  <c r="EB23" i="27"/>
  <c r="EB27" i="27"/>
  <c r="EB32" i="27"/>
  <c r="EB42" i="27"/>
  <c r="EB37" i="27"/>
  <c r="EB47" i="27"/>
  <c r="EB61" i="27"/>
  <c r="EB52" i="27"/>
  <c r="EB56" i="27"/>
  <c r="EB71" i="27"/>
  <c r="EB66" i="27"/>
  <c r="EB76" i="27"/>
  <c r="EB81" i="27"/>
  <c r="DT9" i="27"/>
  <c r="DT18" i="27"/>
  <c r="DT14" i="27"/>
  <c r="DT5" i="27"/>
  <c r="DT27" i="27"/>
  <c r="DT42" i="27"/>
  <c r="DT23" i="27"/>
  <c r="DT32" i="27"/>
  <c r="DT37" i="27"/>
  <c r="DT61" i="27"/>
  <c r="DT47" i="27"/>
  <c r="DT71" i="27"/>
  <c r="DT56" i="27"/>
  <c r="DT76" i="27"/>
  <c r="DT81" i="27"/>
  <c r="DZ8" i="27"/>
  <c r="DZ17" i="27"/>
  <c r="DZ4" i="27"/>
  <c r="DZ13" i="27"/>
  <c r="DZ31" i="27"/>
  <c r="DZ22" i="27"/>
  <c r="DZ36" i="27"/>
  <c r="DZ41" i="27"/>
  <c r="DZ26" i="27"/>
  <c r="DZ51" i="27"/>
  <c r="DZ46" i="27"/>
  <c r="DZ60" i="27"/>
  <c r="DZ65" i="27"/>
  <c r="DZ55" i="27"/>
  <c r="DZ70" i="27"/>
  <c r="DZ75" i="27"/>
  <c r="DZ80" i="27"/>
  <c r="DR8" i="27"/>
  <c r="DR4" i="27"/>
  <c r="DR17" i="27"/>
  <c r="DR13" i="27"/>
  <c r="DR22" i="27"/>
  <c r="DR26" i="27"/>
  <c r="DR31" i="27"/>
  <c r="DR41" i="27"/>
  <c r="DR36" i="27"/>
  <c r="DR46" i="27"/>
  <c r="DR60" i="27"/>
  <c r="DR51" i="27"/>
  <c r="DR55" i="27"/>
  <c r="DR70" i="27"/>
  <c r="DR65" i="27"/>
  <c r="DR75" i="27"/>
  <c r="DR80" i="27"/>
  <c r="DX7" i="27"/>
  <c r="DX3" i="27"/>
  <c r="DX16" i="27"/>
  <c r="DX12" i="27"/>
  <c r="DX21" i="27"/>
  <c r="DX25" i="27"/>
  <c r="DX40" i="27"/>
  <c r="DX30" i="27"/>
  <c r="DX35" i="27"/>
  <c r="DX45" i="27"/>
  <c r="DX59" i="27"/>
  <c r="DX50" i="27"/>
  <c r="DX64" i="27"/>
  <c r="DX69" i="27"/>
  <c r="DX74" i="27"/>
  <c r="DX54" i="27"/>
  <c r="DX79" i="27"/>
  <c r="DZ93" i="27"/>
  <c r="DR93" i="27"/>
  <c r="DZ89" i="27"/>
  <c r="DQ49" i="27"/>
  <c r="DW39" i="27"/>
  <c r="EC44" i="27"/>
  <c r="DU44" i="27"/>
  <c r="EA20" i="27"/>
  <c r="DS20" i="27"/>
  <c r="DY34" i="27"/>
  <c r="DQ34" i="27"/>
  <c r="DW11" i="27"/>
  <c r="EC10" i="27"/>
  <c r="EC6" i="27"/>
  <c r="EC24" i="27"/>
  <c r="EC19" i="27"/>
  <c r="EC15" i="27"/>
  <c r="EC28" i="27"/>
  <c r="EC43" i="27"/>
  <c r="EC33" i="27"/>
  <c r="EC38" i="27"/>
  <c r="EC48" i="27"/>
  <c r="EC53" i="27"/>
  <c r="EC62" i="27"/>
  <c r="EC72" i="27"/>
  <c r="EC57" i="27"/>
  <c r="EC77" i="27"/>
  <c r="EC82" i="27"/>
  <c r="DU10" i="27"/>
  <c r="DU6" i="27"/>
  <c r="DU15" i="27"/>
  <c r="DU19" i="27"/>
  <c r="DU24" i="27"/>
  <c r="DU43" i="27"/>
  <c r="DU28" i="27"/>
  <c r="DU48" i="27"/>
  <c r="DU33" i="27"/>
  <c r="DU38" i="27"/>
  <c r="DU53" i="27"/>
  <c r="DU62" i="27"/>
  <c r="DU67" i="27"/>
  <c r="DU72" i="27"/>
  <c r="DU77" i="27"/>
  <c r="DU82" i="27"/>
  <c r="DU57" i="27"/>
  <c r="DU87" i="27"/>
  <c r="EA9" i="27"/>
  <c r="EA5" i="27"/>
  <c r="EA14" i="27"/>
  <c r="EA27" i="27"/>
  <c r="EA18" i="27"/>
  <c r="EA23" i="27"/>
  <c r="EA42" i="27"/>
  <c r="EA37" i="27"/>
  <c r="EA47" i="27"/>
  <c r="EA52" i="27"/>
  <c r="EA61" i="27"/>
  <c r="EA32" i="27"/>
  <c r="EA56" i="27"/>
  <c r="EA71" i="27"/>
  <c r="EA66" i="27"/>
  <c r="EA76" i="27"/>
  <c r="EA81" i="27"/>
  <c r="EA86" i="27"/>
  <c r="DS9" i="27"/>
  <c r="DS5" i="27"/>
  <c r="DS18" i="27"/>
  <c r="DS23" i="27"/>
  <c r="DS27" i="27"/>
  <c r="DS14" i="27"/>
  <c r="DS32" i="27"/>
  <c r="DS42" i="27"/>
  <c r="DS37" i="27"/>
  <c r="DS47" i="27"/>
  <c r="DS52" i="27"/>
  <c r="DS61" i="27"/>
  <c r="DS71" i="27"/>
  <c r="DS56" i="27"/>
  <c r="DS76" i="27"/>
  <c r="DS81" i="27"/>
  <c r="DS66" i="27"/>
  <c r="DS86" i="27"/>
  <c r="DY8" i="27"/>
  <c r="DY4" i="27"/>
  <c r="DY13" i="27"/>
  <c r="DY22" i="27"/>
  <c r="DY26" i="27"/>
  <c r="DY17" i="27"/>
  <c r="DY36" i="27"/>
  <c r="DY41" i="27"/>
  <c r="DY46" i="27"/>
  <c r="DY31" i="27"/>
  <c r="DY51" i="27"/>
  <c r="DY60" i="27"/>
  <c r="DY65" i="27"/>
  <c r="DY55" i="27"/>
  <c r="DY70" i="27"/>
  <c r="DY75" i="27"/>
  <c r="DY80" i="27"/>
  <c r="DY85" i="27"/>
  <c r="DQ8" i="27"/>
  <c r="DQ4" i="27"/>
  <c r="DQ13" i="27"/>
  <c r="DQ26" i="27"/>
  <c r="DQ17" i="27"/>
  <c r="DQ22" i="27"/>
  <c r="DQ41" i="27"/>
  <c r="DQ36" i="27"/>
  <c r="DQ31" i="27"/>
  <c r="DQ46" i="27"/>
  <c r="DQ51" i="27"/>
  <c r="DQ60" i="27"/>
  <c r="DQ55" i="27"/>
  <c r="DQ70" i="27"/>
  <c r="DQ65" i="27"/>
  <c r="DQ75" i="27"/>
  <c r="DQ80" i="27"/>
  <c r="DQ85" i="27"/>
  <c r="DW7" i="27"/>
  <c r="DW3" i="27"/>
  <c r="DW12" i="27"/>
  <c r="DW16" i="27"/>
  <c r="DW25" i="27"/>
  <c r="DW21" i="27"/>
  <c r="DW30" i="27"/>
  <c r="DW40" i="27"/>
  <c r="DW45" i="27"/>
  <c r="DW35" i="27"/>
  <c r="DW50" i="27"/>
  <c r="DW59" i="27"/>
  <c r="DW64" i="27"/>
  <c r="DW69" i="27"/>
  <c r="DW74" i="27"/>
  <c r="DW54" i="27"/>
  <c r="DW79" i="27"/>
  <c r="DW84" i="27"/>
  <c r="DV57" i="27"/>
  <c r="EC11" i="27"/>
  <c r="DU11" i="27"/>
  <c r="EA10" i="27"/>
  <c r="EA6" i="27"/>
  <c r="EA15" i="27"/>
  <c r="EA19" i="27"/>
  <c r="EA24" i="27"/>
  <c r="EA28" i="27"/>
  <c r="EA33" i="27"/>
  <c r="EA38" i="27"/>
  <c r="EA43" i="27"/>
  <c r="EA53" i="27"/>
  <c r="EA57" i="27"/>
  <c r="EA67" i="27"/>
  <c r="EA48" i="27"/>
  <c r="EA62" i="27"/>
  <c r="EA72" i="27"/>
  <c r="EA77" i="27"/>
  <c r="DS10" i="27"/>
  <c r="DS6" i="27"/>
  <c r="DS15" i="27"/>
  <c r="DS19" i="27"/>
  <c r="DS24" i="27"/>
  <c r="DS28" i="27"/>
  <c r="DS33" i="27"/>
  <c r="DS38" i="27"/>
  <c r="DS43" i="27"/>
  <c r="DS48" i="27"/>
  <c r="DS53" i="27"/>
  <c r="DS57" i="27"/>
  <c r="DS67" i="27"/>
  <c r="DS62" i="27"/>
  <c r="DS72" i="27"/>
  <c r="DS87" i="27"/>
  <c r="DY9" i="27"/>
  <c r="DY5" i="27"/>
  <c r="DY14" i="27"/>
  <c r="DY18" i="27"/>
  <c r="DY27" i="27"/>
  <c r="DY32" i="27"/>
  <c r="DY23" i="27"/>
  <c r="DY37" i="27"/>
  <c r="DY42" i="27"/>
  <c r="DY47" i="27"/>
  <c r="DY52" i="27"/>
  <c r="DY56" i="27"/>
  <c r="DY66" i="27"/>
  <c r="DY61" i="27"/>
  <c r="DY71" i="27"/>
  <c r="DY76" i="27"/>
  <c r="DY86" i="27"/>
  <c r="DQ9" i="27"/>
  <c r="DQ5" i="27"/>
  <c r="DQ14" i="27"/>
  <c r="DQ27" i="27"/>
  <c r="DQ18" i="27"/>
  <c r="DQ32" i="27"/>
  <c r="DQ23" i="27"/>
  <c r="DQ37" i="27"/>
  <c r="DQ42" i="27"/>
  <c r="DQ52" i="27"/>
  <c r="DQ47" i="27"/>
  <c r="DQ56" i="27"/>
  <c r="DQ66" i="27"/>
  <c r="DQ61" i="27"/>
  <c r="DQ71" i="27"/>
  <c r="DQ76" i="27"/>
  <c r="DQ86" i="27"/>
  <c r="DW8" i="27"/>
  <c r="DW4" i="27"/>
  <c r="DW13" i="27"/>
  <c r="DW26" i="27"/>
  <c r="DW22" i="27"/>
  <c r="DW31" i="27"/>
  <c r="DW17" i="27"/>
  <c r="DW36" i="27"/>
  <c r="DW41" i="27"/>
  <c r="DW51" i="27"/>
  <c r="DW46" i="27"/>
  <c r="DW55" i="27"/>
  <c r="DW65" i="27"/>
  <c r="DW60" i="27"/>
  <c r="DW70" i="27"/>
  <c r="DW85" i="27"/>
  <c r="DW75" i="27"/>
  <c r="EC7" i="27"/>
  <c r="EC3" i="27"/>
  <c r="EC12" i="27"/>
  <c r="EC25" i="27"/>
  <c r="EC16" i="27"/>
  <c r="EC30" i="27"/>
  <c r="EC21" i="27"/>
  <c r="EC35" i="27"/>
  <c r="EC40" i="27"/>
  <c r="EC50" i="27"/>
  <c r="EC54" i="27"/>
  <c r="EC64" i="27"/>
  <c r="EC45" i="27"/>
  <c r="EC59" i="27"/>
  <c r="EC69" i="27"/>
  <c r="EC74" i="27"/>
  <c r="EC84" i="27"/>
  <c r="DU7" i="27"/>
  <c r="DU3" i="27"/>
  <c r="DU12" i="27"/>
  <c r="DU16" i="27"/>
  <c r="DU25" i="27"/>
  <c r="DU30" i="27"/>
  <c r="DU21" i="27"/>
  <c r="DU35" i="27"/>
  <c r="DU40" i="27"/>
  <c r="DU45" i="27"/>
  <c r="DU50" i="27"/>
  <c r="DU54" i="27"/>
  <c r="DU64" i="27"/>
  <c r="DU59" i="27"/>
  <c r="DU69" i="27"/>
  <c r="DU84" i="27"/>
  <c r="DQ98" i="27"/>
  <c r="DW97" i="27"/>
  <c r="EC96" i="27"/>
  <c r="DU96" i="27"/>
  <c r="EA95" i="27"/>
  <c r="DS95" i="27"/>
  <c r="DY94" i="27"/>
  <c r="DQ94" i="27"/>
  <c r="DW93" i="27"/>
  <c r="EC92" i="27"/>
  <c r="DU92" i="27"/>
  <c r="EA91" i="27"/>
  <c r="DS91" i="27"/>
  <c r="DY90" i="27"/>
  <c r="DQ90" i="27"/>
  <c r="DW89" i="27"/>
  <c r="EB86" i="27"/>
  <c r="DZ85" i="27"/>
  <c r="EA82" i="27"/>
  <c r="DQ81" i="27"/>
  <c r="EC79" i="27"/>
  <c r="EC67" i="27"/>
  <c r="EC93" i="27"/>
  <c r="DU93" i="27"/>
  <c r="EA92" i="27"/>
  <c r="DS92" i="27"/>
  <c r="DY91" i="27"/>
  <c r="DQ91" i="27"/>
  <c r="DW90" i="27"/>
  <c r="EC89" i="27"/>
  <c r="DU89" i="27"/>
  <c r="DV87" i="27"/>
  <c r="DX84" i="27"/>
  <c r="DT66" i="27"/>
  <c r="DZ11" i="27"/>
  <c r="DR11" i="27"/>
  <c r="DX6" i="27"/>
  <c r="DX10" i="27"/>
  <c r="DX15" i="27"/>
  <c r="DX24" i="27"/>
  <c r="DX19" i="27"/>
  <c r="DX28" i="27"/>
  <c r="DX33" i="27"/>
  <c r="DX38" i="27"/>
  <c r="DX43" i="27"/>
  <c r="DX48" i="27"/>
  <c r="DX53" i="27"/>
  <c r="DX62" i="27"/>
  <c r="DX57" i="27"/>
  <c r="DX67" i="27"/>
  <c r="DX77" i="27"/>
  <c r="DX87" i="27"/>
  <c r="DX82" i="27"/>
  <c r="ED5" i="27"/>
  <c r="ED9" i="27"/>
  <c r="ED14" i="27"/>
  <c r="ED18" i="27"/>
  <c r="ED23" i="27"/>
  <c r="ED27" i="27"/>
  <c r="ED32" i="27"/>
  <c r="ED42" i="27"/>
  <c r="ED37" i="27"/>
  <c r="ED47" i="27"/>
  <c r="ED52" i="27"/>
  <c r="ED61" i="27"/>
  <c r="ED56" i="27"/>
  <c r="ED66" i="27"/>
  <c r="ED76" i="27"/>
  <c r="ED86" i="27"/>
  <c r="ED71" i="27"/>
  <c r="ED81" i="27"/>
  <c r="DV5" i="27"/>
  <c r="DV9" i="27"/>
  <c r="DV14" i="27"/>
  <c r="DV18" i="27"/>
  <c r="DV23" i="27"/>
  <c r="DV32" i="27"/>
  <c r="DV42" i="27"/>
  <c r="DV37" i="27"/>
  <c r="DV27" i="27"/>
  <c r="DV47" i="27"/>
  <c r="DV52" i="27"/>
  <c r="DV61" i="27"/>
  <c r="DV56" i="27"/>
  <c r="DV66" i="27"/>
  <c r="DV76" i="27"/>
  <c r="DV71" i="27"/>
  <c r="DV86" i="27"/>
  <c r="DV81" i="27"/>
  <c r="EB4" i="27"/>
  <c r="EB8" i="27"/>
  <c r="EB13" i="27"/>
  <c r="EB17" i="27"/>
  <c r="EB22" i="27"/>
  <c r="EB26" i="27"/>
  <c r="EB36" i="27"/>
  <c r="EB41" i="27"/>
  <c r="EB31" i="27"/>
  <c r="EB46" i="27"/>
  <c r="EB51" i="27"/>
  <c r="EB60" i="27"/>
  <c r="EB55" i="27"/>
  <c r="EB65" i="27"/>
  <c r="EB75" i="27"/>
  <c r="EB85" i="27"/>
  <c r="EB70" i="27"/>
  <c r="EB80" i="27"/>
  <c r="DT4" i="27"/>
  <c r="DT8" i="27"/>
  <c r="DT13" i="27"/>
  <c r="DT17" i="27"/>
  <c r="DT22" i="27"/>
  <c r="DT26" i="27"/>
  <c r="DT31" i="27"/>
  <c r="DT41" i="27"/>
  <c r="DT36" i="27"/>
  <c r="DT46" i="27"/>
  <c r="DT51" i="27"/>
  <c r="DT60" i="27"/>
  <c r="DT55" i="27"/>
  <c r="DT65" i="27"/>
  <c r="DT75" i="27"/>
  <c r="DT85" i="27"/>
  <c r="DT70" i="27"/>
  <c r="DT80" i="27"/>
  <c r="DZ3" i="27"/>
  <c r="DZ7" i="27"/>
  <c r="DZ12" i="27"/>
  <c r="DZ16" i="27"/>
  <c r="DZ21" i="27"/>
  <c r="DZ25" i="27"/>
  <c r="DZ30" i="27"/>
  <c r="DZ35" i="27"/>
  <c r="DZ40" i="27"/>
  <c r="DZ45" i="27"/>
  <c r="DZ50" i="27"/>
  <c r="DZ59" i="27"/>
  <c r="DZ54" i="27"/>
  <c r="DZ64" i="27"/>
  <c r="DZ74" i="27"/>
  <c r="DZ84" i="27"/>
  <c r="DZ79" i="27"/>
  <c r="DR3" i="27"/>
  <c r="DR7" i="27"/>
  <c r="DR12" i="27"/>
  <c r="DR16" i="27"/>
  <c r="DR21" i="27"/>
  <c r="DR25" i="27"/>
  <c r="DR35" i="27"/>
  <c r="DR40" i="27"/>
  <c r="DR30" i="27"/>
  <c r="DR45" i="27"/>
  <c r="DR50" i="27"/>
  <c r="DR59" i="27"/>
  <c r="DR54" i="27"/>
  <c r="DR64" i="27"/>
  <c r="DR74" i="27"/>
  <c r="DR84" i="27"/>
  <c r="DR69" i="27"/>
  <c r="DR79" i="27"/>
  <c r="ED87" i="27"/>
  <c r="DT86" i="27"/>
  <c r="DS82" i="27"/>
  <c r="DU79" i="27"/>
  <c r="DS77" i="27"/>
  <c r="DT52" i="27"/>
  <c r="EC87" i="27"/>
  <c r="DR85" i="27"/>
  <c r="DX72" i="27"/>
  <c r="AD5" i="26"/>
  <c r="AG5" i="26"/>
  <c r="AI132" i="15" s="1"/>
  <c r="Y8" i="26"/>
  <c r="Z7" i="26" s="1"/>
  <c r="S119" i="15" s="1"/>
  <c r="AK135" i="15" l="1"/>
  <c r="AK194" i="15" s="1"/>
  <c r="AI129" i="15"/>
  <c r="AB61" i="15"/>
  <c r="AH61" i="15" s="1"/>
  <c r="AK185" i="15" s="1"/>
  <c r="AH60" i="15"/>
  <c r="AE5" i="20"/>
  <c r="AI86" i="15" l="1"/>
  <c r="AI84" i="15"/>
  <c r="AE6" i="20"/>
  <c r="AM106" i="15" s="1"/>
  <c r="S107" i="15" s="1"/>
  <c r="AK186" i="15"/>
  <c r="T95" i="15" l="1"/>
  <c r="T89" i="15"/>
  <c r="Q38" i="15"/>
  <c r="AK189" i="15"/>
  <c r="AK188" i="15"/>
  <c r="U72" i="15"/>
  <c r="AK190" i="15" l="1"/>
  <c r="AK191" i="15"/>
  <c r="Y36" i="15"/>
  <c r="B17" i="20"/>
  <c r="B18" i="20"/>
  <c r="B19" i="20"/>
  <c r="B20" i="20"/>
  <c r="B21" i="20"/>
  <c r="N17" i="20"/>
  <c r="T17" i="20" l="1"/>
  <c r="X17" i="20"/>
  <c r="AK182" i="15" l="1"/>
  <c r="F3" i="20"/>
  <c r="B16" i="20" l="1"/>
  <c r="N16" i="20" l="1"/>
  <c r="N18" i="20"/>
  <c r="N19" i="20"/>
  <c r="N20" i="20"/>
  <c r="N21" i="20"/>
  <c r="J17" i="20"/>
  <c r="K17" i="20"/>
  <c r="L17" i="20"/>
  <c r="M17" i="20"/>
  <c r="J18" i="20"/>
  <c r="K18" i="20"/>
  <c r="L18" i="20"/>
  <c r="M18" i="20"/>
  <c r="J19" i="20"/>
  <c r="K19" i="20"/>
  <c r="L19" i="20"/>
  <c r="M19" i="20"/>
  <c r="J20" i="20"/>
  <c r="K20" i="20"/>
  <c r="L20" i="20"/>
  <c r="M20" i="20"/>
  <c r="J21" i="20"/>
  <c r="K21" i="20"/>
  <c r="L21" i="20"/>
  <c r="M21" i="20"/>
  <c r="M16" i="20"/>
  <c r="L16" i="20"/>
  <c r="K16" i="20"/>
  <c r="J16" i="20"/>
  <c r="T18" i="20" l="1"/>
  <c r="X18" i="20"/>
  <c r="X16" i="20"/>
  <c r="T16" i="20"/>
  <c r="N9" i="20" s="1"/>
  <c r="U71" i="15" l="1"/>
  <c r="Q19" i="15"/>
  <c r="V9" i="20"/>
  <c r="Y20" i="15" l="1"/>
  <c r="Q25" i="15"/>
  <c r="Y25" i="15" s="1"/>
  <c r="AA25" i="15" s="1"/>
  <c r="AK181" i="15" s="1"/>
  <c r="AK187" i="15"/>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Z13" i="15" l="1"/>
  <c r="L13" i="15"/>
  <c r="H12" i="15"/>
  <c r="H11" i="15"/>
  <c r="H9" i="15"/>
  <c r="H10" i="15"/>
  <c r="H6" i="15"/>
  <c r="H7" i="15"/>
  <c r="R171" i="15" s="1"/>
  <c r="AC38" i="16"/>
  <c r="I8" i="15" s="1"/>
  <c r="AK192" i="15" l="1"/>
  <c r="Q18" i="15" l="1"/>
  <c r="Q21" i="15" s="1"/>
  <c r="Y21" i="15" s="1"/>
  <c r="AK180" i="15" s="1"/>
  <c r="Y6" i="26"/>
  <c r="Z5" i="26" s="1"/>
  <c r="S118" i="15" s="1"/>
  <c r="W8" i="20"/>
  <c r="S117" i="15" s="1"/>
  <c r="AM117" i="15" l="1"/>
  <c r="AK121" i="15" l="1"/>
  <c r="AK193"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2" authorId="0" shapeId="0" xr:uid="{9BB2EAEE-5943-4BC7-9F25-FF376EAA30E4}">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22"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Z73" authorId="0" shapeId="0" xr:uid="{ED81B9CD-D4D0-4830-8F47-F195DA875CF0}">
      <text>
        <r>
          <rPr>
            <sz val="9"/>
            <color indexed="8"/>
            <rFont val="MS P ゴシック"/>
            <family val="3"/>
            <charset val="128"/>
          </rPr>
          <t>ベースアップ等加算による賃金改善の見込額を、福祉・介護職員とその他の職種の職員に分けて、直接記入してください。
なお、ⅰとⅱの合計額は、３(２)①に表示されるベースアップ等加算の加算額を上回る必要があります。
推計の具体的な方法は問いませんが、基本情報入力シートの図を参考に、ベースアップ等加算を配分するために行う
各職員の賃金改善の所要額を積み上げる（足し上げる）などの方法により推計してください。
また、事業所ごとの内訳ではなく、本計画書で一括して届出を行う事業所全体の金額を記入してください。</t>
        </r>
      </text>
    </comment>
    <comment ref="O82" authorId="0" shapeId="0" xr:uid="{F9B74DFF-1069-422B-B177-2CC998CAD99F}">
      <text>
        <r>
          <rPr>
            <sz val="9"/>
            <color rgb="FF000000"/>
            <rFont val="MS P ゴシック"/>
            <family val="3"/>
            <charset val="128"/>
          </rPr>
          <t>計画書でキャリアパス要件Ⅰ・Ⅱを満たすとしていた事業所は、この欄にチェック（✓）し、以下は記載不要
計画書の時点で令和６年度中の対応を誓約していた事業所は、以下に具体的な取組内容の記載が必要</t>
        </r>
      </text>
    </comment>
    <comment ref="O103" authorId="0" shapeId="0" xr:uid="{0F6625B6-F862-4A46-9DDD-11DDC6698930}">
      <text>
        <r>
          <rPr>
            <sz val="9"/>
            <color rgb="FF000000"/>
            <rFont val="MS P ゴシック"/>
            <family val="3"/>
            <charset val="128"/>
          </rPr>
          <t>計画書でキャリアパス要件Ⅲを満たすとしていた事業所は、この欄にチェック（✓）し、以下は記載不要
計画書の時点で令和６年度中の対応を誓約していた事業所は、以下に具体的な取組内容の記載が必要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14" authorId="0" shapeId="0" xr:uid="{00000000-0006-0000-0300-000004000000}">
      <text>
        <r>
          <rPr>
            <sz val="9"/>
            <color rgb="FF000000"/>
            <rFont val="MS P ゴシック"/>
            <charset val="128"/>
          </rPr>
          <t>各加算の総額には、都道府県国民健康保険団体連合会から通知される
「介護職員処遇改善加算等総額のお知らせ」及び「介護職員処遇改善加算等内訳のお知らせ」に基づき、
本年度（４月～３月）の実績を記入してください。</t>
        </r>
      </text>
    </comment>
    <comment ref="W15" authorId="0" shapeId="0" xr:uid="{00000000-0006-0000-0300-000003000000}">
      <text>
        <r>
          <rPr>
            <sz val="9"/>
            <color rgb="FF000000"/>
            <rFont val="MS P ゴシック"/>
            <charset val="128"/>
          </rPr>
          <t>・当該事業所に従事する経験・技能のある福祉・介護職員のうち月額８万円以上の賃金改善を行った又は改善後の賃金が年額440万円以上となった者の実人数を記載してください。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R16" authorId="0" shapeId="0" xr:uid="{059D755D-CB56-4951-8AD0-2E4B50698F2C}">
      <text>
        <r>
          <rPr>
            <sz val="9"/>
            <color rgb="FF000000"/>
            <rFont val="MS P ゴシック"/>
            <charset val="128"/>
          </rPr>
          <t>ドロップダウンリストで選択してください。</t>
        </r>
      </text>
    </comment>
    <comment ref="U16" authorId="0" shapeId="0" xr:uid="{00000000-0006-0000-0300-000005000000}">
      <text>
        <r>
          <rPr>
            <sz val="9"/>
            <color rgb="FF000000"/>
            <rFont val="MS P ゴシック"/>
            <charset val="128"/>
          </rPr>
          <t>ドロップダウンリストで選択してください。</t>
        </r>
        <r>
          <rPr>
            <sz val="9"/>
            <color rgb="FF000000"/>
            <rFont val="MS P ゴシック"/>
            <charset val="128"/>
          </rPr>
          <t xml:space="preserve">
</t>
        </r>
        <r>
          <rPr>
            <sz val="9"/>
            <color rgb="FF000000"/>
            <rFont val="MS P ゴシック"/>
            <charset val="128"/>
          </rPr>
          <t>各加算を取得しない事業所がある場合は、空欄のままにしてください。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12" authorId="0" shapeId="0" xr:uid="{CE96042D-E4AB-4AA7-AE60-ED5890AE17EB}">
      <text>
        <r>
          <rPr>
            <sz val="9"/>
            <color rgb="FF000000"/>
            <rFont val="MS P ゴシック"/>
            <family val="3"/>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W12" authorId="0" shapeId="0" xr:uid="{E557F1A9-822A-436E-B0F7-56FF185C3FA4}">
      <text>
        <r>
          <rPr>
            <sz val="9"/>
            <color rgb="FF000000"/>
            <rFont val="MS P ゴシック"/>
            <family val="3"/>
            <charset val="128"/>
          </rPr>
          <t>令和６年度中に新加算の加算区分を変更していない場合は、「－」を選択してください。</t>
        </r>
      </text>
    </comment>
  </commentList>
</comments>
</file>

<file path=xl/sharedStrings.xml><?xml version="1.0" encoding="utf-8"?>
<sst xmlns="http://schemas.openxmlformats.org/spreadsheetml/2006/main" count="5333" uniqueCount="2302">
  <si>
    <t>フリガナ</t>
    <phoneticPr fontId="8"/>
  </si>
  <si>
    <t>〒</t>
    <phoneticPr fontId="8"/>
  </si>
  <si>
    <t>年</t>
    <rPh sb="0" eb="1">
      <t>ネン</t>
    </rPh>
    <phoneticPr fontId="8"/>
  </si>
  <si>
    <t>月</t>
    <rPh sb="0" eb="1">
      <t>ゲツ</t>
    </rPh>
    <phoneticPr fontId="8"/>
  </si>
  <si>
    <t>円</t>
    <rPh sb="0" eb="1">
      <t>エン</t>
    </rPh>
    <phoneticPr fontId="8"/>
  </si>
  <si>
    <t>日</t>
    <rPh sb="0" eb="1">
      <t>ニチ</t>
    </rPh>
    <phoneticPr fontId="8"/>
  </si>
  <si>
    <t>サービス名</t>
    <rPh sb="4" eb="5">
      <t>メイ</t>
    </rPh>
    <phoneticPr fontId="8"/>
  </si>
  <si>
    <t>1</t>
    <phoneticPr fontId="8"/>
  </si>
  <si>
    <t>電話番号</t>
    <rPh sb="0" eb="2">
      <t>デンワ</t>
    </rPh>
    <rPh sb="2" eb="4">
      <t>バンゴウ</t>
    </rPh>
    <phoneticPr fontId="8"/>
  </si>
  <si>
    <t>令和</t>
    <rPh sb="0" eb="2">
      <t>レイワ</t>
    </rPh>
    <phoneticPr fontId="8"/>
  </si>
  <si>
    <t>①</t>
    <phoneticPr fontId="8"/>
  </si>
  <si>
    <t>②</t>
    <phoneticPr fontId="8"/>
  </si>
  <si>
    <t>（</t>
    <phoneticPr fontId="8"/>
  </si>
  <si>
    <t>）</t>
    <phoneticPr fontId="8"/>
  </si>
  <si>
    <t>※</t>
    <phoneticPr fontId="8"/>
  </si>
  <si>
    <t>別紙様式３－１</t>
    <rPh sb="0" eb="2">
      <t>ベッシ</t>
    </rPh>
    <rPh sb="2" eb="4">
      <t>ヨウシキ</t>
    </rPh>
    <phoneticPr fontId="8"/>
  </si>
  <si>
    <t>提出先</t>
    <rPh sb="0" eb="2">
      <t>テイシュツ</t>
    </rPh>
    <rPh sb="2" eb="3">
      <t>サキ</t>
    </rPh>
    <phoneticPr fontId="8"/>
  </si>
  <si>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8"/>
  </si>
  <si>
    <t>法人所在地</t>
    <rPh sb="0" eb="2">
      <t>ホウジン</t>
    </rPh>
    <rPh sb="2" eb="5">
      <t>ショザイチ</t>
    </rPh>
    <phoneticPr fontId="8"/>
  </si>
  <si>
    <t>書類作成担当者</t>
    <rPh sb="0" eb="2">
      <t>ショルイ</t>
    </rPh>
    <rPh sb="2" eb="4">
      <t>サクセイ</t>
    </rPh>
    <rPh sb="4" eb="7">
      <t>タントウシャ</t>
    </rPh>
    <phoneticPr fontId="8"/>
  </si>
  <si>
    <t>連絡先</t>
    <rPh sb="0" eb="3">
      <t>レンラクサキ</t>
    </rPh>
    <phoneticPr fontId="8"/>
  </si>
  <si>
    <t>E-mail</t>
    <phoneticPr fontId="8"/>
  </si>
  <si>
    <t>法人名</t>
    <rPh sb="0" eb="2">
      <t>ホウジン</t>
    </rPh>
    <rPh sb="2" eb="3">
      <t>メイ</t>
    </rPh>
    <phoneticPr fontId="8"/>
  </si>
  <si>
    <t>フリガナ</t>
    <phoneticPr fontId="8"/>
  </si>
  <si>
    <t>↓隠し列</t>
    <rPh sb="1" eb="2">
      <t>カク</t>
    </rPh>
    <rPh sb="3" eb="4">
      <t>レツ</t>
    </rPh>
    <phoneticPr fontId="8"/>
  </si>
  <si>
    <t>名称</t>
    <rPh sb="0" eb="2">
      <t>メイショウ</t>
    </rPh>
    <phoneticPr fontId="8"/>
  </si>
  <si>
    <t>〒結合</t>
    <rPh sb="1" eb="3">
      <t>ケツゴウ</t>
    </rPh>
    <phoneticPr fontId="8"/>
  </si>
  <si>
    <t>法人住所</t>
    <rPh sb="0" eb="2">
      <t>ホウジン</t>
    </rPh>
    <rPh sb="2" eb="4">
      <t>ジュウショ</t>
    </rPh>
    <phoneticPr fontId="8"/>
  </si>
  <si>
    <t>〒</t>
    <phoneticPr fontId="8"/>
  </si>
  <si>
    <t>住所１（番地・住居番号まで）</t>
    <rPh sb="0" eb="2">
      <t>ジュウショ</t>
    </rPh>
    <rPh sb="4" eb="6">
      <t>バンチ</t>
    </rPh>
    <rPh sb="7" eb="9">
      <t>ジュウキョ</t>
    </rPh>
    <rPh sb="9" eb="11">
      <t>バンゴウ</t>
    </rPh>
    <phoneticPr fontId="8"/>
  </si>
  <si>
    <t>住所２（建物名等）</t>
    <rPh sb="0" eb="2">
      <t>ジュウショ</t>
    </rPh>
    <rPh sb="4" eb="6">
      <t>タテモノ</t>
    </rPh>
    <rPh sb="6" eb="7">
      <t>メイ</t>
    </rPh>
    <rPh sb="7" eb="8">
      <t>トウ</t>
    </rPh>
    <phoneticPr fontId="8"/>
  </si>
  <si>
    <t>法人代表者</t>
    <rPh sb="0" eb="2">
      <t>ホウジン</t>
    </rPh>
    <rPh sb="2" eb="5">
      <t>ダイヒョウシャ</t>
    </rPh>
    <phoneticPr fontId="8"/>
  </si>
  <si>
    <t>職名</t>
    <rPh sb="0" eb="2">
      <t>ショクメイ</t>
    </rPh>
    <phoneticPr fontId="8"/>
  </si>
  <si>
    <t>氏名</t>
    <rPh sb="0" eb="2">
      <t>シメイ</t>
    </rPh>
    <phoneticPr fontId="8"/>
  </si>
  <si>
    <t>書類作成
担当者</t>
    <rPh sb="0" eb="2">
      <t>ショルイ</t>
    </rPh>
    <rPh sb="2" eb="4">
      <t>サクセイ</t>
    </rPh>
    <rPh sb="5" eb="8">
      <t>タントウシャ</t>
    </rPh>
    <phoneticPr fontId="8"/>
  </si>
  <si>
    <t>フリガナ</t>
    <phoneticPr fontId="8"/>
  </si>
  <si>
    <t>通し番号</t>
    <rPh sb="0" eb="1">
      <t>トオ</t>
    </rPh>
    <rPh sb="2" eb="4">
      <t>バンゴウ</t>
    </rPh>
    <phoneticPr fontId="8"/>
  </si>
  <si>
    <t>指定権者名</t>
    <rPh sb="0" eb="2">
      <t>シテイ</t>
    </rPh>
    <rPh sb="2" eb="3">
      <t>ケン</t>
    </rPh>
    <rPh sb="3" eb="4">
      <t>ジャ</t>
    </rPh>
    <rPh sb="4" eb="5">
      <t>メイ</t>
    </rPh>
    <phoneticPr fontId="8"/>
  </si>
  <si>
    <t>事業所名</t>
    <rPh sb="0" eb="2">
      <t>ジギョウ</t>
    </rPh>
    <rPh sb="2" eb="3">
      <t>ショ</t>
    </rPh>
    <rPh sb="3" eb="4">
      <t>メイ</t>
    </rPh>
    <phoneticPr fontId="8"/>
  </si>
  <si>
    <t>１　提出先に関する情報</t>
    <rPh sb="2" eb="4">
      <t>テイシュツ</t>
    </rPh>
    <rPh sb="4" eb="5">
      <t>サキ</t>
    </rPh>
    <rPh sb="6" eb="7">
      <t>カン</t>
    </rPh>
    <rPh sb="9" eb="11">
      <t>ジョウホウ</t>
    </rPh>
    <phoneticPr fontId="8"/>
  </si>
  <si>
    <t>２　基本情報</t>
    <rPh sb="2" eb="4">
      <t>キホン</t>
    </rPh>
    <rPh sb="4" eb="6">
      <t>ジョウホウ</t>
    </rPh>
    <phoneticPr fontId="8"/>
  </si>
  <si>
    <t>指定権者</t>
    <rPh sb="0" eb="2">
      <t>シテイ</t>
    </rPh>
    <rPh sb="2" eb="4">
      <t>ケンシャ</t>
    </rPh>
    <phoneticPr fontId="8"/>
  </si>
  <si>
    <t>事業所名</t>
    <rPh sb="0" eb="2">
      <t>ジギョウ</t>
    </rPh>
    <rPh sb="2" eb="3">
      <t>ショ</t>
    </rPh>
    <rPh sb="3" eb="4">
      <t>ナ</t>
    </rPh>
    <phoneticPr fontId="8"/>
  </si>
  <si>
    <t>事業所の所在地</t>
    <rPh sb="0" eb="3">
      <t>ジギョウショ</t>
    </rPh>
    <rPh sb="4" eb="7">
      <t>ショザイチ</t>
    </rPh>
    <phoneticPr fontId="8"/>
  </si>
  <si>
    <t>都道府県</t>
    <rPh sb="0" eb="4">
      <t>トドウフケン</t>
    </rPh>
    <phoneticPr fontId="8"/>
  </si>
  <si>
    <t>市区町村</t>
    <rPh sb="0" eb="2">
      <t>シク</t>
    </rPh>
    <rPh sb="2" eb="4">
      <t>チョウソン</t>
    </rPh>
    <phoneticPr fontId="8"/>
  </si>
  <si>
    <t>　</t>
    <phoneticPr fontId="8"/>
  </si>
  <si>
    <t>事業者の共同による採用・人事ローテーション・研修のための制度構築</t>
    <phoneticPr fontId="8"/>
  </si>
  <si>
    <t>他産業からの転職者、主婦層、中高年齢者等、経験者・有資格者等にこだわらない幅広い採用の仕組みの構築</t>
    <rPh sb="43" eb="45">
      <t>シク</t>
    </rPh>
    <rPh sb="47" eb="49">
      <t>コウチク</t>
    </rPh>
    <phoneticPr fontId="8"/>
  </si>
  <si>
    <t>研修の受講やキャリア段位制度と人事考課との連動</t>
    <phoneticPr fontId="8"/>
  </si>
  <si>
    <t>エルダー・メンター（仕事やメンタル面のサポート等をする担当者）制度等導入</t>
    <phoneticPr fontId="8"/>
  </si>
  <si>
    <t>上位者・担当者等によるキャリア面談など、キャリアアップ等に関する定期的な相談の機会の確保</t>
    <phoneticPr fontId="8"/>
  </si>
  <si>
    <t>子育てや家族等の介護等と仕事の両立を目指す者のための休業制度等の充実、事業所内託児施設の整備</t>
    <phoneticPr fontId="8"/>
  </si>
  <si>
    <t>職員の事情等の状況に応じた勤務シフトや短時間正規職員制度の導入、職員の希望に即した非正規職員から正規職員への転換の制度等の整備</t>
    <phoneticPr fontId="8"/>
  </si>
  <si>
    <t>有給休暇が取得しやすい環境の整備</t>
    <phoneticPr fontId="8"/>
  </si>
  <si>
    <t>業務や福利厚生制度、メンタルヘルス等の職員相談窓口の設置等相談体制の充実</t>
    <phoneticPr fontId="8"/>
  </si>
  <si>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8"/>
  </si>
  <si>
    <t>雇用管理改善のための管理者に対する研修等の実施</t>
    <phoneticPr fontId="8"/>
  </si>
  <si>
    <t>事故・トラブルへの対応マニュアル等の作成等の体制の整備</t>
    <phoneticPr fontId="8"/>
  </si>
  <si>
    <t>タブレット端末やインカム等のＩＣＴ活用や見守り機器等の介護ロボットやセンサー等の導入による業務量の縮減</t>
    <phoneticPr fontId="8"/>
  </si>
  <si>
    <t>高齢者の活躍（居室やフロア等の掃除、食事の配膳・下膳などのほか、経理や労務、広報なども含めた介護業務以外の業務の提供）等による役割分担の明確化</t>
    <phoneticPr fontId="8"/>
  </si>
  <si>
    <t>５S活動（業務管理の手法の１つ。整理・整頓・清掃・清潔・躾の頭文字をとったもの）等の実践による職場環境の整備</t>
    <phoneticPr fontId="8"/>
  </si>
  <si>
    <t>業務手順書の作成や、記録・報告様式の工夫等による情報共有や作業負担の軽減</t>
    <phoneticPr fontId="8"/>
  </si>
  <si>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8"/>
  </si>
  <si>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8"/>
  </si>
  <si>
    <t>加算提出先</t>
    <rPh sb="0" eb="2">
      <t>カサン</t>
    </rPh>
    <rPh sb="2" eb="4">
      <t>テイシュツ</t>
    </rPh>
    <rPh sb="4" eb="5">
      <t>サキ</t>
    </rPh>
    <phoneticPr fontId="8"/>
  </si>
  <si>
    <t>－</t>
  </si>
  <si>
    <t>％</t>
    <phoneticPr fontId="8"/>
  </si>
  <si>
    <t>【記入上の注意】</t>
    <rPh sb="1" eb="3">
      <t>キニュウ</t>
    </rPh>
    <rPh sb="3" eb="4">
      <t>ジョウ</t>
    </rPh>
    <rPh sb="5" eb="7">
      <t>チュウイ</t>
    </rPh>
    <phoneticPr fontId="8"/>
  </si>
  <si>
    <t>・</t>
    <phoneticPr fontId="8"/>
  </si>
  <si>
    <t>３　加算対象事業所に関する情報</t>
    <rPh sb="2" eb="4">
      <t>カサン</t>
    </rPh>
    <rPh sb="4" eb="6">
      <t>タイショウ</t>
    </rPh>
    <rPh sb="6" eb="8">
      <t>ジギョウ</t>
    </rPh>
    <rPh sb="8" eb="9">
      <t>ショ</t>
    </rPh>
    <rPh sb="10" eb="11">
      <t>カン</t>
    </rPh>
    <rPh sb="13" eb="15">
      <t>ジョウホウ</t>
    </rPh>
    <phoneticPr fontId="8"/>
  </si>
  <si>
    <t>独自の賃金改善の具体的な取組内容</t>
    <rPh sb="0" eb="2">
      <t>ドクジ</t>
    </rPh>
    <rPh sb="3" eb="5">
      <t>チンギン</t>
    </rPh>
    <rPh sb="5" eb="7">
      <t>カイゼン</t>
    </rPh>
    <rPh sb="8" eb="11">
      <t>グタイテキ</t>
    </rPh>
    <rPh sb="12" eb="14">
      <t>トリクミ</t>
    </rPh>
    <rPh sb="14" eb="16">
      <t>ナイヨウ</t>
    </rPh>
    <phoneticPr fontId="8"/>
  </si>
  <si>
    <t>独自の賃金改善額の算定根拠</t>
    <rPh sb="0" eb="2">
      <t>ドクジ</t>
    </rPh>
    <rPh sb="3" eb="5">
      <t>チンギン</t>
    </rPh>
    <rPh sb="5" eb="7">
      <t>カイゼン</t>
    </rPh>
    <rPh sb="7" eb="8">
      <t>ガク</t>
    </rPh>
    <rPh sb="9" eb="11">
      <t>サンテイ</t>
    </rPh>
    <rPh sb="11" eb="13">
      <t>コンキョ</t>
    </rPh>
    <phoneticPr fontId="8"/>
  </si>
  <si>
    <t>事業所の所在地</t>
    <phoneticPr fontId="8"/>
  </si>
  <si>
    <t>代表者</t>
    <rPh sb="0" eb="3">
      <t>ダイヒョウシャ</t>
    </rPh>
    <phoneticPr fontId="8"/>
  </si>
  <si>
    <t>←</t>
    <phoneticPr fontId="8"/>
  </si>
  <si>
    <t>←</t>
    <phoneticPr fontId="8"/>
  </si>
  <si>
    <t>・</t>
    <phoneticPr fontId="8"/>
  </si>
  <si>
    <t>（１）加算額以上の賃金改善について（全体）</t>
    <rPh sb="3" eb="6">
      <t>カサンガク</t>
    </rPh>
    <rPh sb="6" eb="8">
      <t>イジョウ</t>
    </rPh>
    <rPh sb="9" eb="11">
      <t>チンギン</t>
    </rPh>
    <rPh sb="11" eb="13">
      <t>カイゼン</t>
    </rPh>
    <rPh sb="18" eb="20">
      <t>ゼンタイ</t>
    </rPh>
    <phoneticPr fontId="8"/>
  </si>
  <si>
    <t>（確認用）</t>
    <rPh sb="1" eb="4">
      <t>カクニンヨウ</t>
    </rPh>
    <phoneticPr fontId="8"/>
  </si>
  <si>
    <t>○</t>
    <phoneticPr fontId="8"/>
  </si>
  <si>
    <t>提出前のチェックリスト</t>
    <rPh sb="0" eb="2">
      <t>テイシュツ</t>
    </rPh>
    <rPh sb="2" eb="3">
      <t>マエ</t>
    </rPh>
    <phoneticPr fontId="8"/>
  </si>
  <si>
    <t>（２）</t>
    <phoneticPr fontId="8"/>
  </si>
  <si>
    <t>（１）</t>
    <phoneticPr fontId="8"/>
  </si>
  <si>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8"/>
  </si>
  <si>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6"/>
  </si>
  <si>
    <t>令和６年度の加算の影響を除いた賃金額</t>
    <phoneticPr fontId="8"/>
  </si>
  <si>
    <t>（ア）令和６年度の賃金の総額</t>
    <rPh sb="3" eb="5">
      <t xml:space="preserve">レイワ </t>
    </rPh>
    <rPh sb="6" eb="8">
      <t>ホンネンド</t>
    </rPh>
    <rPh sb="9" eb="11">
      <t>チンギン</t>
    </rPh>
    <rPh sb="12" eb="14">
      <t>ソウガク</t>
    </rPh>
    <phoneticPr fontId="8"/>
  </si>
  <si>
    <t>(ア)令和５年度の賃金の総額</t>
    <rPh sb="3" eb="5">
      <t xml:space="preserve">レイワ </t>
    </rPh>
    <phoneticPr fontId="8"/>
  </si>
  <si>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8"/>
  </si>
  <si>
    <t>サービス区分</t>
    <phoneticPr fontId="8"/>
  </si>
  <si>
    <t>サービス提供体制強化加算等の算定状況に応じた加算率</t>
    <rPh sb="14" eb="16">
      <t>サンテイ</t>
    </rPh>
    <phoneticPr fontId="8"/>
  </si>
  <si>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8"/>
  </si>
  <si>
    <t>処遇加算Ⅰ</t>
    <rPh sb="0" eb="2">
      <t>ショグウ</t>
    </rPh>
    <rPh sb="2" eb="4">
      <t>カサン</t>
    </rPh>
    <phoneticPr fontId="8"/>
  </si>
  <si>
    <t>処遇加算Ⅱ</t>
    <rPh sb="2" eb="4">
      <t>カサン</t>
    </rPh>
    <phoneticPr fontId="8"/>
  </si>
  <si>
    <t>処遇加算Ⅲ</t>
    <rPh sb="2" eb="4">
      <t>カサン</t>
    </rPh>
    <phoneticPr fontId="8"/>
  </si>
  <si>
    <t>特定加算Ⅰ</t>
    <rPh sb="0" eb="2">
      <t>トクテイ</t>
    </rPh>
    <rPh sb="2" eb="4">
      <t>カサン</t>
    </rPh>
    <phoneticPr fontId="8"/>
  </si>
  <si>
    <t>特定加算Ⅱ</t>
    <rPh sb="0" eb="2">
      <t>トクテイ</t>
    </rPh>
    <rPh sb="2" eb="4">
      <t>カサン</t>
    </rPh>
    <phoneticPr fontId="8"/>
  </si>
  <si>
    <t>特定加算なし</t>
    <rPh sb="0" eb="2">
      <t>トクテイ</t>
    </rPh>
    <rPh sb="2" eb="4">
      <t>カサン</t>
    </rPh>
    <phoneticPr fontId="8"/>
  </si>
  <si>
    <t>ベア加算</t>
    <rPh sb="2" eb="4">
      <t>カサン</t>
    </rPh>
    <phoneticPr fontId="8"/>
  </si>
  <si>
    <t>ベア加算なし</t>
    <rPh sb="2" eb="4">
      <t>カサン</t>
    </rPh>
    <phoneticPr fontId="8"/>
  </si>
  <si>
    <t>新加算Ⅰ</t>
    <rPh sb="0" eb="3">
      <t>シンカサン</t>
    </rPh>
    <phoneticPr fontId="12"/>
  </si>
  <si>
    <t>新加算Ⅱ</t>
    <rPh sb="0" eb="3">
      <t>シンカサン</t>
    </rPh>
    <phoneticPr fontId="12"/>
  </si>
  <si>
    <t>新加算Ⅲ</t>
    <rPh sb="0" eb="3">
      <t>シンカサン</t>
    </rPh>
    <phoneticPr fontId="12"/>
  </si>
  <si>
    <t>新加算Ⅳ</t>
    <rPh sb="0" eb="3">
      <t>シンカサン</t>
    </rPh>
    <phoneticPr fontId="12"/>
  </si>
  <si>
    <t>新加算Ⅴ（１）</t>
    <rPh sb="0" eb="3">
      <t>シンカサン</t>
    </rPh>
    <phoneticPr fontId="12"/>
  </si>
  <si>
    <t>新加算Ⅴ（２）</t>
    <rPh sb="0" eb="3">
      <t>シンカサン</t>
    </rPh>
    <phoneticPr fontId="12"/>
  </si>
  <si>
    <t>新加算Ⅴ（３）</t>
    <rPh sb="0" eb="3">
      <t>シンカサン</t>
    </rPh>
    <phoneticPr fontId="12"/>
  </si>
  <si>
    <t>新加算Ⅴ（４）</t>
    <rPh sb="0" eb="3">
      <t>シンカサン</t>
    </rPh>
    <phoneticPr fontId="12"/>
  </si>
  <si>
    <t>新加算Ⅴ（５）</t>
    <rPh sb="0" eb="3">
      <t>シンカサン</t>
    </rPh>
    <phoneticPr fontId="12"/>
  </si>
  <si>
    <t>新加算Ⅴ（６）</t>
    <rPh sb="0" eb="3">
      <t>シンカサン</t>
    </rPh>
    <phoneticPr fontId="12"/>
  </si>
  <si>
    <t>新加算Ⅴ（７）</t>
    <rPh sb="0" eb="3">
      <t>シンカサン</t>
    </rPh>
    <phoneticPr fontId="12"/>
  </si>
  <si>
    <t>新加算Ⅴ（８）</t>
    <rPh sb="0" eb="3">
      <t>シンカサン</t>
    </rPh>
    <phoneticPr fontId="12"/>
  </si>
  <si>
    <t>新加算Ⅴ（９）</t>
    <rPh sb="0" eb="3">
      <t>シンカサン</t>
    </rPh>
    <phoneticPr fontId="12"/>
  </si>
  <si>
    <t>新加算Ⅴ（10）</t>
    <rPh sb="0" eb="3">
      <t>シンカサン</t>
    </rPh>
    <phoneticPr fontId="12"/>
  </si>
  <si>
    <t>新加算Ⅴ（11）</t>
    <rPh sb="0" eb="3">
      <t>シンカサン</t>
    </rPh>
    <phoneticPr fontId="12"/>
  </si>
  <si>
    <t>新加算Ⅴ（12）</t>
    <rPh sb="0" eb="3">
      <t>シンカサン</t>
    </rPh>
    <phoneticPr fontId="12"/>
  </si>
  <si>
    <t>新加算Ⅴ（13）</t>
    <rPh sb="0" eb="3">
      <t>シンカサン</t>
    </rPh>
    <phoneticPr fontId="12"/>
  </si>
  <si>
    <t>新加算Ⅴ（14）</t>
    <rPh sb="0" eb="3">
      <t>シンカサン</t>
    </rPh>
    <phoneticPr fontId="12"/>
  </si>
  <si>
    <t>令和６年度の加算額</t>
    <phoneticPr fontId="8"/>
  </si>
  <si>
    <t>←</t>
    <phoneticPr fontId="8"/>
  </si>
  <si>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4"/>
  </si>
  <si>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4"/>
  </si>
  <si>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8"/>
  </si>
  <si>
    <t>その他（</t>
    <rPh sb="2" eb="3">
      <t>タ</t>
    </rPh>
    <phoneticPr fontId="8"/>
  </si>
  <si>
    <t>【令和５年度にベースアップ等加算を算定していた場合】</t>
    <rPh sb="1" eb="3">
      <t>レイワ</t>
    </rPh>
    <rPh sb="4" eb="5">
      <t>ネン</t>
    </rPh>
    <rPh sb="5" eb="6">
      <t>ド</t>
    </rPh>
    <rPh sb="13" eb="14">
      <t>トウ</t>
    </rPh>
    <rPh sb="14" eb="16">
      <t>カサン</t>
    </rPh>
    <rPh sb="17" eb="19">
      <t>サンテイ</t>
    </rPh>
    <rPh sb="23" eb="25">
      <t>バアイ</t>
    </rPh>
    <phoneticPr fontId="8"/>
  </si>
  <si>
    <t>⇒</t>
    <phoneticPr fontId="8"/>
  </si>
  <si>
    <t>【令和６年４月・５月に新規にベースアップ等加算を算定する場合】</t>
    <rPh sb="20" eb="21">
      <t>トウ</t>
    </rPh>
    <rPh sb="21" eb="23">
      <t>カサン</t>
    </rPh>
    <rPh sb="24" eb="26">
      <t>サンテイ</t>
    </rPh>
    <phoneticPr fontId="8"/>
  </si>
  <si>
    <t>令和５年度もベア加算を算定しており、令和６年度も同様の賃金改善を継続しました。</t>
    <rPh sb="0" eb="2">
      <t>レイワ</t>
    </rPh>
    <rPh sb="3" eb="5">
      <t>ネンド</t>
    </rPh>
    <rPh sb="8" eb="10">
      <t>カサン</t>
    </rPh>
    <rPh sb="11" eb="13">
      <t>サンテイ</t>
    </rPh>
    <rPh sb="18" eb="20">
      <t>レイワ</t>
    </rPh>
    <rPh sb="21" eb="23">
      <t>ネンド</t>
    </rPh>
    <rPh sb="24" eb="26">
      <t>ドウヨウ</t>
    </rPh>
    <rPh sb="27" eb="29">
      <t>チンギン</t>
    </rPh>
    <rPh sb="29" eb="31">
      <t>カイゼン</t>
    </rPh>
    <rPh sb="32" eb="34">
      <t>ケイゾク</t>
    </rPh>
    <phoneticPr fontId="8"/>
  </si>
  <si>
    <t>令和６年度も令和５年度のベースアップ等加算の配分のために行ったのと同等以上の賃金改善を行ったことを誓約すること</t>
    <rPh sb="6" eb="8">
      <t>レイワ</t>
    </rPh>
    <rPh sb="9" eb="11">
      <t>ネンド</t>
    </rPh>
    <rPh sb="18" eb="19">
      <t>トウ</t>
    </rPh>
    <rPh sb="19" eb="21">
      <t>カサン</t>
    </rPh>
    <rPh sb="22" eb="24">
      <t>ハイブン</t>
    </rPh>
    <rPh sb="28" eb="29">
      <t>イ</t>
    </rPh>
    <rPh sb="33" eb="35">
      <t>ドウトウ</t>
    </rPh>
    <rPh sb="35" eb="37">
      <t>イジョウ</t>
    </rPh>
    <rPh sb="43" eb="44">
      <t>オコナ</t>
    </rPh>
    <rPh sb="49" eb="51">
      <t>セイヤク</t>
    </rPh>
    <phoneticPr fontId="8"/>
  </si>
  <si>
    <t>算定した
加算区分</t>
    <phoneticPr fontId="8"/>
  </si>
  <si>
    <t>令和６年４・５月の加算の総額［円］</t>
    <rPh sb="0" eb="2">
      <t>レイワ</t>
    </rPh>
    <rPh sb="3" eb="4">
      <t>ネン</t>
    </rPh>
    <rPh sb="7" eb="8">
      <t>ガツ</t>
    </rPh>
    <rPh sb="9" eb="11">
      <t>カサン</t>
    </rPh>
    <rPh sb="12" eb="14">
      <t>ソウガク</t>
    </rPh>
    <rPh sb="15" eb="16">
      <t>エン</t>
    </rPh>
    <phoneticPr fontId="8"/>
  </si>
  <si>
    <t>加算の総額［円］</t>
    <rPh sb="0" eb="2">
      <t>カサン</t>
    </rPh>
    <rPh sb="3" eb="5">
      <t>ソウガク</t>
    </rPh>
    <rPh sb="6" eb="7">
      <t>エン</t>
    </rPh>
    <phoneticPr fontId="8"/>
  </si>
  <si>
    <t>市区町村</t>
    <rPh sb="0" eb="4">
      <t>シクチョウソン</t>
    </rPh>
    <phoneticPr fontId="8"/>
  </si>
  <si>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</si>
  <si>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</si>
  <si>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</si>
  <si>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</si>
  <si>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</si>
  <si>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</si>
  <si>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</si>
  <si>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</si>
  <si>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</si>
  <si>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</si>
  <si>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</si>
  <si>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</si>
  <si>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</si>
  <si>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</si>
  <si>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</si>
  <si>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</si>
  <si>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</si>
  <si>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</si>
  <si>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</si>
  <si>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</si>
  <si>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</si>
  <si>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</si>
  <si>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</si>
  <si>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</si>
  <si>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</si>
  <si>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</si>
  <si>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</si>
  <si>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</si>
  <si>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</si>
  <si>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</si>
  <si>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</si>
  <si>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</si>
  <si>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</si>
  <si>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</si>
  <si>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</si>
  <si>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</si>
  <si>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</si>
  <si>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</si>
  <si>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</si>
  <si>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</si>
  <si>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</si>
  <si>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</si>
  <si>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</si>
  <si>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</si>
  <si>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</si>
  <si>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</si>
  <si>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</si>
  <si>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</si>
  <si>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</si>
  <si>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</si>
  <si>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</si>
  <si>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</si>
  <si>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</si>
  <si>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</si>
  <si>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</si>
  <si>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</si>
  <si>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</si>
  <si>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</si>
  <si>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</si>
  <si>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</si>
  <si>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</si>
  <si>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</si>
  <si>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</si>
  <si>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</si>
  <si>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</si>
  <si>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</si>
  <si>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</si>
  <si>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</si>
  <si>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</si>
  <si>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</si>
  <si>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</si>
  <si>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</si>
  <si>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</si>
  <si>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</si>
  <si>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</si>
  <si>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</si>
  <si>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</si>
  <si>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</si>
  <si>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</si>
  <si>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</si>
  <si>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</si>
  <si>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</si>
  <si>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</si>
  <si>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</si>
  <si>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</si>
  <si>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</si>
  <si>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</si>
  <si>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</si>
  <si>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</si>
  <si>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</si>
  <si>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</si>
  <si>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</si>
  <si>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</si>
  <si>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</si>
  <si>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</si>
  <si>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</si>
  <si>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</si>
  <si>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</si>
  <si>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</si>
  <si>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</si>
  <si>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</si>
  <si>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</si>
  <si>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</si>
  <si>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</si>
  <si>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</si>
  <si>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</si>
  <si>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</si>
  <si>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</si>
  <si>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</si>
  <si>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</si>
  <si>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</si>
  <si>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</si>
  <si>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</si>
  <si>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</si>
  <si>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</si>
  <si>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</si>
  <si>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</si>
  <si>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</si>
  <si>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</si>
  <si>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</si>
  <si>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</si>
  <si>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</si>
  <si>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</si>
  <si>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</si>
  <si>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</si>
  <si>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</si>
  <si>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</si>
  <si>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</si>
  <si>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</si>
  <si>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</si>
  <si>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</si>
  <si>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</si>
  <si>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</si>
  <si>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</si>
  <si>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</si>
  <si>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</si>
  <si>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</si>
  <si>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</si>
  <si>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</si>
  <si>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</si>
  <si>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</si>
  <si>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</si>
  <si>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</si>
  <si>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</si>
  <si>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</si>
  <si>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</si>
  <si>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</si>
  <si>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</si>
  <si>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</si>
  <si>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</si>
  <si>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</si>
  <si>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</si>
  <si>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</si>
  <si>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</si>
  <si>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</si>
  <si>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</si>
  <si>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</si>
  <si>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</si>
  <si>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</si>
  <si>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</si>
  <si>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</si>
  <si>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</si>
  <si>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</si>
  <si>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</si>
  <si>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</si>
  <si>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</si>
  <si>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</si>
  <si>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</si>
  <si>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</si>
  <si>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</si>
  <si>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</si>
  <si>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</si>
  <si>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</si>
  <si>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</si>
  <si>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</si>
  <si>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</si>
  <si>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</si>
  <si>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</si>
  <si>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</si>
  <si>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</si>
  <si>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</si>
  <si>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</si>
  <si>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</si>
  <si>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</si>
  <si>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</si>
  <si>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</si>
  <si>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</si>
  <si>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</si>
  <si>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</si>
  <si>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</si>
  <si>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</si>
  <si>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</si>
  <si>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</si>
  <si>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</si>
  <si>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</si>
  <si>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</si>
  <si>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</si>
  <si>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</si>
  <si>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</si>
  <si>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</si>
  <si>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</si>
  <si>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</si>
  <si>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</si>
  <si>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</si>
  <si>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</si>
  <si>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</si>
  <si>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</si>
  <si>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</si>
  <si>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</si>
  <si>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</si>
  <si>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</si>
  <si>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</si>
  <si>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</si>
  <si>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</si>
  <si>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</si>
  <si>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</si>
  <si>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</si>
  <si>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</si>
  <si>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</si>
  <si>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</si>
  <si>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</si>
  <si>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</si>
  <si>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</si>
  <si>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</si>
  <si>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</si>
  <si>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</si>
  <si>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</si>
  <si>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</si>
  <si>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</si>
  <si>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</si>
  <si>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</si>
  <si>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</si>
  <si>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</si>
  <si>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</si>
  <si>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</si>
  <si>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</si>
  <si>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</si>
  <si>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</si>
  <si>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</si>
  <si>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</si>
  <si>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</si>
  <si>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</si>
  <si>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</si>
  <si>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</si>
  <si>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</si>
  <si>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</si>
  <si>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</si>
  <si>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</si>
  <si>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</si>
  <si>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</si>
  <si>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</si>
  <si>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</si>
  <si>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</si>
  <si>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</si>
  <si>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</si>
  <si>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</si>
  <si>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</si>
  <si>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</si>
  <si>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</si>
  <si>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</si>
  <si>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</si>
  <si>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</si>
  <si>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</si>
  <si>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</si>
  <si>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</si>
  <si>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</si>
  <si>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</si>
  <si>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</si>
  <si>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</si>
  <si>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</si>
  <si>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</si>
  <si>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</si>
  <si>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</si>
  <si>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</si>
  <si>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</si>
  <si>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</si>
  <si>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</si>
  <si>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</si>
  <si>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</si>
  <si>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</si>
  <si>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</si>
  <si>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</si>
  <si>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</si>
  <si>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</si>
  <si>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</si>
  <si>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</si>
  <si>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</si>
  <si>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</si>
  <si>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</si>
  <si>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</si>
  <si>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</si>
  <si>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</si>
  <si>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</si>
  <si>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</si>
  <si>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</si>
  <si>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</si>
  <si>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</si>
  <si>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</si>
  <si>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</si>
  <si>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</si>
  <si>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</si>
  <si>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</si>
  <si>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</si>
  <si>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</si>
  <si>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</si>
  <si>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</si>
  <si>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</si>
  <si>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</si>
  <si>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</si>
  <si>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</si>
  <si>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</si>
  <si>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</si>
  <si>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</si>
  <si>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</si>
  <si>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</si>
  <si>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</si>
  <si>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</si>
  <si>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</si>
  <si>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</si>
  <si>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</si>
  <si>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</si>
  <si>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</si>
  <si>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</si>
  <si>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</si>
  <si>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</si>
  <si>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</si>
  <si>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</si>
  <si>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</si>
  <si>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</si>
  <si>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</si>
  <si>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</si>
  <si>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</si>
  <si>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</si>
  <si>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</si>
  <si>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</si>
  <si>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</si>
  <si>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</si>
  <si>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</si>
  <si>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</si>
  <si>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</si>
  <si>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</si>
  <si>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</si>
  <si>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</si>
  <si>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</si>
  <si>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</si>
  <si>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</si>
  <si>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</si>
  <si>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</si>
  <si>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</si>
  <si>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</si>
  <si>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</si>
  <si>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</si>
  <si>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</si>
  <si>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</si>
  <si>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</si>
  <si>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</si>
  <si>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</si>
  <si>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</si>
  <si>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</si>
  <si>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</si>
  <si>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</si>
  <si>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</si>
  <si>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</si>
  <si>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</si>
  <si>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</si>
  <si>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</si>
  <si>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</si>
  <si>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</si>
  <si>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</si>
  <si>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</si>
  <si>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</si>
  <si>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</si>
  <si>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</si>
  <si>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</si>
  <si>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</si>
  <si>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</si>
  <si>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</si>
  <si>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</si>
  <si>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</si>
  <si>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</si>
  <si>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</si>
  <si>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</si>
  <si>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</si>
  <si>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</si>
  <si>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</si>
  <si>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</si>
  <si>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</si>
  <si>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</si>
  <si>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</si>
  <si>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</si>
  <si>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</si>
  <si>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</si>
  <si>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</si>
  <si>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</si>
  <si>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</si>
  <si>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</si>
  <si>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</si>
  <si>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</si>
  <si>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</si>
  <si>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</si>
  <si>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</si>
  <si>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</si>
  <si>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</si>
  <si>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</si>
  <si>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</si>
  <si>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</si>
  <si>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</si>
  <si>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</si>
  <si>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</si>
  <si>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</si>
  <si>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</si>
  <si>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</si>
  <si>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</si>
  <si>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</si>
  <si>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</si>
  <si>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</si>
  <si>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</si>
  <si>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</si>
  <si>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</si>
  <si>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</si>
  <si>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</si>
  <si>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</si>
  <si>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</si>
  <si>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</si>
  <si>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</si>
  <si>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</si>
  <si>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</si>
  <si>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</si>
  <si>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</si>
  <si>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</si>
  <si>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</si>
  <si>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</si>
  <si>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</si>
  <si>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</si>
  <si>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</si>
  <si>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</si>
  <si>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</si>
  <si>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</si>
  <si>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</si>
  <si>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</si>
  <si>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</si>
  <si>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</si>
  <si>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</si>
  <si>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</si>
  <si>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</si>
  <si>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</si>
  <si>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</si>
  <si>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</si>
  <si>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</si>
  <si>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</si>
  <si>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</si>
  <si>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</si>
  <si>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</si>
  <si>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</si>
  <si>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</si>
  <si>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</si>
  <si>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</si>
  <si>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</si>
  <si>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</si>
  <si>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</si>
  <si>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</si>
  <si>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</si>
  <si>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</si>
  <si>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</si>
  <si>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</si>
  <si>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</si>
  <si>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</si>
  <si>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</si>
  <si>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</si>
  <si>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</si>
  <si>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</si>
  <si>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</si>
  <si>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</si>
  <si>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</si>
  <si>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</si>
  <si>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</si>
  <si>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</si>
  <si>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</si>
  <si>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</si>
  <si>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</si>
  <si>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</si>
  <si>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</si>
  <si>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</si>
  <si>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</si>
  <si>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</si>
  <si>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</si>
  <si>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</si>
  <si>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</si>
  <si>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</si>
  <si>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</si>
  <si>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</si>
  <si>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</si>
  <si>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</si>
  <si>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</si>
  <si>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</si>
  <si>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</si>
  <si>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</si>
  <si>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</si>
  <si>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</si>
  <si>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</si>
  <si>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</si>
  <si>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</si>
  <si>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</si>
  <si>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</si>
  <si>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</si>
  <si>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</si>
  <si>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</si>
  <si>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</si>
  <si>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</si>
  <si>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</si>
  <si>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</si>
  <si>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</si>
  <si>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</si>
  <si>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</si>
  <si>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</si>
  <si>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</si>
  <si>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</si>
  <si>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</si>
  <si>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</si>
  <si>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</si>
  <si>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</si>
  <si>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</si>
  <si>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</si>
  <si>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</si>
  <si>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</si>
  <si>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</si>
  <si>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</si>
  <si>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</si>
  <si>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</si>
  <si>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</si>
  <si>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</si>
  <si>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</si>
  <si>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</si>
  <si>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</si>
  <si>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</si>
  <si>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</si>
  <si>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</si>
  <si>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</si>
  <si>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</si>
  <si>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</si>
  <si>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</si>
  <si>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</si>
  <si>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</si>
  <si>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</si>
  <si>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</si>
  <si>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</si>
  <si>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</si>
  <si>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</si>
  <si>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</si>
  <si>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</si>
  <si>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</si>
  <si>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</si>
  <si>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</si>
  <si>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</si>
  <si>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</si>
  <si>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</si>
  <si>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</si>
  <si>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</si>
  <si>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</si>
  <si>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</si>
  <si>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</si>
  <si>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</si>
  <si>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</si>
  <si>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</si>
  <si>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</si>
  <si>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</si>
  <si>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</si>
  <si>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</si>
  <si>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</si>
  <si>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</si>
  <si>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</si>
  <si>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</si>
  <si>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</si>
  <si>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</si>
  <si>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</si>
  <si>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</si>
  <si>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</si>
  <si>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</si>
  <si>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</si>
  <si>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</si>
  <si>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</si>
  <si>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</si>
  <si>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</si>
  <si>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</si>
  <si>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</si>
  <si>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</si>
  <si>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</si>
  <si>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</si>
  <si>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</si>
  <si>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</si>
  <si>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</si>
  <si>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</si>
  <si>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</si>
  <si>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</si>
  <si>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</si>
  <si>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</si>
  <si>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</si>
  <si>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</si>
  <si>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</si>
  <si>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</si>
  <si>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</si>
  <si>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</si>
  <si>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</si>
  <si>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</si>
  <si>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</si>
  <si>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</si>
  <si>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</si>
  <si>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</si>
  <si>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</si>
  <si>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</si>
  <si>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</si>
  <si>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</si>
  <si>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</si>
  <si>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</si>
  <si>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</si>
  <si>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</si>
  <si>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</si>
  <si>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</si>
  <si>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</si>
  <si>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</si>
  <si>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</si>
  <si>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</si>
  <si>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</si>
  <si>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</si>
  <si>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</si>
  <si>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</si>
  <si>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</si>
  <si>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</si>
  <si>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</si>
  <si>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</si>
  <si>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</si>
  <si>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</si>
  <si>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</si>
  <si>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</si>
  <si>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</si>
  <si>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</si>
  <si>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</si>
  <si>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</si>
  <si>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</si>
  <si>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</si>
  <si>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</si>
  <si>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</si>
  <si>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</si>
  <si>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</si>
  <si>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</si>
  <si>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</si>
  <si>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</si>
  <si>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</si>
  <si>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</si>
  <si>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</si>
  <si>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</si>
  <si>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</si>
  <si>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</si>
  <si>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</si>
  <si>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</si>
  <si>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</si>
  <si>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</si>
  <si>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</si>
  <si>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</si>
  <si>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</si>
  <si>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</si>
  <si>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</si>
  <si>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</si>
  <si>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</si>
  <si>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</si>
  <si>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</si>
  <si>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</si>
  <si>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</si>
  <si>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</si>
  <si>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</si>
  <si>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</si>
  <si>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</si>
  <si>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</si>
  <si>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</si>
  <si>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</si>
  <si>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</si>
  <si>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</si>
  <si>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</si>
  <si>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</si>
  <si>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</si>
  <si>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</si>
  <si>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</si>
  <si>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</si>
  <si>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</si>
  <si>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</si>
  <si>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</si>
  <si>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</si>
  <si>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</si>
  <si>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</si>
  <si>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</si>
  <si>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</si>
  <si>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</si>
  <si>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</si>
  <si>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</si>
  <si>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</si>
  <si>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</si>
  <si>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</si>
  <si>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</si>
  <si>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</si>
  <si>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</si>
  <si>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</si>
  <si>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</si>
  <si>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</si>
  <si>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</si>
  <si>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</si>
  <si>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</si>
  <si>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</si>
  <si>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</si>
  <si>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</si>
  <si>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</si>
  <si>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</si>
  <si>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</si>
  <si>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</si>
  <si>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</si>
  <si>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</si>
  <si>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</si>
  <si>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</si>
  <si>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</si>
  <si>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</si>
  <si>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</si>
  <si>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</si>
  <si>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</si>
  <si>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</si>
  <si>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</si>
  <si>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</si>
  <si>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</si>
  <si>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</si>
  <si>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</si>
  <si>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</si>
  <si>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</si>
  <si>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</si>
  <si>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</si>
  <si>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</si>
  <si>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</si>
  <si>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</si>
  <si>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</si>
  <si>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</si>
  <si>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</si>
  <si>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</si>
  <si>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</si>
  <si>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</si>
  <si>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</si>
  <si>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</si>
  <si>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</si>
  <si>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</si>
  <si>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</si>
  <si>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</si>
  <si>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</si>
  <si>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</si>
  <si>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</si>
  <si>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</si>
  <si>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</si>
  <si>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</si>
  <si>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</si>
  <si>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</si>
  <si>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</si>
  <si>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</si>
  <si>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</si>
  <si>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</si>
  <si>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</si>
  <si>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</si>
  <si>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</si>
  <si>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</si>
  <si>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</si>
  <si>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</si>
  <si>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</si>
  <si>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</si>
  <si>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</si>
  <si>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</si>
  <si>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</si>
  <si>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</si>
  <si>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</si>
  <si>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</si>
  <si>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</si>
  <si>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</si>
  <si>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</si>
  <si>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</si>
  <si>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</si>
  <si>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</si>
  <si>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</si>
  <si>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</si>
  <si>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</si>
  <si>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</si>
  <si>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</si>
  <si>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</si>
  <si>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</si>
  <si>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</si>
  <si>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</si>
  <si>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</si>
  <si>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</si>
  <si>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</si>
  <si>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</si>
  <si>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</si>
  <si>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</si>
  <si>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</si>
  <si>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</si>
  <si>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</si>
  <si>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</si>
  <si>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</si>
  <si>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</si>
  <si>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</si>
  <si>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</si>
  <si>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</si>
  <si>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</si>
  <si>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</si>
  <si>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</si>
  <si>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</si>
  <si>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</si>
  <si>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</si>
  <si>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</si>
  <si>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</si>
  <si>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</si>
  <si>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</si>
  <si>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</si>
  <si>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</si>
  <si>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</si>
  <si>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</si>
  <si>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</si>
  <si>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</si>
  <si>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</si>
  <si>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</si>
  <si>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</si>
  <si>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</si>
  <si>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</si>
  <si>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</si>
  <si>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</si>
  <si>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</si>
  <si>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</si>
  <si>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</si>
  <si>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</si>
  <si>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</si>
  <si>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</si>
  <si>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</si>
  <si>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</si>
  <si>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</si>
  <si>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</si>
  <si>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</si>
  <si>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</si>
  <si>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</si>
  <si>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</si>
  <si>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</si>
  <si>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</si>
  <si>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</si>
  <si>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</si>
  <si>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</si>
  <si>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</si>
  <si>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</si>
  <si>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</si>
  <si>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</si>
  <si>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</si>
  <si>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</si>
  <si>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</si>
  <si>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</si>
  <si>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</si>
  <si>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</si>
  <si>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</si>
  <si>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</si>
  <si>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</si>
  <si>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</si>
  <si>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</si>
  <si>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</si>
  <si>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</si>
  <si>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</si>
  <si>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</si>
  <si>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</si>
  <si>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</si>
  <si>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</si>
  <si>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</si>
  <si>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</si>
  <si>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</si>
  <si>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</si>
  <si>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</si>
  <si>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</si>
  <si>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</si>
  <si>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</si>
  <si>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</si>
  <si>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</si>
  <si>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</si>
  <si>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</si>
  <si>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</si>
  <si>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</si>
  <si>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</si>
  <si>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</si>
  <si>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</si>
  <si>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</si>
  <si>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</si>
  <si>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</si>
  <si>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</si>
  <si>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</si>
  <si>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</si>
  <si>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</si>
  <si>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</si>
  <si>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</si>
  <si>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</si>
  <si>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</si>
  <si>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</si>
  <si>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</si>
  <si>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</si>
  <si>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</si>
  <si>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</si>
  <si>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</si>
  <si>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</si>
  <si>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</si>
  <si>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</si>
  <si>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</si>
  <si>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</si>
  <si>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</si>
  <si>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</si>
  <si>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</si>
  <si>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</si>
  <si>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</si>
  <si>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</si>
  <si>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</si>
  <si>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</si>
  <si>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</si>
  <si>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</si>
  <si>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</si>
  <si>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</si>
  <si>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</si>
  <si>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</si>
  <si>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</si>
  <si>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</si>
  <si>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</si>
  <si>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</si>
  <si>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</si>
  <si>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</si>
  <si>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</si>
  <si>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</si>
  <si>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</si>
  <si>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</si>
  <si>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</si>
  <si>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</si>
  <si>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</si>
  <si>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</si>
  <si>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</si>
  <si>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</si>
  <si>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</si>
  <si>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</si>
  <si>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</si>
  <si>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</si>
  <si>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</si>
  <si>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</si>
  <si>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</si>
  <si>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</si>
  <si>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</si>
  <si>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</si>
  <si>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</si>
  <si>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</si>
  <si>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</si>
  <si>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</si>
  <si>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</si>
  <si>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</si>
  <si>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</si>
  <si>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</si>
  <si>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</si>
  <si>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</si>
  <si>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</si>
  <si>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</si>
  <si>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</si>
  <si>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</si>
  <si>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</si>
  <si>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</si>
  <si>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</si>
  <si>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</si>
  <si>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</si>
  <si>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</si>
  <si>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</si>
  <si>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</si>
  <si>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</si>
  <si>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</si>
  <si>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</si>
  <si>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</si>
  <si>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</si>
  <si>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</si>
  <si>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</si>
  <si>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</si>
  <si>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</si>
  <si>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</si>
  <si>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</si>
  <si>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</si>
  <si>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</si>
  <si>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</si>
  <si>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</si>
  <si>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</si>
  <si>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</si>
  <si>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</si>
  <si>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</si>
  <si>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</si>
  <si>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</si>
  <si>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</si>
  <si>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</si>
  <si>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</si>
  <si>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</si>
  <si>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</si>
  <si>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</si>
  <si>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</si>
  <si>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</si>
  <si>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</si>
  <si>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</si>
  <si>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</si>
  <si>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</si>
  <si>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</si>
  <si>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</si>
  <si>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</si>
  <si>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</si>
  <si>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</si>
  <si>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</si>
  <si>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</si>
  <si>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</si>
  <si>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</si>
  <si>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</si>
  <si>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</si>
  <si>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</si>
  <si>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</si>
  <si>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</si>
  <si>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</si>
  <si>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</si>
  <si>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</si>
  <si>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</si>
  <si>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</si>
  <si>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</si>
  <si>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</si>
  <si>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</si>
  <si>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</si>
  <si>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</si>
  <si>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</si>
  <si>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</si>
  <si>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</si>
  <si>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</si>
  <si>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</si>
  <si>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</si>
  <si>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</si>
  <si>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</si>
  <si>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</si>
  <si>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</si>
  <si>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</si>
  <si>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</si>
  <si>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</si>
  <si>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</si>
  <si>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</si>
  <si>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</si>
  <si>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</si>
  <si>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</si>
  <si>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</si>
  <si>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</si>
  <si>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</si>
  <si>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</si>
  <si>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</si>
  <si>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</si>
  <si>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</si>
  <si>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</si>
  <si>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</si>
  <si>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</si>
  <si>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</si>
  <si>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</si>
  <si>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</si>
  <si>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</si>
  <si>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</si>
  <si>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</si>
  <si>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</si>
  <si>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</si>
  <si>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</si>
  <si>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</si>
  <si>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</si>
  <si>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</si>
  <si>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</si>
  <si>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</si>
  <si>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</si>
  <si>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</si>
  <si>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</si>
  <si>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</si>
  <si>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</si>
  <si>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</si>
  <si>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</si>
  <si>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</si>
  <si>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</si>
  <si>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</si>
  <si>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</si>
  <si>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</si>
  <si>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</si>
  <si>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</si>
  <si>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</si>
  <si>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</si>
  <si>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</si>
  <si>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</si>
  <si>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</si>
  <si>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</si>
  <si>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</si>
  <si>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</si>
  <si>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</si>
  <si>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</si>
  <si>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</si>
  <si>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</si>
  <si>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</si>
  <si>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</si>
  <si>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</si>
  <si>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</si>
  <si>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</si>
  <si>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</si>
  <si>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</si>
  <si>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</si>
  <si>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</si>
  <si>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</si>
  <si>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</si>
  <si>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</si>
  <si>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</si>
  <si>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</si>
  <si>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</si>
  <si>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</si>
  <si>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</si>
  <si>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</si>
  <si>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</si>
  <si>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</si>
  <si>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</si>
  <si>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</si>
  <si>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</si>
  <si>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</si>
  <si>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</si>
  <si>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</si>
  <si>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</si>
  <si>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</si>
  <si>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</si>
  <si>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</si>
  <si>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</si>
  <si>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</si>
  <si>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</si>
  <si>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</si>
  <si>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</si>
  <si>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</si>
  <si>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</si>
  <si>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</si>
  <si>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</si>
  <si>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</si>
  <si>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</si>
  <si>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</si>
  <si>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</si>
  <si>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</si>
  <si>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</si>
  <si>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</si>
  <si>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</si>
  <si>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</si>
  <si>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</si>
  <si>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</si>
  <si>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</si>
  <si>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</si>
  <si>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</si>
  <si>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</si>
  <si>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</si>
  <si>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</si>
  <si>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</si>
  <si>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</si>
  <si>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</si>
  <si>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</si>
  <si>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</si>
  <si>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</si>
  <si>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</si>
  <si>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</si>
  <si>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</si>
  <si>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</si>
  <si>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</si>
  <si>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</si>
  <si>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</si>
  <si>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</si>
  <si>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</si>
  <si>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</si>
  <si>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</si>
  <si>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</si>
  <si>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</si>
  <si>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</si>
  <si>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</si>
  <si>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</si>
  <si>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</si>
  <si>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</si>
  <si>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</si>
  <si>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</si>
  <si>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</si>
  <si>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</si>
  <si>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</si>
  <si>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</si>
  <si>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</si>
  <si>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</si>
  <si>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</si>
  <si>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</si>
  <si>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</si>
  <si>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</si>
  <si>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</si>
  <si>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</si>
  <si>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</si>
  <si>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</si>
  <si>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</si>
  <si>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</si>
  <si>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</si>
  <si>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</si>
  <si>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</si>
  <si>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</si>
  <si>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</si>
  <si>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</si>
  <si>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</si>
  <si>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</si>
  <si>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</si>
  <si>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</si>
  <si>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</si>
  <si>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</si>
  <si>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</si>
  <si>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</si>
  <si>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</si>
  <si>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</si>
  <si>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</si>
  <si>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</si>
  <si>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</si>
  <si>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</si>
  <si>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</si>
  <si>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</si>
  <si>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</si>
  <si>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</si>
  <si>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</si>
  <si>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</si>
  <si>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</si>
  <si>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</si>
  <si>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</si>
  <si>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</si>
  <si>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</si>
  <si>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</si>
  <si>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</si>
  <si>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</si>
  <si>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</si>
  <si>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</si>
  <si>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</si>
  <si>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</si>
  <si>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</si>
  <si>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</si>
  <si>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</si>
  <si>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</si>
  <si>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</si>
  <si>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</si>
  <si>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</si>
  <si>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</si>
  <si>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</si>
  <si>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</si>
  <si>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</si>
  <si>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</si>
  <si>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</si>
  <si>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</si>
  <si>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</si>
  <si>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</si>
  <si>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</si>
  <si>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</si>
  <si>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</si>
  <si>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</si>
  <si>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</si>
  <si>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</si>
  <si>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</si>
  <si>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</si>
  <si>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</si>
  <si>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</si>
  <si>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</si>
  <si>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</si>
  <si>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</si>
  <si>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</si>
  <si>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</si>
  <si>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</si>
  <si>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</si>
  <si>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</si>
  <si>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</si>
  <si>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</si>
  <si>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</si>
  <si>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</si>
  <si>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</si>
  <si>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</si>
  <si>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</si>
  <si>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</si>
  <si>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</si>
  <si>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</si>
  <si>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</si>
  <si>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</si>
  <si>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</si>
  <si>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</si>
  <si>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</si>
  <si>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</si>
  <si>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</si>
  <si>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</si>
  <si>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</si>
  <si>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</si>
  <si>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</si>
  <si>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</si>
  <si>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</si>
  <si>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</si>
  <si>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</si>
  <si>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</si>
  <si>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</si>
  <si>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</si>
  <si>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</si>
  <si>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</si>
  <si>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</si>
  <si>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</si>
  <si>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</si>
  <si>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</si>
  <si>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</si>
  <si>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</si>
  <si>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</si>
  <si>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</si>
  <si>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</si>
  <si>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</si>
  <si>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</si>
  <si>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</si>
  <si>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</si>
  <si>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</si>
  <si>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</si>
  <si>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</si>
  <si>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</si>
  <si>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</si>
  <si>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</si>
  <si>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</si>
  <si>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</si>
  <si>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</si>
  <si>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</si>
  <si>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</si>
  <si>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</si>
  <si>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</si>
  <si>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</si>
  <si>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</si>
  <si>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</si>
  <si>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</si>
  <si>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</si>
  <si>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</si>
  <si>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</si>
  <si>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</si>
  <si>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</si>
  <si>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</si>
  <si>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</si>
  <si>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</si>
  <si>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</si>
  <si>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</si>
  <si>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</si>
  <si>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</si>
  <si>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</si>
  <si>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</si>
  <si>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</si>
  <si>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</si>
  <si>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</si>
  <si>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</si>
  <si>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</si>
  <si>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</si>
  <si>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</si>
  <si>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</si>
  <si>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</si>
  <si>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</si>
  <si>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</si>
  <si>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</si>
  <si>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</si>
  <si>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</si>
  <si>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</si>
  <si>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</si>
  <si>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</si>
  <si>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</si>
  <si>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</si>
  <si>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</si>
  <si>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</si>
  <si>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</si>
  <si>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</si>
  <si>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</si>
  <si>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</si>
  <si>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</si>
  <si>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</si>
  <si>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</si>
  <si>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</si>
  <si>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</si>
  <si>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</si>
  <si>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</si>
  <si>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</si>
  <si>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</si>
  <si>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</si>
  <si>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</si>
  <si>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</si>
  <si>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</si>
  <si>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</si>
  <si>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</si>
  <si>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</si>
  <si>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</si>
  <si>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</si>
  <si>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</si>
  <si>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</si>
  <si>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</si>
  <si>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</si>
  <si>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</si>
  <si>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</si>
  <si>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</si>
  <si>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</si>
  <si>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</si>
  <si>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</si>
  <si>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</si>
  <si>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</si>
  <si>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</si>
  <si>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</si>
  <si>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</si>
  <si>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</si>
  <si>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</si>
  <si>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</si>
  <si>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</si>
  <si>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</si>
  <si>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</si>
  <si>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</si>
  <si>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</si>
  <si>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</si>
  <si>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</si>
  <si>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</si>
  <si>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</si>
  <si>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</si>
  <si>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</si>
  <si>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</si>
  <si>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</si>
  <si>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</si>
  <si>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</si>
  <si>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</si>
  <si>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</si>
  <si>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</si>
  <si>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</si>
  <si>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</si>
  <si>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</si>
  <si>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</si>
  <si>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</si>
  <si>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</si>
  <si>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</si>
  <si>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</si>
  <si>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</si>
  <si>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</si>
  <si>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</si>
  <si>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</si>
  <si>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</si>
  <si>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</si>
  <si>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</si>
  <si>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</si>
  <si>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</si>
  <si>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</si>
  <si>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</si>
  <si>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</si>
  <si>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</si>
  <si>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</si>
  <si>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</si>
  <si>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</si>
  <si>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</si>
  <si>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</si>
  <si>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</si>
  <si>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</si>
  <si>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</si>
  <si>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</si>
  <si>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</si>
  <si>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</si>
  <si>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</si>
  <si>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</si>
  <si>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</si>
  <si>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</si>
  <si>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</si>
  <si>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</si>
  <si>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</si>
  <si>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</si>
  <si>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</si>
  <si>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</si>
  <si>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</si>
  <si>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</si>
  <si>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</si>
  <si>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</si>
  <si>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</si>
  <si>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</si>
  <si>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</si>
  <si>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</si>
  <si>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</si>
  <si>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</si>
  <si>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</si>
  <si>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</si>
  <si>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</si>
  <si>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</si>
  <si>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</si>
  <si>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</si>
  <si>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</si>
  <si>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</si>
  <si>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</si>
  <si>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</si>
  <si>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</si>
  <si>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</si>
  <si>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</si>
  <si>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</si>
  <si>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</si>
  <si>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</si>
  <si>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</si>
  <si>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</si>
  <si>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福岡県</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</si>
  <si>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</si>
  <si>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</si>
  <si>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</si>
  <si>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</si>
  <si>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</si>
  <si>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</si>
  <si>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</si>
  <si>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</si>
  <si>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</si>
  <si>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</si>
  <si>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</si>
  <si>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</si>
  <si>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</si>
  <si>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</si>
  <si>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</si>
  <si>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</si>
  <si>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</si>
  <si>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</si>
  <si>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</si>
  <si>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</si>
  <si>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</si>
  <si>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</si>
  <si>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</si>
  <si>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</si>
  <si>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</si>
  <si>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</si>
  <si>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</si>
  <si>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</si>
  <si>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</si>
  <si>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</si>
  <si>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</si>
  <si>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</si>
  <si>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</si>
  <si>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</si>
  <si>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</si>
  <si>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</si>
  <si>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</si>
  <si>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</si>
  <si>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</si>
  <si>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</si>
  <si>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</si>
  <si>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</si>
  <si>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</si>
  <si>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</si>
  <si>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</si>
  <si>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</si>
  <si>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</si>
  <si>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</si>
  <si>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</si>
  <si>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</si>
  <si>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</si>
  <si>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</si>
  <si>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</si>
  <si>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</si>
  <si>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</si>
  <si>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</si>
  <si>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</si>
  <si>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</si>
  <si>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</si>
  <si>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</si>
  <si>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</si>
  <si>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</si>
  <si>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</si>
  <si>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</si>
  <si>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</si>
  <si>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</si>
  <si>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</si>
  <si>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</si>
  <si>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</si>
  <si>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</si>
  <si>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</si>
  <si>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</si>
  <si>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</si>
  <si>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</si>
  <si>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</si>
  <si>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</si>
  <si>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</si>
  <si>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</si>
  <si>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</si>
  <si>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</si>
  <si>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</si>
  <si>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</si>
  <si>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</si>
  <si>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</si>
  <si>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</si>
  <si>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</si>
  <si>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</si>
  <si>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</si>
  <si>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</si>
  <si>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</si>
  <si>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</si>
  <si>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</si>
  <si>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</si>
  <si>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</si>
  <si>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</si>
  <si>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</si>
  <si>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</si>
  <si>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</si>
  <si>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</si>
  <si>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</si>
  <si>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</si>
  <si>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</si>
  <si>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</si>
  <si>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</si>
  <si>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</si>
  <si>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</si>
  <si>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</si>
  <si>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</si>
  <si>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</si>
  <si>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</si>
  <si>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</si>
  <si>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</si>
  <si>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</si>
  <si>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</si>
  <si>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</si>
  <si>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</si>
  <si>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</si>
  <si>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</si>
  <si>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</si>
  <si>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</si>
  <si>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</si>
  <si>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</si>
  <si>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</si>
  <si>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</si>
  <si>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</si>
  <si>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</si>
  <si>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</si>
  <si>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</si>
  <si>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</si>
  <si>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</si>
  <si>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</si>
  <si>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</si>
  <si>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</si>
  <si>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</si>
  <si>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</si>
  <si>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</si>
  <si>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</si>
  <si>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</si>
  <si>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</si>
  <si>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</si>
  <si>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</si>
  <si>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</si>
  <si>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</si>
  <si>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</si>
  <si>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</si>
  <si>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</si>
  <si>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</si>
  <si>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</si>
  <si>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</si>
  <si>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</si>
  <si>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</si>
  <si>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</si>
  <si>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</si>
  <si>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</si>
  <si>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</si>
  <si>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</si>
  <si>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</si>
  <si>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</si>
  <si>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</si>
  <si>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</si>
  <si>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</si>
  <si>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</si>
  <si>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</si>
  <si>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</si>
  <si>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</si>
  <si>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</si>
  <si>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</si>
  <si>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</si>
  <si>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</si>
  <si>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</si>
  <si>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</si>
  <si>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</si>
  <si>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</si>
  <si>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</si>
  <si>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</si>
  <si>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</si>
  <si>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</si>
  <si>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</si>
  <si>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</si>
  <si>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</si>
  <si>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</si>
  <si>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</si>
  <si>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</si>
  <si>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</si>
  <si>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</si>
  <si>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</si>
  <si>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</si>
  <si>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</si>
  <si>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</si>
  <si>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</si>
  <si>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</si>
  <si>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</si>
  <si>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</si>
  <si>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</si>
  <si>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</si>
  <si>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</si>
  <si>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</si>
  <si>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</si>
  <si>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</si>
  <si>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</si>
  <si>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</si>
  <si>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</si>
  <si>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</si>
  <si>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</si>
  <si>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</si>
  <si>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</si>
  <si>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</si>
  <si>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</si>
  <si>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</si>
  <si>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</si>
  <si>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</si>
  <si>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</si>
  <si>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</si>
  <si>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</si>
  <si>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</si>
  <si>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</si>
  <si>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</si>
  <si>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</si>
  <si>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</si>
  <si>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</si>
  <si>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</si>
  <si>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</si>
  <si>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</si>
  <si>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</si>
  <si>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</si>
  <si>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</si>
  <si>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</si>
  <si>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</si>
  <si>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</si>
  <si>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</si>
  <si>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</si>
  <si>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</si>
  <si>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</si>
  <si>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</si>
  <si>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</si>
  <si>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</si>
  <si>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</si>
  <si>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</si>
  <si>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</si>
  <si>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</si>
  <si>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</si>
  <si>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</si>
  <si>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</si>
  <si>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</si>
  <si>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</si>
  <si>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</si>
  <si>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</si>
  <si>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</si>
  <si>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</si>
  <si>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</si>
  <si>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</si>
  <si>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</si>
  <si>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</si>
  <si>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</si>
  <si>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</si>
  <si>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</si>
  <si>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</si>
  <si>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</si>
  <si>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</si>
  <si>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</si>
  <si>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</si>
  <si>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</si>
  <si>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</si>
  <si>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</si>
  <si>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</si>
  <si>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</si>
  <si>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</si>
  <si>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</si>
  <si>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</si>
  <si>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</si>
  <si>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</si>
  <si>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</si>
  <si>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</si>
  <si>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</si>
  <si>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</si>
  <si>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</si>
  <si>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事業所の所在地（都道府県）</t>
    <rPh sb="8" eb="12">
      <t>トドウフケン</t>
    </rPh>
    <phoneticPr fontId="8"/>
  </si>
  <si>
    <t>事業所の所在地（市区町村）</t>
    <rPh sb="0" eb="3">
      <t>ジギョウショ</t>
    </rPh>
    <rPh sb="4" eb="7">
      <t>ショザイチ</t>
    </rPh>
    <rPh sb="8" eb="12">
      <t>シクチョウソン</t>
    </rPh>
    <phoneticPr fontId="8"/>
  </si>
  <si>
    <t xml:space="preserve"> 旧特定加算</t>
    <rPh sb="1" eb="2">
      <t>キュウ</t>
    </rPh>
    <rPh sb="2" eb="4">
      <t>トクテイ</t>
    </rPh>
    <rPh sb="4" eb="6">
      <t>カサン</t>
    </rPh>
    <phoneticPr fontId="8"/>
  </si>
  <si>
    <t>【新加算Ⅰ～Ⅳ・Ⅴ⑴～⑹・Ⅴ⑻・Ⅴ⑾、旧処遇Ⅰ・Ⅱ】</t>
    <rPh sb="19" eb="20">
      <t>キュウ</t>
    </rPh>
    <rPh sb="20" eb="22">
      <t>ショグウ</t>
    </rPh>
    <phoneticPr fontId="8"/>
  </si>
  <si>
    <t>【新加算Ⅴ⑺・Ⅴ⑼・Ⅴ⑽・Ⅴ⑿～⒁、旧処遇Ⅲ】</t>
    <rPh sb="19" eb="21">
      <t>ショグウ</t>
    </rPh>
    <phoneticPr fontId="8"/>
  </si>
  <si>
    <t>キャリアパス要件Ⅰ（任用要件・賃金体系の整備等）　</t>
    <rPh sb="10" eb="12">
      <t>ニンヨウ</t>
    </rPh>
    <rPh sb="12" eb="14">
      <t>ヨウケン</t>
    </rPh>
    <phoneticPr fontId="8"/>
  </si>
  <si>
    <t>次のイからハまでのすべての基準を満たす。</t>
    <rPh sb="13" eb="15">
      <t>キジュン</t>
    </rPh>
    <phoneticPr fontId="8"/>
  </si>
  <si>
    <t>イ</t>
    <phoneticPr fontId="8"/>
  </si>
  <si>
    <t>ロ</t>
    <phoneticPr fontId="8"/>
  </si>
  <si>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8"/>
  </si>
  <si>
    <t>ハ</t>
    <phoneticPr fontId="8"/>
  </si>
  <si>
    <t>キャリアパス要件Ⅱ（研修の実施等）　</t>
    <rPh sb="10" eb="12">
      <t>ケンシュウ</t>
    </rPh>
    <rPh sb="13" eb="15">
      <t>ジッシ</t>
    </rPh>
    <phoneticPr fontId="8"/>
  </si>
  <si>
    <t>次のイとロの両方の基準を満たす。</t>
    <rPh sb="6" eb="8">
      <t>リョウホウ</t>
    </rPh>
    <rPh sb="9" eb="11">
      <t>キジュン</t>
    </rPh>
    <phoneticPr fontId="8"/>
  </si>
  <si>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8"/>
  </si>
  <si>
    <t>資格取得のための支援の実施</t>
    <rPh sb="0" eb="2">
      <t>シカク</t>
    </rPh>
    <rPh sb="2" eb="4">
      <t>シュトク</t>
    </rPh>
    <rPh sb="8" eb="10">
      <t>シエン</t>
    </rPh>
    <rPh sb="11" eb="13">
      <t>ジッシ</t>
    </rPh>
    <phoneticPr fontId="8"/>
  </si>
  <si>
    <t>※当該取組の内容について以下に記載すること</t>
    <rPh sb="1" eb="3">
      <t>トウガイ</t>
    </rPh>
    <rPh sb="3" eb="5">
      <t>トリクミ</t>
    </rPh>
    <rPh sb="6" eb="8">
      <t>ナイヨウ</t>
    </rPh>
    <rPh sb="12" eb="14">
      <t>イカ</t>
    </rPh>
    <rPh sb="15" eb="17">
      <t>キサイ</t>
    </rPh>
    <phoneticPr fontId="8"/>
  </si>
  <si>
    <t>キャリアパス要件Ⅲ（昇給の仕組みの整備等）</t>
    <rPh sb="6" eb="8">
      <t>ヨウケン</t>
    </rPh>
    <rPh sb="10" eb="12">
      <t>ショウキュウ</t>
    </rPh>
    <rPh sb="13" eb="15">
      <t>シク</t>
    </rPh>
    <rPh sb="17" eb="19">
      <t>セイビ</t>
    </rPh>
    <rPh sb="19" eb="20">
      <t>トウ</t>
    </rPh>
    <phoneticPr fontId="8"/>
  </si>
  <si>
    <t>具体的な仕組みの内容（該当するもの全てにチェック（✔）すること。）</t>
    <phoneticPr fontId="8"/>
  </si>
  <si>
    <t>経験に応じて昇給する仕組み
※「勤続年数」や「経験年数」などに応じて昇給する仕組みを指す。</t>
    <phoneticPr fontId="8"/>
  </si>
  <si>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8"/>
  </si>
  <si>
    <t>③</t>
    <phoneticPr fontId="8"/>
  </si>
  <si>
    <t>一定の基準に基づき定期に昇給を判定する仕組み
※「実技試験」や「人事評価」などの結果に基づき昇給する仕組みを指す。ただし、客観的な評価基準や昇給条件が明文化されていることを要する。</t>
    <phoneticPr fontId="8"/>
  </si>
  <si>
    <t>①新加算への移行に伴い、新たに増加する旧ベースアップ等加算相当の額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3">
      <t>ガク</t>
    </rPh>
    <phoneticPr fontId="8"/>
  </si>
  <si>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8"/>
  </si>
  <si>
    <t>実施した</t>
    <rPh sb="0" eb="2">
      <t>ジッシ</t>
    </rPh>
    <phoneticPr fontId="8"/>
  </si>
  <si>
    <t>実施した場合、ベースアップ率</t>
    <rPh sb="0" eb="2">
      <t>ジッシ</t>
    </rPh>
    <rPh sb="4" eb="6">
      <t>バアイ</t>
    </rPh>
    <rPh sb="13" eb="14">
      <t>リツ</t>
    </rPh>
    <phoneticPr fontId="8"/>
  </si>
  <si>
    <t>実施していない場合、やむを得ない事情</t>
    <rPh sb="0" eb="2">
      <t>ジッシ</t>
    </rPh>
    <rPh sb="7" eb="9">
      <t>バアイ</t>
    </rPh>
    <rPh sb="13" eb="14">
      <t>エ</t>
    </rPh>
    <rPh sb="16" eb="18">
      <t>ジジョウ</t>
    </rPh>
    <phoneticPr fontId="8"/>
  </si>
  <si>
    <t>実施していない</t>
    <rPh sb="0" eb="2">
      <t>ジッシ</t>
    </rPh>
    <phoneticPr fontId="8"/>
  </si>
  <si>
    <t>✓</t>
    <phoneticPr fontId="8"/>
  </si>
  <si>
    <t>(イ)令和５年度の旧処遇改善加算の総額</t>
    <rPh sb="3" eb="5">
      <t xml:space="preserve">レイワ </t>
    </rPh>
    <rPh sb="9" eb="10">
      <t>キュウ</t>
    </rPh>
    <phoneticPr fontId="8"/>
  </si>
  <si>
    <t>(ウ)令和５年度の旧特定加算の総額</t>
    <rPh sb="3" eb="5">
      <t xml:space="preserve">レイワ </t>
    </rPh>
    <rPh sb="9" eb="10">
      <t>キュウ</t>
    </rPh>
    <phoneticPr fontId="8"/>
  </si>
  <si>
    <t>(エ)令和５年度の旧ベースアップ等加算の総額</t>
    <rPh sb="3" eb="5">
      <t xml:space="preserve">レイワ </t>
    </rPh>
    <rPh sb="9" eb="10">
      <t>キュウ</t>
    </rPh>
    <phoneticPr fontId="8"/>
  </si>
  <si>
    <t>ベースアップの実施</t>
  </si>
  <si>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8"/>
  </si>
  <si>
    <r>
      <t>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1" eb="14">
      <t>キホンキュウ</t>
    </rPh>
    <rPh sb="14" eb="15">
      <t>マタ</t>
    </rPh>
    <rPh sb="16" eb="18">
      <t>マイツキ</t>
    </rPh>
    <rPh sb="18" eb="19">
      <t>キ</t>
    </rPh>
    <rPh sb="22" eb="24">
      <t>シハラ</t>
    </rPh>
    <rPh sb="27" eb="29">
      <t>テアテ</t>
    </rPh>
    <rPh sb="30" eb="32">
      <t>ヒキア</t>
    </rPh>
    <rPh sb="42" eb="43">
      <t>ガク</t>
    </rPh>
    <rPh sb="44" eb="46">
      <t>ソウガク</t>
    </rPh>
    <phoneticPr fontId="8"/>
  </si>
  <si>
    <r>
      <t>（２）月額賃金改善要件Ⅲ</t>
    </r>
    <r>
      <rPr>
        <b/>
        <sz val="9"/>
        <color theme="1"/>
        <rFont val="ＭＳ Ｐゴシック"/>
        <family val="3"/>
        <charset val="128"/>
      </rPr>
      <t>　【旧ベア加算】※４・５月分のみ</t>
    </r>
    <rPh sb="3" eb="5">
      <t>ゲツガク</t>
    </rPh>
    <rPh sb="5" eb="7">
      <t>チンギン</t>
    </rPh>
    <rPh sb="7" eb="9">
      <t>カイゼン</t>
    </rPh>
    <rPh sb="9" eb="11">
      <t>ヨウケン</t>
    </rPh>
    <rPh sb="14" eb="15">
      <t>キュウ</t>
    </rPh>
    <rPh sb="17" eb="19">
      <t>カサン</t>
    </rPh>
    <rPh sb="24" eb="26">
      <t>ガツブン</t>
    </rPh>
    <phoneticPr fontId="8"/>
  </si>
  <si>
    <t>　旧ベースアップ等加算の加算額［円］</t>
    <rPh sb="1" eb="2">
      <t>キュウ</t>
    </rPh>
    <rPh sb="12" eb="15">
      <t>カサンガク</t>
    </rPh>
    <rPh sb="16" eb="17">
      <t>エン</t>
    </rPh>
    <phoneticPr fontId="8"/>
  </si>
  <si>
    <t>　旧特定加算の加算額［円］</t>
    <rPh sb="1" eb="2">
      <t>キュウ</t>
    </rPh>
    <rPh sb="2" eb="4">
      <t>トクテイ</t>
    </rPh>
    <rPh sb="4" eb="6">
      <t>カサン</t>
    </rPh>
    <rPh sb="7" eb="10">
      <t>カサンガク</t>
    </rPh>
    <rPh sb="11" eb="12">
      <t>エン</t>
    </rPh>
    <phoneticPr fontId="8"/>
  </si>
  <si>
    <t>　旧処遇改善加算の加算額［円］</t>
    <rPh sb="1" eb="2">
      <t>キュウ</t>
    </rPh>
    <rPh sb="2" eb="4">
      <t>ショグウ</t>
    </rPh>
    <rPh sb="4" eb="8">
      <t>カイゼンカサン</t>
    </rPh>
    <phoneticPr fontId="8"/>
  </si>
  <si>
    <t>　新加算の加算額［円］</t>
    <rPh sb="1" eb="4">
      <t xml:space="preserve">シンカサン </t>
    </rPh>
    <rPh sb="5" eb="8">
      <t>カサンガク</t>
    </rPh>
    <rPh sb="9" eb="10">
      <t>エン</t>
    </rPh>
    <phoneticPr fontId="8"/>
  </si>
  <si>
    <t>表３</t>
    <rPh sb="0" eb="1">
      <t>ヒョウ</t>
    </rPh>
    <phoneticPr fontId="8"/>
  </si>
  <si>
    <t>旧ベースアップ等加算の加算率との比</t>
    <rPh sb="0" eb="1">
      <t>キュウ</t>
    </rPh>
    <rPh sb="7" eb="8">
      <t>トウ</t>
    </rPh>
    <rPh sb="8" eb="10">
      <t>カサン</t>
    </rPh>
    <rPh sb="16" eb="17">
      <t>ヒ</t>
    </rPh>
    <phoneticPr fontId="8"/>
  </si>
  <si>
    <r>
      <t>キャリアパス要件ⅠとⅡの</t>
    </r>
    <r>
      <rPr>
        <b/>
        <u/>
        <sz val="8"/>
        <color theme="1"/>
        <rFont val="ＭＳ Ｐゴシック"/>
        <family val="3"/>
        <charset val="128"/>
      </rPr>
      <t>どちらか</t>
    </r>
    <r>
      <rPr>
        <b/>
        <sz val="8"/>
        <color theme="1"/>
        <rFont val="ＭＳ Ｐゴシック"/>
        <family val="3"/>
        <charset val="128"/>
      </rPr>
      <t>を満たすこと。</t>
    </r>
    <rPh sb="6" eb="8">
      <t>ヨウケン</t>
    </rPh>
    <rPh sb="17" eb="18">
      <t>ミ</t>
    </rPh>
    <phoneticPr fontId="8"/>
  </si>
  <si>
    <r>
      <t>キャリアパス要件ⅠとⅡの</t>
    </r>
    <r>
      <rPr>
        <b/>
        <u/>
        <sz val="8"/>
        <color theme="1"/>
        <rFont val="ＭＳ Ｐゴシック"/>
        <family val="3"/>
        <charset val="128"/>
      </rPr>
      <t>両方</t>
    </r>
    <r>
      <rPr>
        <b/>
        <sz val="8"/>
        <color theme="1"/>
        <rFont val="ＭＳ Ｐゴシック"/>
        <family val="3"/>
        <charset val="128"/>
      </rPr>
      <t>を満たすこと。</t>
    </r>
    <rPh sb="6" eb="8">
      <t>ヨウケン</t>
    </rPh>
    <rPh sb="12" eb="14">
      <t>リョウホウ</t>
    </rPh>
    <rPh sb="15" eb="16">
      <t>ミ</t>
    </rPh>
    <phoneticPr fontId="8"/>
  </si>
  <si>
    <t>（６）職場環境等要件</t>
    <phoneticPr fontId="8"/>
  </si>
  <si>
    <t>令和６年度の算定期間①</t>
    <rPh sb="0" eb="2">
      <t>レイワ</t>
    </rPh>
    <rPh sb="3" eb="5">
      <t>ネンド</t>
    </rPh>
    <rPh sb="6" eb="8">
      <t>サンテイ</t>
    </rPh>
    <rPh sb="8" eb="10">
      <t>キカン</t>
    </rPh>
    <phoneticPr fontId="8"/>
  </si>
  <si>
    <t>賃金改善額が月額平均８万円以上又は改善後の賃金が年額440万円以上となる者の数</t>
    <phoneticPr fontId="8"/>
  </si>
  <si>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8"/>
  </si>
  <si>
    <t>旧特定加算Ⅰ・Ⅱの要件（４・５月）</t>
    <rPh sb="0" eb="1">
      <t>キュウ</t>
    </rPh>
    <rPh sb="1" eb="3">
      <t>トクテイ</t>
    </rPh>
    <rPh sb="3" eb="5">
      <t>カサン</t>
    </rPh>
    <rPh sb="9" eb="11">
      <t>ヨウケン</t>
    </rPh>
    <rPh sb="15" eb="16">
      <t>ガツ</t>
    </rPh>
    <phoneticPr fontId="8"/>
  </si>
  <si>
    <t>⇒上記のいずれかまたは全てに「×」が付いた場合、この欄に記入すること</t>
    <rPh sb="1" eb="3">
      <t>ジョウキ</t>
    </rPh>
    <rPh sb="11" eb="12">
      <t>スベ</t>
    </rPh>
    <phoneticPr fontId="8"/>
  </si>
  <si>
    <t>キャリアパス要件Ⅳについて</t>
    <rPh sb="6" eb="8">
      <t>ヨウケン</t>
    </rPh>
    <phoneticPr fontId="8"/>
  </si>
  <si>
    <t>（別紙様式3-2「キャリアパス要件Ⅳについて」の欄から転記）</t>
    <rPh sb="1" eb="3">
      <t>ベッシ</t>
    </rPh>
    <rPh sb="3" eb="5">
      <t>ヨウシキ</t>
    </rPh>
    <rPh sb="24" eb="25">
      <t>ラン</t>
    </rPh>
    <rPh sb="27" eb="29">
      <t>テンキ</t>
    </rPh>
    <phoneticPr fontId="8"/>
  </si>
  <si>
    <t>「月額平均８万円の処遇改善又は改善後の賃金が年額440万円以上となる者」を設定できない場合その理由</t>
    <phoneticPr fontId="8"/>
  </si>
  <si>
    <r>
      <t>届出に係る計画の期間中に実施した事項について、チェック（✔）すること。</t>
    </r>
    <r>
      <rPr>
        <b/>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12" eb="14">
      <t>ジッシ</t>
    </rPh>
    <rPh sb="45" eb="47">
      <t>トリクミ</t>
    </rPh>
    <rPh sb="48" eb="49">
      <t>オコナ</t>
    </rPh>
    <phoneticPr fontId="8"/>
  </si>
  <si>
    <t>空欄が表示される項目は、記入が不要であるため対応する必要はない。</t>
    <phoneticPr fontId="8"/>
  </si>
  <si>
    <t>以下の項目に「×」がないか、提出前に確認すること。「×」がある場合、当該項目の記載を修正すること。</t>
    <phoneticPr fontId="8"/>
  </si>
  <si>
    <t>２　実績報告について</t>
    <rPh sb="2" eb="4">
      <t>ジッセキ</t>
    </rPh>
    <rPh sb="4" eb="6">
      <t>ホウコク</t>
    </rPh>
    <phoneticPr fontId="8"/>
  </si>
  <si>
    <t>３　介護職員等処遇改善加算の要件について</t>
    <phoneticPr fontId="8"/>
  </si>
  <si>
    <t>１　基本情報</t>
    <rPh sb="2" eb="4">
      <t>キホン</t>
    </rPh>
    <rPh sb="4" eb="6">
      <t>ジョウホウ</t>
    </rPh>
    <phoneticPr fontId="8"/>
  </si>
  <si>
    <t>算定した加算の合計</t>
    <rPh sb="0" eb="2">
      <t>サンテイ</t>
    </rPh>
    <rPh sb="4" eb="6">
      <t>カサン</t>
    </rPh>
    <rPh sb="7" eb="9">
      <t>ゴウケイ</t>
    </rPh>
    <phoneticPr fontId="8"/>
  </si>
  <si>
    <t>加算額以上の賃金改善を行っている</t>
    <rPh sb="0" eb="2">
      <t>カサン</t>
    </rPh>
    <rPh sb="2" eb="3">
      <t>ガク</t>
    </rPh>
    <rPh sb="3" eb="5">
      <t>イジョウ</t>
    </rPh>
    <rPh sb="6" eb="8">
      <t>チンギン</t>
    </rPh>
    <rPh sb="8" eb="10">
      <t>カイゼン</t>
    </rPh>
    <rPh sb="11" eb="12">
      <t>オコナ</t>
    </rPh>
    <phoneticPr fontId="8"/>
  </si>
  <si>
    <t>加算以外の部分で賃金水準を下げないことを誓約している</t>
    <rPh sb="20" eb="22">
      <t>セイヤク</t>
    </rPh>
    <phoneticPr fontId="8"/>
  </si>
  <si>
    <t>月額賃金改善要件Ⅱ</t>
    <phoneticPr fontId="8"/>
  </si>
  <si>
    <t>月額賃金改善要件Ⅲ</t>
    <phoneticPr fontId="8"/>
  </si>
  <si>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8"/>
  </si>
  <si>
    <t>（４）</t>
    <phoneticPr fontId="8"/>
  </si>
  <si>
    <t>キャリアパス要件Ⅰ・Ⅱ</t>
    <phoneticPr fontId="8"/>
  </si>
  <si>
    <t>キャリアパス要件Ⅲ</t>
    <phoneticPr fontId="8"/>
  </si>
  <si>
    <t>キャリアパス要件Ⅳ</t>
    <phoneticPr fontId="8"/>
  </si>
  <si>
    <t>職場環境等要件</t>
    <phoneticPr fontId="8"/>
  </si>
  <si>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8"/>
  </si>
  <si>
    <t>旧ベースアップ等加算相当の2/3以上の新規の月額賃金改善を行っていること</t>
    <rPh sb="29" eb="30">
      <t>オコナ</t>
    </rPh>
    <phoneticPr fontId="8"/>
  </si>
  <si>
    <t>令和６年４・５月から新規にベースアップ等加算を算定する事業所について、旧ベースアップ等加算額以上の新規の賃金改善を行っていること</t>
    <rPh sb="42" eb="43">
      <t>トウ</t>
    </rPh>
    <rPh sb="45" eb="46">
      <t>ガク</t>
    </rPh>
    <rPh sb="57" eb="58">
      <t>オコナ</t>
    </rPh>
    <phoneticPr fontId="8"/>
  </si>
  <si>
    <t>その他の職種について、賃金改善額の2/3以上が、ベースアップ等に充てられていること</t>
    <phoneticPr fontId="8"/>
  </si>
  <si>
    <t>（３）キャリアパス要件Ⅰ・Ⅱ</t>
    <rPh sb="9" eb="11">
      <t>ヨウケン</t>
    </rPh>
    <phoneticPr fontId="8"/>
  </si>
  <si>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8"/>
  </si>
  <si>
    <t>（４）キャリアパス要件Ⅲ　</t>
    <rPh sb="9" eb="11">
      <t>ヨウケン</t>
    </rPh>
    <phoneticPr fontId="8"/>
  </si>
  <si>
    <t>【新加算Ⅰ～Ⅲ、Ⅴ⑴・⑶・⑻、旧処遇Ⅰ】</t>
  </si>
  <si>
    <t>【新加算Ⅰ・Ⅱ、Ⅴ⑴～⑺・⑼・⑽・⑿、旧特定Ⅰ・Ⅱ】</t>
  </si>
  <si>
    <t>キャリアパス要件Ⅲ（昇給の仕組みの整備等）を満たすこと。</t>
    <rPh sb="22" eb="23">
      <t>ミ</t>
    </rPh>
    <phoneticPr fontId="8"/>
  </si>
  <si>
    <t>賃金改善額が月額平均８万円以上又は改善後の賃金が年額440万円以上となる者の数が事業所あたり１以上となっていること。ただし、満たさない場合は、小規模事業所等である等の理由を記載すること</t>
    <rPh sb="36" eb="37">
      <t>モノ</t>
    </rPh>
    <rPh sb="38" eb="39">
      <t>カズ</t>
    </rPh>
    <rPh sb="40" eb="43">
      <t>ジギョウショ</t>
    </rPh>
    <rPh sb="47" eb="49">
      <t>イジョウ</t>
    </rPh>
    <rPh sb="62" eb="63">
      <t>ミ</t>
    </rPh>
    <rPh sb="67" eb="69">
      <t>バアイ</t>
    </rPh>
    <rPh sb="81" eb="82">
      <t>トウ</t>
    </rPh>
    <rPh sb="83" eb="85">
      <t>リユウ</t>
    </rPh>
    <rPh sb="86" eb="88">
      <t>キサイ</t>
    </rPh>
    <phoneticPr fontId="8"/>
  </si>
  <si>
    <r>
      <t>キャリアパス要件Ⅰ（任用要件・賃金体系の整備等）とキャリアパス要件Ⅱ（研修の実施等）の</t>
    </r>
    <r>
      <rPr>
        <u/>
        <sz val="9"/>
        <color theme="1"/>
        <rFont val="ＭＳ Ｐゴシック"/>
        <family val="3"/>
        <charset val="128"/>
      </rPr>
      <t>両方</t>
    </r>
    <r>
      <rPr>
        <sz val="9"/>
        <color theme="1"/>
        <rFont val="ＭＳ Ｐゴシック"/>
        <family val="3"/>
        <charset val="128"/>
      </rPr>
      <t>を満たすこと</t>
    </r>
    <rPh sb="43" eb="45">
      <t>リョウホウ</t>
    </rPh>
    <rPh sb="46" eb="47">
      <t>ミ</t>
    </rPh>
    <phoneticPr fontId="8"/>
  </si>
  <si>
    <r>
      <t>キャリアパス要件Ⅰ（任用要件・賃金体系の整備等）とキャリアパス要件Ⅱ（研修の実施等）の</t>
    </r>
    <r>
      <rPr>
        <u/>
        <sz val="9"/>
        <color theme="1"/>
        <rFont val="ＭＳ Ｐゴシック"/>
        <family val="3"/>
        <charset val="128"/>
      </rPr>
      <t>どちらか</t>
    </r>
    <r>
      <rPr>
        <sz val="9"/>
        <color theme="1"/>
        <rFont val="ＭＳ Ｐゴシック"/>
        <family val="3"/>
        <charset val="128"/>
      </rPr>
      <t>を満たすこと</t>
    </r>
    <rPh sb="48" eb="49">
      <t>ミ</t>
    </rPh>
    <phoneticPr fontId="8"/>
  </si>
  <si>
    <t>（３）</t>
    <phoneticPr fontId="8"/>
  </si>
  <si>
    <t>（５）</t>
    <phoneticPr fontId="8"/>
  </si>
  <si>
    <t>（６）</t>
    <phoneticPr fontId="8"/>
  </si>
  <si>
    <t>（５）キャリアパス要件Ⅳ（改善後の賃金要件）　</t>
    <rPh sb="9" eb="11">
      <t>ヨウケン</t>
    </rPh>
    <phoneticPr fontId="8"/>
  </si>
  <si>
    <t>新加算Ⅰ</t>
    <rPh sb="0" eb="3">
      <t>シンカサン</t>
    </rPh>
    <phoneticPr fontId="8"/>
  </si>
  <si>
    <t>新加算Ⅱ</t>
    <rPh sb="0" eb="3">
      <t>シンカサン</t>
    </rPh>
    <phoneticPr fontId="8"/>
  </si>
  <si>
    <t>新加算Ⅲ</t>
    <rPh sb="0" eb="3">
      <t>シンカサン</t>
    </rPh>
    <phoneticPr fontId="8"/>
  </si>
  <si>
    <t>新加算Ⅳ</t>
    <rPh sb="0" eb="3">
      <t>シンカサン</t>
    </rPh>
    <phoneticPr fontId="8"/>
  </si>
  <si>
    <t>―</t>
    <phoneticPr fontId="8"/>
  </si>
  <si>
    <t>表４</t>
    <rPh sb="0" eb="1">
      <t>ヒョウ</t>
    </rPh>
    <phoneticPr fontId="8"/>
  </si>
  <si>
    <r>
      <rPr>
        <sz val="9"/>
        <color theme="1"/>
        <rFont val="ＭＳ Ｐゴシック"/>
        <family val="3"/>
        <charset val="128"/>
      </rPr>
      <t>②旧ベースアップ等加算による賃金改善の額</t>
    </r>
    <r>
      <rPr>
        <sz val="8"/>
        <color theme="1"/>
        <rFont val="ＭＳ Ｐゴシック"/>
        <family val="3"/>
        <charset val="128"/>
      </rPr>
      <t>（ⅰ・ⅱの合計）</t>
    </r>
    <rPh sb="1" eb="2">
      <t>キュウ</t>
    </rPh>
    <rPh sb="8" eb="9">
      <t>トウ</t>
    </rPh>
    <rPh sb="9" eb="11">
      <t>カサン</t>
    </rPh>
    <rPh sb="14" eb="16">
      <t>チンギン</t>
    </rPh>
    <rPh sb="16" eb="18">
      <t>カイゼン</t>
    </rPh>
    <rPh sb="19" eb="20">
      <t>ガク</t>
    </rPh>
    <rPh sb="25" eb="27">
      <t>ゴウケイ</t>
    </rPh>
    <phoneticPr fontId="8"/>
  </si>
  <si>
    <t>①新規に算定した旧ベースアップ等加算の額</t>
    <rPh sb="1" eb="3">
      <t>シンキ</t>
    </rPh>
    <rPh sb="4" eb="6">
      <t>サンテイ</t>
    </rPh>
    <rPh sb="8" eb="9">
      <t>キュウ</t>
    </rPh>
    <rPh sb="15" eb="16">
      <t>トウ</t>
    </rPh>
    <rPh sb="16" eb="18">
      <t>カサン</t>
    </rPh>
    <rPh sb="19" eb="20">
      <t>ガク</t>
    </rPh>
    <phoneticPr fontId="8"/>
  </si>
  <si>
    <t>ⅰ）旧ベースアップ等加算による賃金改善の見込額</t>
    <rPh sb="2" eb="3">
      <t>キュウ</t>
    </rPh>
    <rPh sb="9" eb="10">
      <t>トウ</t>
    </rPh>
    <rPh sb="10" eb="12">
      <t>カサン</t>
    </rPh>
    <phoneticPr fontId="8"/>
  </si>
  <si>
    <t>その他の職員</t>
    <rPh sb="2" eb="3">
      <t>タ</t>
    </rPh>
    <rPh sb="4" eb="6">
      <t>ショクイン</t>
    </rPh>
    <phoneticPr fontId="8"/>
  </si>
  <si>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）による賃金改善額</t>
    </r>
    <rPh sb="11" eb="14">
      <t>キホンキュウ</t>
    </rPh>
    <rPh sb="14" eb="15">
      <t>マタ</t>
    </rPh>
    <rPh sb="16" eb="18">
      <t>マイツキ</t>
    </rPh>
    <rPh sb="18" eb="19">
      <t>キ</t>
    </rPh>
    <rPh sb="22" eb="24">
      <t>シハラ</t>
    </rPh>
    <rPh sb="27" eb="29">
      <t>テアテ</t>
    </rPh>
    <rPh sb="30" eb="32">
      <t>ヒキア</t>
    </rPh>
    <rPh sb="41" eb="42">
      <t>ガク</t>
    </rPh>
    <phoneticPr fontId="8"/>
  </si>
  <si>
    <r>
      <rPr>
        <sz val="9"/>
        <color theme="1"/>
        <rFont val="ＭＳ Ｐゴシック"/>
        <family val="3"/>
        <charset val="128"/>
      </rPr>
      <t>新加算Ⅰ・Ⅱ、Ⅴ⑴～⑺・⑼・⑽・⑿の要件（６月以降）</t>
    </r>
    <r>
      <rPr>
        <sz val="10"/>
        <color theme="1"/>
        <rFont val="ＭＳ Ｐゴシック"/>
        <family val="3"/>
        <charset val="128"/>
      </rPr>
      <t xml:space="preserve">
</t>
    </r>
    <r>
      <rPr>
        <sz val="8"/>
        <color theme="1"/>
        <rFont val="ＭＳ Ｐゴシック"/>
        <family val="3"/>
        <charset val="128"/>
      </rPr>
      <t>(「令和６年度の算定予定①」の期間について)</t>
    </r>
    <rPh sb="0" eb="3">
      <t>シンカサン</t>
    </rPh>
    <rPh sb="18" eb="20">
      <t>ヨウケン</t>
    </rPh>
    <rPh sb="22" eb="23">
      <t>ガツ</t>
    </rPh>
    <rPh sb="23" eb="25">
      <t>イコウ</t>
    </rPh>
    <phoneticPr fontId="8"/>
  </si>
  <si>
    <t>うち、新規に算定する旧ベースアップ等加算の加算額［円］
（別紙様式3-1 ３⑵に転記）</t>
    <rPh sb="21" eb="23">
      <t>カサン</t>
    </rPh>
    <rPh sb="29" eb="31">
      <t>ベッシ</t>
    </rPh>
    <rPh sb="31" eb="33">
      <t>ヨウシキ</t>
    </rPh>
    <phoneticPr fontId="8"/>
  </si>
  <si>
    <t>新加算及び旧３加算の届出に係る提出先（指定権者）の名称を入力してください。</t>
    <rPh sb="0" eb="3">
      <t>シンカサン</t>
    </rPh>
    <rPh sb="3" eb="4">
      <t>オヨ</t>
    </rPh>
    <rPh sb="5" eb="6">
      <t>キュウ</t>
    </rPh>
    <rPh sb="7" eb="9">
      <t>カサン</t>
    </rPh>
    <rPh sb="10" eb="12">
      <t>トドケデ</t>
    </rPh>
    <rPh sb="13" eb="14">
      <t>カカ</t>
    </rPh>
    <rPh sb="15" eb="17">
      <t>テイシュツ</t>
    </rPh>
    <rPh sb="17" eb="18">
      <t>サキ</t>
    </rPh>
    <rPh sb="19" eb="21">
      <t>シテイ</t>
    </rPh>
    <rPh sb="21" eb="22">
      <t>ケン</t>
    </rPh>
    <rPh sb="22" eb="23">
      <t>ジャ</t>
    </rPh>
    <rPh sb="25" eb="27">
      <t>メイショウ</t>
    </rPh>
    <rPh sb="28" eb="30">
      <t>ニュウリョク</t>
    </rPh>
    <phoneticPr fontId="8"/>
  </si>
  <si>
    <t>実績報告書（新加算及び旧３加算）作成用　基本情報入力シート</t>
    <rPh sb="0" eb="2">
      <t>ジッセキ</t>
    </rPh>
    <rPh sb="2" eb="5">
      <t>ホウコクショ</t>
    </rPh>
    <rPh sb="6" eb="7">
      <t>シン</t>
    </rPh>
    <rPh sb="7" eb="9">
      <t>カサン</t>
    </rPh>
    <rPh sb="9" eb="10">
      <t>オヨ</t>
    </rPh>
    <rPh sb="11" eb="12">
      <t>キュウ</t>
    </rPh>
    <rPh sb="13" eb="15">
      <t>カサン</t>
    </rPh>
    <rPh sb="16" eb="19">
      <t>サクセイヨウ</t>
    </rPh>
    <rPh sb="20" eb="22">
      <t>キホン</t>
    </rPh>
    <rPh sb="22" eb="24">
      <t>ジョウホウ</t>
    </rPh>
    <rPh sb="24" eb="26">
      <t>ニュウリョク</t>
    </rPh>
    <phoneticPr fontId="8"/>
  </si>
  <si>
    <r>
      <t>【新加算Ⅰ・Ⅱ、Ⅴ⑴～⑺・⑼・⑽・⑿及び旧特定Ⅰ・Ⅱを算定</t>
    </r>
    <r>
      <rPr>
        <u/>
        <sz val="8"/>
        <color theme="1"/>
        <rFont val="ＭＳ Ｐゴシック"/>
        <family val="3"/>
        <charset val="128"/>
      </rPr>
      <t>しない</t>
    </r>
    <r>
      <rPr>
        <sz val="8"/>
        <color theme="1"/>
        <rFont val="ＭＳ Ｐゴシック"/>
        <family val="3"/>
        <charset val="128"/>
      </rPr>
      <t>】</t>
    </r>
    <phoneticPr fontId="8"/>
  </si>
  <si>
    <r>
      <t>【新加算Ⅰ・Ⅱ、Ⅴ⑴～⑺・⑼・⑽・⑿又は旧特定Ⅰ・Ⅱを算定</t>
    </r>
    <r>
      <rPr>
        <u/>
        <sz val="8"/>
        <color theme="1"/>
        <rFont val="ＭＳ Ｐゴシック"/>
        <family val="3"/>
        <charset val="128"/>
      </rPr>
      <t>する</t>
    </r>
    <r>
      <rPr>
        <sz val="8"/>
        <color theme="1"/>
        <rFont val="ＭＳ Ｐゴシック"/>
        <family val="3"/>
        <charset val="128"/>
      </rPr>
      <t>】</t>
    </r>
    <phoneticPr fontId="8"/>
  </si>
  <si>
    <t>表２　新加算Ⅰ～Ⅳと旧ベースアップ等加算の比率（月額賃金改善要件Ⅰ・Ⅱ）</t>
    <rPh sb="0" eb="1">
      <t>ヒョウ</t>
    </rPh>
    <rPh sb="3" eb="6">
      <t>シンカサン</t>
    </rPh>
    <rPh sb="10" eb="11">
      <t>キュウ</t>
    </rPh>
    <rPh sb="17" eb="20">
      <t>トウカサン</t>
    </rPh>
    <rPh sb="21" eb="23">
      <t>ヒリツ</t>
    </rPh>
    <rPh sb="24" eb="26">
      <t>ゲツガク</t>
    </rPh>
    <rPh sb="26" eb="28">
      <t>チンギン</t>
    </rPh>
    <rPh sb="28" eb="30">
      <t>カイゼン</t>
    </rPh>
    <rPh sb="30" eb="32">
      <t>ヨウケン</t>
    </rPh>
    <phoneticPr fontId="8"/>
  </si>
  <si>
    <t>算定した加算区分</t>
    <rPh sb="0" eb="2">
      <t>サンテイ</t>
    </rPh>
    <rPh sb="4" eb="6">
      <t>カサン</t>
    </rPh>
    <rPh sb="6" eb="8">
      <t>クブン</t>
    </rPh>
    <phoneticPr fontId="8"/>
  </si>
  <si>
    <t>キャリアパス要件Ⅳ</t>
    <phoneticPr fontId="8"/>
  </si>
  <si>
    <t>月額賃金要件Ⅲ</t>
    <rPh sb="0" eb="2">
      <t>ゲツガク</t>
    </rPh>
    <rPh sb="2" eb="4">
      <t>チンギン</t>
    </rPh>
    <rPh sb="4" eb="6">
      <t>ヨウケン</t>
    </rPh>
    <phoneticPr fontId="8"/>
  </si>
  <si>
    <t>月額賃金要件Ⅱ</t>
    <phoneticPr fontId="8"/>
  </si>
  <si>
    <t>新規に増加する旧ベースアップ等加算相当の新加算の見込額［円］</t>
    <rPh sb="0" eb="2">
      <t>シンキ</t>
    </rPh>
    <rPh sb="28" eb="29">
      <t>エン</t>
    </rPh>
    <phoneticPr fontId="8"/>
  </si>
  <si>
    <t>旧特定加算（令和６年４・５月）</t>
    <rPh sb="0" eb="1">
      <t>キュウ</t>
    </rPh>
    <rPh sb="1" eb="3">
      <t>トクテイ</t>
    </rPh>
    <rPh sb="3" eb="5">
      <t>カサン</t>
    </rPh>
    <rPh sb="6" eb="8">
      <t>レイワ</t>
    </rPh>
    <rPh sb="9" eb="10">
      <t>ネン</t>
    </rPh>
    <rPh sb="13" eb="14">
      <t>ガツ</t>
    </rPh>
    <phoneticPr fontId="8"/>
  </si>
  <si>
    <t>新加算（令和６年度の算定期間①）</t>
    <rPh sb="0" eb="3">
      <t>シンカサン</t>
    </rPh>
    <rPh sb="4" eb="6">
      <t>レイワ</t>
    </rPh>
    <rPh sb="7" eb="8">
      <t>ネン</t>
    </rPh>
    <rPh sb="8" eb="9">
      <t>ド</t>
    </rPh>
    <rPh sb="10" eb="12">
      <t>サンテイ</t>
    </rPh>
    <rPh sb="12" eb="14">
      <t>キカン</t>
    </rPh>
    <phoneticPr fontId="8"/>
  </si>
  <si>
    <t>新加算（令和６年度の算定期間①）</t>
    <rPh sb="0" eb="3">
      <t>シンカサン</t>
    </rPh>
    <rPh sb="4" eb="6">
      <t>レイワ</t>
    </rPh>
    <rPh sb="7" eb="9">
      <t>ネンド</t>
    </rPh>
    <rPh sb="10" eb="12">
      <t>サンテイ</t>
    </rPh>
    <rPh sb="12" eb="14">
      <t>キカン</t>
    </rPh>
    <phoneticPr fontId="8"/>
  </si>
  <si>
    <t>新加算（令和６年度の算定期間②（期中移行後））</t>
    <rPh sb="0" eb="3">
      <t>シンカサン</t>
    </rPh>
    <rPh sb="4" eb="6">
      <t>レイワ</t>
    </rPh>
    <rPh sb="7" eb="9">
      <t>ネンド</t>
    </rPh>
    <rPh sb="10" eb="12">
      <t>サンテイ</t>
    </rPh>
    <rPh sb="12" eb="14">
      <t>キカン</t>
    </rPh>
    <rPh sb="16" eb="18">
      <t>キチュウ</t>
    </rPh>
    <rPh sb="18" eb="20">
      <t>イコウ</t>
    </rPh>
    <rPh sb="20" eb="21">
      <t>ゴ</t>
    </rPh>
    <phoneticPr fontId="8"/>
  </si>
  <si>
    <t>別紙様式３－２ 個票（令和６年４・５月分）</t>
    <rPh sb="0" eb="2">
      <t>ベッシ</t>
    </rPh>
    <rPh sb="2" eb="4">
      <t>ヨウシキ</t>
    </rPh>
    <rPh sb="8" eb="10">
      <t>コヒョウ</t>
    </rPh>
    <rPh sb="11" eb="13">
      <t>レイワ</t>
    </rPh>
    <rPh sb="14" eb="15">
      <t>ネン</t>
    </rPh>
    <rPh sb="18" eb="19">
      <t>ガツ</t>
    </rPh>
    <rPh sb="19" eb="20">
      <t>ブン</t>
    </rPh>
    <phoneticPr fontId="8"/>
  </si>
  <si>
    <t>別紙様式３－３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8"/>
  </si>
  <si>
    <t>令和６年度（令和６年４・５月分）</t>
    <rPh sb="0" eb="2">
      <t>レイワ</t>
    </rPh>
    <rPh sb="3" eb="5">
      <t>ネンド</t>
    </rPh>
    <rPh sb="6" eb="8">
      <t>レイワ</t>
    </rPh>
    <rPh sb="9" eb="10">
      <t>ネン</t>
    </rPh>
    <rPh sb="13" eb="15">
      <t>ガツブン</t>
    </rPh>
    <phoneticPr fontId="8"/>
  </si>
  <si>
    <t>（参考）令和５年度</t>
    <rPh sb="1" eb="3">
      <t>サンコウ</t>
    </rPh>
    <rPh sb="4" eb="6">
      <t>レイワ</t>
    </rPh>
    <rPh sb="7" eb="9">
      <t>ネンド</t>
    </rPh>
    <phoneticPr fontId="8"/>
  </si>
  <si>
    <t>旧処遇改善加算</t>
    <rPh sb="0" eb="1">
      <t>キュウ</t>
    </rPh>
    <rPh sb="1" eb="3">
      <t>ショグウ</t>
    </rPh>
    <rPh sb="3" eb="5">
      <t>カイゼン</t>
    </rPh>
    <rPh sb="5" eb="7">
      <t>カサン</t>
    </rPh>
    <phoneticPr fontId="8"/>
  </si>
  <si>
    <t>旧特定加算</t>
    <rPh sb="0" eb="1">
      <t>キュウ</t>
    </rPh>
    <rPh sb="1" eb="5">
      <t>トクテイカサン</t>
    </rPh>
    <phoneticPr fontId="8"/>
  </si>
  <si>
    <t>旧ベースアップ等加算</t>
    <rPh sb="0" eb="1">
      <t>キュウ</t>
    </rPh>
    <rPh sb="7" eb="8">
      <t>トウ</t>
    </rPh>
    <rPh sb="8" eb="10">
      <t>カサン</t>
    </rPh>
    <phoneticPr fontId="8"/>
  </si>
  <si>
    <t>キャリアパス要件等の適合状況に応じた加算率</t>
    <rPh sb="6" eb="9">
      <t>ヨウケントウ</t>
    </rPh>
    <rPh sb="10" eb="12">
      <t>テキゴウ</t>
    </rPh>
    <rPh sb="12" eb="14">
      <t>ジョウキョウ</t>
    </rPh>
    <rPh sb="15" eb="16">
      <t>オウ</t>
    </rPh>
    <rPh sb="18" eb="21">
      <t>カサンリツ</t>
    </rPh>
    <phoneticPr fontId="8"/>
  </si>
  <si>
    <t>処遇加算なし</t>
    <rPh sb="0" eb="2">
      <t>ショグウ</t>
    </rPh>
    <rPh sb="2" eb="4">
      <t>カサン</t>
    </rPh>
    <phoneticPr fontId="12"/>
  </si>
  <si>
    <t>処遇加算Ⅰ特定加算Ⅰベア加算</t>
  </si>
  <si>
    <t>処遇加算Ⅰ特定加算Ⅱベア加算</t>
  </si>
  <si>
    <t>処遇加算Ⅰ特定加算なしベア加算</t>
  </si>
  <si>
    <t>処遇加算Ⅱ特定加算なしベア加算</t>
  </si>
  <si>
    <t>処遇加算Ⅰ特定加算Ⅰベア加算なし</t>
  </si>
  <si>
    <t>処遇加算Ⅱ特定加算Ⅰベア加算</t>
  </si>
  <si>
    <t>処遇加算Ⅰ特定加算Ⅱベア加算なし</t>
  </si>
  <si>
    <t>処遇加算Ⅱ特定加算Ⅱベア加算</t>
  </si>
  <si>
    <t>処遇加算Ⅱ特定加算Ⅰベア加算なし</t>
  </si>
  <si>
    <t>処遇加算Ⅱ特定加算Ⅱベア加算なし</t>
  </si>
  <si>
    <t>処遇加算Ⅲ特定加算Ⅰベア加算</t>
  </si>
  <si>
    <t>処遇加算Ⅰ特定加算なしベア加算なし</t>
  </si>
  <si>
    <t>処遇加算Ⅲ特定加算Ⅱベア加算</t>
  </si>
  <si>
    <t>処遇加算Ⅲ特定加算Ⅰベア加算なし</t>
  </si>
  <si>
    <t>処遇加算Ⅱ特定加算なしベア加算なし</t>
  </si>
  <si>
    <t>処遇加算Ⅲ特定加算Ⅱベア加算なし</t>
  </si>
  <si>
    <t>処遇加算Ⅲ特定加算なしベア加算</t>
  </si>
  <si>
    <t>処遇加算Ⅲ特定加算なしベア加算なし</t>
  </si>
  <si>
    <t>処遇加算なし特定加算なしベア加算なし</t>
  </si>
  <si>
    <t>令和５年度の算定状況</t>
    <rPh sb="0" eb="2">
      <t>レイワ</t>
    </rPh>
    <rPh sb="3" eb="5">
      <t>ネンド</t>
    </rPh>
    <rPh sb="6" eb="8">
      <t>サンテイ</t>
    </rPh>
    <rPh sb="8" eb="10">
      <t>ジョウキョウ</t>
    </rPh>
    <phoneticPr fontId="8"/>
  </si>
  <si>
    <t>令和６年４・５月の算定状況</t>
    <phoneticPr fontId="8"/>
  </si>
  <si>
    <t>令和５年度の算定状況</t>
    <phoneticPr fontId="8"/>
  </si>
  <si>
    <r>
      <t xml:space="preserve">令和６年度に増加した加算額
</t>
    </r>
    <r>
      <rPr>
        <sz val="10"/>
        <color theme="1"/>
        <rFont val="ＭＳ Ｐゴシック"/>
        <family val="3"/>
        <charset val="128"/>
      </rPr>
      <t xml:space="preserve">
（令和５年度の区分と比較）</t>
    </r>
    <rPh sb="22" eb="24">
      <t>クブン</t>
    </rPh>
    <phoneticPr fontId="8"/>
  </si>
  <si>
    <t>令和５年度から令和６年４・５月への移行パターン</t>
    <rPh sb="0" eb="2">
      <t>レイワ</t>
    </rPh>
    <rPh sb="3" eb="5">
      <t>ネンド</t>
    </rPh>
    <rPh sb="7" eb="9">
      <t>レイワ</t>
    </rPh>
    <rPh sb="10" eb="11">
      <t>ネン</t>
    </rPh>
    <rPh sb="14" eb="15">
      <t>ガツ</t>
    </rPh>
    <rPh sb="17" eb="19">
      <t>イコウ</t>
    </rPh>
    <phoneticPr fontId="8"/>
  </si>
  <si>
    <t>旧処遇改善加算</t>
    <rPh sb="0" eb="1">
      <t>キュウ</t>
    </rPh>
    <rPh sb="1" eb="3">
      <t>ショグウ</t>
    </rPh>
    <rPh sb="3" eb="7">
      <t>カイゼンカサン</t>
    </rPh>
    <phoneticPr fontId="8"/>
  </si>
  <si>
    <r>
      <t>改善後の賃金要件</t>
    </r>
    <r>
      <rPr>
        <sz val="9"/>
        <color theme="1"/>
        <rFont val="ＭＳ Ｐゴシック"/>
        <family val="3"/>
        <charset val="128"/>
      </rPr>
      <t>（月平均8万円以上又は年額440万円以上）［円］</t>
    </r>
    <rPh sb="0" eb="2">
      <t>カイゼン</t>
    </rPh>
    <rPh sb="2" eb="3">
      <t>ゴ</t>
    </rPh>
    <rPh sb="4" eb="6">
      <t>チンギン</t>
    </rPh>
    <rPh sb="6" eb="8">
      <t>ヨウケン</t>
    </rPh>
    <rPh sb="9" eb="12">
      <t>ツキヘイキン</t>
    </rPh>
    <rPh sb="13" eb="17">
      <t>マンエンイジョウ</t>
    </rPh>
    <rPh sb="17" eb="18">
      <t>マタ</t>
    </rPh>
    <rPh sb="19" eb="21">
      <t>ネンガク</t>
    </rPh>
    <rPh sb="24" eb="28">
      <t>マンエンイジョウ</t>
    </rPh>
    <rPh sb="30" eb="31">
      <t>エン</t>
    </rPh>
    <phoneticPr fontId="8"/>
  </si>
  <si>
    <t>令和６年６月以降の算定状況</t>
    <rPh sb="0" eb="2">
      <t>レイワ</t>
    </rPh>
    <rPh sb="3" eb="4">
      <t>ネン</t>
    </rPh>
    <rPh sb="5" eb="6">
      <t>ガツ</t>
    </rPh>
    <rPh sb="6" eb="8">
      <t>イコウ</t>
    </rPh>
    <rPh sb="9" eb="11">
      <t>サンテイ</t>
    </rPh>
    <rPh sb="11" eb="13">
      <t>ジョウキョウ</t>
    </rPh>
    <phoneticPr fontId="8"/>
  </si>
  <si>
    <t>令和６年６月以降の算定状況</t>
    <rPh sb="6" eb="8">
      <t>イコウ</t>
    </rPh>
    <phoneticPr fontId="8"/>
  </si>
  <si>
    <t>令和５年度から令和６年６月以降への移行パターン</t>
    <rPh sb="13" eb="15">
      <t>イコウ</t>
    </rPh>
    <phoneticPr fontId="8"/>
  </si>
  <si>
    <t>令和５年度と比較した令和６年度の増加分</t>
    <rPh sb="0" eb="2">
      <t>レイワ</t>
    </rPh>
    <rPh sb="3" eb="5">
      <t>ネンド</t>
    </rPh>
    <rPh sb="6" eb="8">
      <t>ヒカク</t>
    </rPh>
    <rPh sb="10" eb="12">
      <t>レイワ</t>
    </rPh>
    <rPh sb="13" eb="15">
      <t>ネンド</t>
    </rPh>
    <rPh sb="16" eb="18">
      <t>ゾウカ</t>
    </rPh>
    <rPh sb="18" eb="19">
      <t>ブン</t>
    </rPh>
    <phoneticPr fontId="8"/>
  </si>
  <si>
    <t>④</t>
    <phoneticPr fontId="8"/>
  </si>
  <si>
    <t>⑤</t>
    <phoneticPr fontId="8"/>
  </si>
  <si>
    <t>⑥</t>
    <phoneticPr fontId="8"/>
  </si>
  <si>
    <t>処遇加算の移行パターン（令和６年度に増加した加算額の推計用）</t>
    <rPh sb="0" eb="2">
      <t>ショグウ</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8"/>
  </si>
  <si>
    <t>特定加算の移行パターン（令和６年度に増加した加算額の推計用）</t>
    <rPh sb="0" eb="2">
      <t>トクテイ</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8"/>
  </si>
  <si>
    <t>ベア加算の移行パターン（令和６年度に増加した加算額の推計用）</t>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8"/>
  </si>
  <si>
    <t>キャリアパス要件Ⅳの必要数チェック
（併設の場合０）</t>
    <phoneticPr fontId="8"/>
  </si>
  <si>
    <t>新加算の移行パターン
（令和６年度に増加した加算額の推計用）</t>
    <rPh sb="0" eb="1">
      <t>シン</t>
    </rPh>
    <rPh sb="1" eb="3">
      <t>カサン</t>
    </rPh>
    <rPh sb="4" eb="6">
      <t>イコウ</t>
    </rPh>
    <rPh sb="12" eb="14">
      <t>レイワ</t>
    </rPh>
    <rPh sb="15" eb="17">
      <t>ネンド</t>
    </rPh>
    <rPh sb="18" eb="20">
      <t>ゾウカ</t>
    </rPh>
    <rPh sb="22" eb="25">
      <t>カサンガク</t>
    </rPh>
    <rPh sb="26" eb="28">
      <t>スイケイ</t>
    </rPh>
    <rPh sb="28" eb="29">
      <t>ヨウ</t>
    </rPh>
    <rPh sb="29" eb="30">
      <t>サンヨウ</t>
    </rPh>
    <phoneticPr fontId="8"/>
  </si>
  <si>
    <t>キャリアパス
要件Ⅳ</t>
    <rPh sb="7" eb="9">
      <t>ヨウケン</t>
    </rPh>
    <phoneticPr fontId="8"/>
  </si>
  <si>
    <t>令和５年度と比較した令和６年度の増加分以上の新たな賃金改善を行っている</t>
    <rPh sb="0" eb="2">
      <t>レイワ</t>
    </rPh>
    <rPh sb="3" eb="5">
      <t>ネンド</t>
    </rPh>
    <rPh sb="6" eb="8">
      <t>ヒカク</t>
    </rPh>
    <rPh sb="10" eb="12">
      <t>レイワ</t>
    </rPh>
    <rPh sb="13" eb="15">
      <t>ネンド</t>
    </rPh>
    <rPh sb="16" eb="18">
      <t>ゾウカ</t>
    </rPh>
    <rPh sb="18" eb="19">
      <t>ブン</t>
    </rPh>
    <rPh sb="19" eb="21">
      <t>イジョウ</t>
    </rPh>
    <rPh sb="22" eb="23">
      <t>アラ</t>
    </rPh>
    <rPh sb="25" eb="27">
      <t>チンギン</t>
    </rPh>
    <rPh sb="27" eb="29">
      <t>カイゼン</t>
    </rPh>
    <rPh sb="30" eb="31">
      <t>オコナ</t>
    </rPh>
    <phoneticPr fontId="8"/>
  </si>
  <si>
    <t>　令和６年度に増加した加算額［円］
　　（旧３加算の上位区分への移行によるもの）</t>
    <rPh sb="1" eb="3">
      <t>レイワ</t>
    </rPh>
    <rPh sb="4" eb="5">
      <t>ネン</t>
    </rPh>
    <rPh sb="5" eb="6">
      <t>ド</t>
    </rPh>
    <rPh sb="7" eb="9">
      <t>ゾウカ</t>
    </rPh>
    <rPh sb="11" eb="14">
      <t>カサンガク</t>
    </rPh>
    <rPh sb="15" eb="16">
      <t>エン</t>
    </rPh>
    <rPh sb="21" eb="22">
      <t>キュウ</t>
    </rPh>
    <rPh sb="23" eb="25">
      <t>カサン</t>
    </rPh>
    <phoneticPr fontId="8"/>
  </si>
  <si>
    <t>　うち、新規に増加する旧ベースアップ等加算相当の加算額［円］
　（別紙様式3-1 ３⑴に転記）</t>
    <rPh sb="7" eb="9">
      <t>ゾウカ</t>
    </rPh>
    <rPh sb="21" eb="23">
      <t>ソウトウ</t>
    </rPh>
    <rPh sb="24" eb="26">
      <t>カサン</t>
    </rPh>
    <phoneticPr fontId="8"/>
  </si>
  <si>
    <t>　令和６年度に増加した加算額［円］
　（令和６年度改定での加算率の引上げ及び新加算への移行によるもの）</t>
    <phoneticPr fontId="8"/>
  </si>
  <si>
    <t>ⅰ）</t>
    <phoneticPr fontId="8"/>
  </si>
  <si>
    <t>ア</t>
    <phoneticPr fontId="8"/>
  </si>
  <si>
    <t>うち、令和５年度と比較して令和６年度に増加した加算額</t>
    <rPh sb="23" eb="25">
      <t>カサン</t>
    </rPh>
    <phoneticPr fontId="8"/>
  </si>
  <si>
    <t>うち、令和７年度の賃金改善に充てるために繰り越す部分の額</t>
    <phoneticPr fontId="8"/>
  </si>
  <si>
    <t>⑦</t>
    <phoneticPr fontId="8"/>
  </si>
  <si>
    <t>（２）加算以外の部分で賃金水準を下げないことについて</t>
    <rPh sb="3" eb="5">
      <t>カサン</t>
    </rPh>
    <rPh sb="5" eb="7">
      <t>イガイ</t>
    </rPh>
    <rPh sb="8" eb="10">
      <t>ブブン</t>
    </rPh>
    <rPh sb="11" eb="13">
      <t>チンギン</t>
    </rPh>
    <rPh sb="13" eb="15">
      <t>スイジュン</t>
    </rPh>
    <rPh sb="16" eb="17">
      <t>サ</t>
    </rPh>
    <phoneticPr fontId="8"/>
  </si>
  <si>
    <t>←</t>
    <phoneticPr fontId="8"/>
  </si>
  <si>
    <t>（別紙様式3-3「キャリアパス要件Ⅳについて」の欄から転記）</t>
    <rPh sb="1" eb="3">
      <t>ベッシ</t>
    </rPh>
    <rPh sb="3" eb="5">
      <t>ヨウシキ</t>
    </rPh>
    <rPh sb="24" eb="25">
      <t>ラン</t>
    </rPh>
    <rPh sb="27" eb="29">
      <t>テンキ</t>
    </rPh>
    <phoneticPr fontId="8"/>
  </si>
  <si>
    <r>
      <rPr>
        <sz val="9"/>
        <color theme="1"/>
        <rFont val="ＭＳ Ｐゴシック"/>
        <family val="3"/>
        <charset val="128"/>
      </rPr>
      <t>新加算Ⅰ・Ⅱの要件（６月以降）</t>
    </r>
    <r>
      <rPr>
        <sz val="10"/>
        <color theme="1"/>
        <rFont val="ＭＳ Ｐゴシック"/>
        <family val="3"/>
        <charset val="128"/>
      </rPr>
      <t xml:space="preserve">
</t>
    </r>
    <r>
      <rPr>
        <sz val="8"/>
        <color theme="1"/>
        <rFont val="ＭＳ Ｐゴシック"/>
        <family val="3"/>
        <charset val="128"/>
      </rPr>
      <t>(「令和６年度の算定予定②（期中移行）」の期間について)</t>
    </r>
    <rPh sb="0" eb="3">
      <t>シンカサン</t>
    </rPh>
    <rPh sb="30" eb="32">
      <t>キチュウ</t>
    </rPh>
    <rPh sb="32" eb="34">
      <t>イコウ</t>
    </rPh>
    <phoneticPr fontId="8"/>
  </si>
  <si>
    <t>令和６年度の算定期間②（令和６年度内の区分変更後）</t>
    <rPh sb="0" eb="2">
      <t>レイワ</t>
    </rPh>
    <rPh sb="3" eb="5">
      <t>ネンド</t>
    </rPh>
    <rPh sb="6" eb="8">
      <t>サンテイ</t>
    </rPh>
    <rPh sb="8" eb="10">
      <t>キカン</t>
    </rPh>
    <rPh sb="12" eb="14">
      <t>レイワ</t>
    </rPh>
    <rPh sb="15" eb="17">
      <t>ネンド</t>
    </rPh>
    <rPh sb="17" eb="18">
      <t>ナイ</t>
    </rPh>
    <rPh sb="19" eb="21">
      <t>クブン</t>
    </rPh>
    <rPh sb="21" eb="23">
      <t>ヘンコウ</t>
    </rPh>
    <rPh sb="23" eb="24">
      <t>ゴ</t>
    </rPh>
    <phoneticPr fontId="8"/>
  </si>
  <si>
    <t>新加算（令和６年度の算定期間②（区分変更後））</t>
    <rPh sb="0" eb="3">
      <t>シンカサン</t>
    </rPh>
    <rPh sb="4" eb="6">
      <t>レイワ</t>
    </rPh>
    <rPh sb="7" eb="8">
      <t>ネン</t>
    </rPh>
    <rPh sb="8" eb="9">
      <t>ド</t>
    </rPh>
    <rPh sb="10" eb="12">
      <t>サンテイ</t>
    </rPh>
    <rPh sb="12" eb="14">
      <t>キカン</t>
    </rPh>
    <rPh sb="16" eb="18">
      <t>クブン</t>
    </rPh>
    <rPh sb="18" eb="20">
      <t>ヘンコウ</t>
    </rPh>
    <rPh sb="20" eb="21">
      <t>ゴ</t>
    </rPh>
    <phoneticPr fontId="8"/>
  </si>
  <si>
    <t xml:space="preserve">1 </t>
    <phoneticPr fontId="8"/>
  </si>
  <si>
    <t>令和６年度に増加した加算額
（令和５年度の加算率と比較）</t>
    <phoneticPr fontId="8"/>
  </si>
  <si>
    <t>令和６年度内の区分変更後に
算定した加算区分</t>
    <rPh sb="0" eb="2">
      <t>レイワ</t>
    </rPh>
    <rPh sb="3" eb="5">
      <t>ネンド</t>
    </rPh>
    <rPh sb="5" eb="6">
      <t>ナイ</t>
    </rPh>
    <rPh sb="7" eb="9">
      <t>クブン</t>
    </rPh>
    <rPh sb="9" eb="11">
      <t>ヘンコウ</t>
    </rPh>
    <rPh sb="14" eb="16">
      <t>サンテイ</t>
    </rPh>
    <rPh sb="18" eb="20">
      <t>カサン</t>
    </rPh>
    <rPh sb="20" eb="22">
      <t>クブン</t>
    </rPh>
    <phoneticPr fontId="8"/>
  </si>
  <si>
    <t>⑤以外で、その他の手当、一時金等による新たな賃金改善の額</t>
    <rPh sb="1" eb="3">
      <t>イガイ</t>
    </rPh>
    <rPh sb="15" eb="16">
      <t>トウ</t>
    </rPh>
    <rPh sb="19" eb="20">
      <t>アラ</t>
    </rPh>
    <rPh sb="22" eb="24">
      <t>チンギン</t>
    </rPh>
    <rPh sb="24" eb="26">
      <t>カイゼン</t>
    </rPh>
    <rPh sb="27" eb="28">
      <t>ガク</t>
    </rPh>
    <phoneticPr fontId="8"/>
  </si>
  <si>
    <t>⑧</t>
    <phoneticPr fontId="8"/>
  </si>
  <si>
    <r>
      <t>令和６年度に④を原資として行う新たな賃金改善額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8"/>
  </si>
  <si>
    <t>新たな賃金改善額の合計（g + h）</t>
    <rPh sb="0" eb="1">
      <t>アラ</t>
    </rPh>
    <rPh sb="3" eb="5">
      <t>チンギン</t>
    </rPh>
    <rPh sb="5" eb="7">
      <t>カイゼン</t>
    </rPh>
    <rPh sb="7" eb="8">
      <t>ガク</t>
    </rPh>
    <rPh sb="9" eb="11">
      <t>ゴウケイ</t>
    </rPh>
    <phoneticPr fontId="8"/>
  </si>
  <si>
    <t>令和５年度と比較して令和６年度に増加する加算額（繰越分を除く。）（b - c）</t>
    <rPh sb="20" eb="22">
      <t>カサン</t>
    </rPh>
    <rPh sb="22" eb="23">
      <t>ガク</t>
    </rPh>
    <rPh sb="24" eb="25">
      <t>ク</t>
    </rPh>
    <rPh sb="25" eb="26">
      <t>コ</t>
    </rPh>
    <rPh sb="26" eb="27">
      <t>ブン</t>
    </rPh>
    <rPh sb="28" eb="29">
      <t>ノゾ</t>
    </rPh>
    <phoneticPr fontId="8"/>
  </si>
  <si>
    <t>令和６年度に賃金改善が必要な額（a - c）</t>
    <rPh sb="0" eb="2">
      <t>レイワ</t>
    </rPh>
    <rPh sb="3" eb="5">
      <t>ネンド</t>
    </rPh>
    <rPh sb="6" eb="8">
      <t>チンギン</t>
    </rPh>
    <rPh sb="8" eb="10">
      <t>カイゼン</t>
    </rPh>
    <rPh sb="11" eb="13">
      <t>ヒツヨウ</t>
    </rPh>
    <rPh sb="14" eb="15">
      <t>ガク</t>
    </rPh>
    <phoneticPr fontId="8"/>
  </si>
  <si>
    <t>ⅱ）旧ベースアップ等加算による賃金改善の見込額</t>
    <rPh sb="2" eb="3">
      <t>キュウ</t>
    </rPh>
    <rPh sb="9" eb="10">
      <t>トウ</t>
    </rPh>
    <rPh sb="10" eb="12">
      <t>カサン</t>
    </rPh>
    <phoneticPr fontId="8"/>
  </si>
  <si>
    <t>！介護職員について、ベースアップ等２／３以上の要件を満たしていません。</t>
    <rPh sb="1" eb="3">
      <t>カイゴ</t>
    </rPh>
    <rPh sb="3" eb="5">
      <t>ショクイン</t>
    </rPh>
    <rPh sb="16" eb="17">
      <t>トウ</t>
    </rPh>
    <rPh sb="20" eb="22">
      <t>イジョウ</t>
    </rPh>
    <rPh sb="23" eb="25">
      <t>ヨウケン</t>
    </rPh>
    <rPh sb="26" eb="27">
      <t>ミ</t>
    </rPh>
    <phoneticPr fontId="8"/>
  </si>
  <si>
    <t>！その他の職種について、ベースアップ等２／３以上の要件を満たしていません。</t>
    <rPh sb="3" eb="4">
      <t>タ</t>
    </rPh>
    <rPh sb="5" eb="7">
      <t>ショクシュ</t>
    </rPh>
    <rPh sb="18" eb="19">
      <t>トウ</t>
    </rPh>
    <rPh sb="22" eb="24">
      <t>イジョウ</t>
    </rPh>
    <rPh sb="25" eb="27">
      <t>ヨウケン</t>
    </rPh>
    <rPh sb="28" eb="29">
      <t>ミ</t>
    </rPh>
    <phoneticPr fontId="8"/>
  </si>
  <si>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8"/>
  </si>
  <si>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8"/>
  </si>
  <si>
    <t>判定・指定権者用</t>
    <rPh sb="0" eb="2">
      <t>ハンテイ</t>
    </rPh>
    <rPh sb="3" eb="7">
      <t>シテイケンジャ</t>
    </rPh>
    <rPh sb="7" eb="8">
      <t>ヨウ</t>
    </rPh>
    <phoneticPr fontId="8"/>
  </si>
  <si>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8"/>
  </si>
  <si>
    <t>下表に必要事項を入力してください。記入内容が別紙様式3-2及び3-3に反映されます。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8"/>
  </si>
  <si>
    <t>●「別紙様式3-1」を完成させるには、「基本情報入力シート」「別紙様式3-2」「別紙様式3-3」から転記される情報が必要です。まずはこれらのシートを完成させてください。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50" eb="52">
      <t>テンキ</t>
    </rPh>
    <rPh sb="55" eb="57">
      <t>ジョウホウ</t>
    </rPh>
    <rPh sb="58" eb="60">
      <t>ヒツヨウ</t>
    </rPh>
    <rPh sb="74" eb="76">
      <t>カンセイ</t>
    </rPh>
    <phoneticPr fontId="8"/>
  </si>
  <si>
    <r>
      <t xml:space="preserve">令和６年度の賃金改善額
</t>
    </r>
    <r>
      <rPr>
        <b/>
        <sz val="9"/>
        <rFont val="ＭＳ Ｐゴシック"/>
        <family val="3"/>
        <charset val="128"/>
      </rPr>
      <t>（②の額以上となること）</t>
    </r>
    <rPh sb="6" eb="8">
      <t>チンギン</t>
    </rPh>
    <phoneticPr fontId="8"/>
  </si>
  <si>
    <t>（イ）令和６年度の賃金改善額（再掲）</t>
    <rPh sb="3" eb="5">
      <t>レイワ</t>
    </rPh>
    <rPh sb="6" eb="8">
      <t>ネンド</t>
    </rPh>
    <rPh sb="9" eb="11">
      <t>チンギン</t>
    </rPh>
    <rPh sb="11" eb="13">
      <t>カイゼン</t>
    </rPh>
    <rPh sb="13" eb="14">
      <t>ガク</t>
    </rPh>
    <rPh sb="15" eb="17">
      <t>サイケイ</t>
    </rPh>
    <phoneticPr fontId="8"/>
  </si>
  <si>
    <t>(g) は (f) の額以上となること。ただし、ベースアップのみにより行うことができない場合には、その他の手当、一時金等を組み合わせて実施しても差し支えない。したがって、（i） の値（g + h の合計）が (f) 以上であれば差し支えない。</t>
    <phoneticPr fontId="8"/>
  </si>
  <si>
    <r>
      <t>（１）月額賃金改善要件Ⅱ（旧ベア加算相当の2/3以上の新規の月額賃金改善）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※新加算Ⅰ～Ⅳを算定するまで旧ベア加算又は新加算Ⅴ⑵・⑷・⑺・⑼・⒀を算定していなかった事業所のみ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5" eb="87">
      <t>サンテイ</t>
    </rPh>
    <rPh sb="94" eb="97">
      <t>ジギョウショ</t>
    </rPh>
    <phoneticPr fontId="8"/>
  </si>
  <si>
    <t>２（2) ②(カ)の「令和５年度の各介護サービス事業者等の独自の賃金改善額」に計上する場合は記載すること。</t>
    <rPh sb="11" eb="13">
      <t xml:space="preserve">レイワ </t>
    </rPh>
    <rPh sb="16" eb="19">
      <t>カクカイゴ</t>
    </rPh>
    <rPh sb="23" eb="27">
      <t>ジギョウシャトウ</t>
    </rPh>
    <phoneticPr fontId="8"/>
  </si>
  <si>
    <t xml:space="preserve">●「別紙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6" eb="28">
      <t>ショヨウ</t>
    </rPh>
    <rPh sb="81" eb="82">
      <t>タ</t>
    </rPh>
    <rPh sb="83" eb="84">
      <t>ア</t>
    </rPh>
    <rPh sb="98" eb="100">
      <t>サンシュツ</t>
    </rPh>
    <phoneticPr fontId="8"/>
  </si>
  <si>
    <t>！⑦令和６年度の新たな賃金改善額 (i = g + h) が ④令和６年度に増加する加算額 (f) を下回っています。</t>
    <phoneticPr fontId="8"/>
  </si>
  <si>
    <t>！③賃金改善額 (e) が ②賃金改善が必要な額 (d) を下回っています。</t>
    <phoneticPr fontId="8"/>
  </si>
  <si>
    <t>！（c）の額が(b)の令和６年度に増加した加算額を超えています。</t>
    <rPh sb="5" eb="6">
      <t>ガク</t>
    </rPh>
    <rPh sb="11" eb="13">
      <t>レイワ</t>
    </rPh>
    <rPh sb="14" eb="16">
      <t>ネンド</t>
    </rPh>
    <rPh sb="17" eb="19">
      <t>ゾウカ</t>
    </rPh>
    <rPh sb="21" eb="23">
      <t>カサン</t>
    </rPh>
    <rPh sb="23" eb="24">
      <t>ガク</t>
    </rPh>
    <rPh sb="25" eb="26">
      <t>コ</t>
    </rPh>
    <phoneticPr fontId="8"/>
  </si>
  <si>
    <r>
      <t>！この欄が「×」の場合、加算以外の部分で賃金水準が引き下げられています。この欄が「×」のまま提出する場合には、別紙様式５「特別な事情に係る届出書」を合わせて提出してください。</t>
    </r>
    <r>
      <rPr>
        <b/>
        <sz val="9"/>
        <rFont val="ＭＳ Ｐゴシック"/>
        <family val="3"/>
        <charset val="128"/>
      </rPr>
      <t xml:space="preserve">
</t>
    </r>
    <r>
      <rPr>
        <sz val="9"/>
        <rFont val="ＭＳ Ｐゴシック"/>
        <family val="3"/>
        <charset val="128"/>
      </rPr>
      <t>※「新加算等による賃金改善以外の部分で賃金水準を引き下げない」とは、令和６年度と令和５年度の加算等を除いた賃金総額を比較した上で、当該賃金総額が引き下がっていないことをいいます。
具体的には、「令和６年度の賃金の総額（k）」から「令和６年度の賃金改善額(l)」の額を除いた額（i = k - l）と、「令和５年度の賃金の総額(n)」から令和５年度の各加算額、補助金額及び独自の賃金改善額  (o + p + q + r + s) 」を除いた額 {m = n - (o + p + q + r + s)} を比較した上で、加算等の影響を除いた賃金額の水準を引き下げないことをいいます。</t>
    </r>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0" eb="91">
      <t>シン</t>
    </rPh>
    <rPh sb="112" eb="113">
      <t>ヒ</t>
    </rPh>
    <rPh sb="122" eb="124">
      <t>レイワ</t>
    </rPh>
    <rPh sb="125" eb="127">
      <t>ネンド</t>
    </rPh>
    <rPh sb="128" eb="130">
      <t>レイワ</t>
    </rPh>
    <rPh sb="131" eb="133">
      <t>ネンド</t>
    </rPh>
    <rPh sb="134" eb="136">
      <t>カサン</t>
    </rPh>
    <rPh sb="136" eb="137">
      <t>トウ</t>
    </rPh>
    <rPh sb="138" eb="139">
      <t>ノゾ</t>
    </rPh>
    <rPh sb="141" eb="143">
      <t>チンギン</t>
    </rPh>
    <rPh sb="143" eb="145">
      <t>ソウガク</t>
    </rPh>
    <rPh sb="146" eb="148">
      <t>ヒカク</t>
    </rPh>
    <rPh sb="150" eb="151">
      <t>ウエ</t>
    </rPh>
    <rPh sb="153" eb="155">
      <t>トウガイ</t>
    </rPh>
    <rPh sb="155" eb="157">
      <t>チンギン</t>
    </rPh>
    <rPh sb="157" eb="159">
      <t>ソウガク</t>
    </rPh>
    <rPh sb="160" eb="161">
      <t>ヒ</t>
    </rPh>
    <rPh sb="162" eb="163">
      <t>サ</t>
    </rPh>
    <rPh sb="178" eb="181">
      <t>グタイテキ</t>
    </rPh>
    <rPh sb="185" eb="187">
      <t>レイワ</t>
    </rPh>
    <rPh sb="203" eb="205">
      <t>レイワ</t>
    </rPh>
    <rPh sb="206" eb="208">
      <t>ネンド</t>
    </rPh>
    <rPh sb="213" eb="214">
      <t>ガク</t>
    </rPh>
    <rPh sb="219" eb="220">
      <t>ガク</t>
    </rPh>
    <rPh sb="239" eb="241">
      <t>レイワ</t>
    </rPh>
    <rPh sb="256" eb="258">
      <t>レイワ</t>
    </rPh>
    <rPh sb="267" eb="270">
      <t>ホジョキン</t>
    </rPh>
    <rPh sb="270" eb="271">
      <t>ガク</t>
    </rPh>
    <phoneticPr fontId="8"/>
  </si>
  <si>
    <t>（３）令和５年度の独自の賃金改善（処遇改善加算等の配分以外の独自の賃金額）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8"/>
  </si>
  <si>
    <t>！この欄は直接要件には影響しませんが、②が①以上となっていません。</t>
    <rPh sb="3" eb="4">
      <t>ラン</t>
    </rPh>
    <rPh sb="5" eb="7">
      <t>チョクセツ</t>
    </rPh>
    <rPh sb="7" eb="9">
      <t>ヨウケン</t>
    </rPh>
    <rPh sb="11" eb="13">
      <t>エイキョウ</t>
    </rPh>
    <rPh sb="22" eb="24">
      <t>イジョウ</t>
    </rPh>
    <phoneticPr fontId="8"/>
  </si>
  <si>
    <t>！旧ベースアップ等加算相当の加算額の2/3以上の新規の月額賃金改善を行っていません。</t>
    <rPh sb="8" eb="9">
      <t>トウ</t>
    </rPh>
    <rPh sb="14" eb="17">
      <t>カサンガク</t>
    </rPh>
    <rPh sb="31" eb="33">
      <t>カイゼン</t>
    </rPh>
    <rPh sb="34" eb="35">
      <t>オコナ</t>
    </rPh>
    <phoneticPr fontId="8"/>
  </si>
  <si>
    <t>！「その他」にチェック（✔）した場合は、具体的な内容を記載してください。</t>
    <rPh sb="4" eb="5">
      <t>タ</t>
    </rPh>
    <rPh sb="16" eb="18">
      <t>バアイ</t>
    </rPh>
    <rPh sb="20" eb="22">
      <t>グタイ</t>
    </rPh>
    <phoneticPr fontId="8"/>
  </si>
  <si>
    <t>！チェックボックスにチェック（✔）が入っていません。</t>
    <phoneticPr fontId="8"/>
  </si>
  <si>
    <t>！キャリアパス要件Ⅳの欄に「×」があるのに、左のチェックボックスにチェック（✔）が入っていません。</t>
    <rPh sb="7" eb="9">
      <t>ヨウケン</t>
    </rPh>
    <rPh sb="11" eb="12">
      <t>ラン</t>
    </rPh>
    <rPh sb="22" eb="23">
      <t>ヒダリ</t>
    </rPh>
    <phoneticPr fontId="8"/>
  </si>
  <si>
    <t>令和６年度に増加した加算額
（令和５年度の加算率と
比較）</t>
    <phoneticPr fontId="8"/>
  </si>
  <si>
    <r>
      <t>改善後の賃金要件</t>
    </r>
    <r>
      <rPr>
        <sz val="8"/>
        <color theme="1"/>
        <rFont val="ＭＳ Ｐゴシック"/>
        <family val="3"/>
        <charset val="128"/>
      </rPr>
      <t>（月額8万円以上又は年額440万円以上）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8"/>
  </si>
  <si>
    <r>
      <t>改善後の賃金要件（月額</t>
    </r>
    <r>
      <rPr>
        <sz val="8"/>
        <color theme="1"/>
        <rFont val="ＭＳ Ｐゴシック"/>
        <family val="3"/>
        <charset val="128"/>
      </rPr>
      <t>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8"/>
  </si>
  <si>
    <t>！記入が必要な箇所が埋まっていません。</t>
    <rPh sb="1" eb="3">
      <t>キニュウ</t>
    </rPh>
    <rPh sb="4" eb="6">
      <t>ヒツヨウ</t>
    </rPh>
    <rPh sb="7" eb="9">
      <t>カショ</t>
    </rPh>
    <rPh sb="10" eb="11">
      <t>ウ</t>
    </rPh>
    <phoneticPr fontId="8"/>
  </si>
  <si>
    <t>障害保健福祉サービス等
事業所番号</t>
    <rPh sb="0" eb="2">
      <t>ショウガイ</t>
    </rPh>
    <rPh sb="2" eb="4">
      <t>ホケン</t>
    </rPh>
    <rPh sb="4" eb="6">
      <t>フクシ</t>
    </rPh>
    <rPh sb="10" eb="11">
      <t>トウ</t>
    </rPh>
    <rPh sb="12" eb="14">
      <t>ジギョウ</t>
    </rPh>
    <rPh sb="14" eb="15">
      <t>ショ</t>
    </rPh>
    <rPh sb="15" eb="17">
      <t>バンゴウ</t>
    </rPh>
    <phoneticPr fontId="8"/>
  </si>
  <si>
    <t>福祉・介護職員処遇改善加算</t>
    <rPh sb="0" eb="2">
      <t>フクシ</t>
    </rPh>
    <rPh sb="3" eb="5">
      <t>カイゴ</t>
    </rPh>
    <rPh sb="5" eb="7">
      <t>ショクイン</t>
    </rPh>
    <rPh sb="7" eb="9">
      <t>ショグウ</t>
    </rPh>
    <rPh sb="9" eb="13">
      <t>カイゼンカサン</t>
    </rPh>
    <phoneticPr fontId="8"/>
  </si>
  <si>
    <t>福祉・介護職員等特定処遇改善加算</t>
    <rPh sb="0" eb="2">
      <t>フクシ</t>
    </rPh>
    <rPh sb="3" eb="5">
      <t>カイゴ</t>
    </rPh>
    <rPh sb="5" eb="7">
      <t>ショクイン</t>
    </rPh>
    <rPh sb="7" eb="8">
      <t>トウ</t>
    </rPh>
    <rPh sb="8" eb="10">
      <t>トクテイ</t>
    </rPh>
    <rPh sb="10" eb="12">
      <t>ショグウ</t>
    </rPh>
    <rPh sb="12" eb="14">
      <t>カイゼン</t>
    </rPh>
    <rPh sb="14" eb="16">
      <t>カサン</t>
    </rPh>
    <phoneticPr fontId="8"/>
  </si>
  <si>
    <t>福祉・介護職員等ベースアップ等支援加算</t>
    <rPh sb="0" eb="2">
      <t>フクシ</t>
    </rPh>
    <rPh sb="3" eb="5">
      <t>カイゴ</t>
    </rPh>
    <rPh sb="5" eb="7">
      <t>ショクイン</t>
    </rPh>
    <rPh sb="7" eb="8">
      <t>トウ</t>
    </rPh>
    <rPh sb="14" eb="15">
      <t>トウ</t>
    </rPh>
    <rPh sb="15" eb="19">
      <t>シエンカサン</t>
    </rPh>
    <phoneticPr fontId="8"/>
  </si>
  <si>
    <t>福祉・介護職員等処遇改善加算</t>
    <rPh sb="0" eb="2">
      <t>フクシ</t>
    </rPh>
    <rPh sb="3" eb="8">
      <t>カイゴショクイントウ</t>
    </rPh>
    <rPh sb="8" eb="14">
      <t>ショグウカイゼンカサン</t>
    </rPh>
    <phoneticPr fontId="8"/>
  </si>
  <si>
    <t>居宅介護</t>
  </si>
  <si>
    <t>重度訪問介護</t>
  </si>
  <si>
    <t>同行援護</t>
  </si>
  <si>
    <t>行動援護</t>
  </si>
  <si>
    <t>重度障害者等包括支援</t>
  </si>
  <si>
    <t>エラー</t>
    <phoneticPr fontId="12"/>
  </si>
  <si>
    <t>生活介護</t>
  </si>
  <si>
    <t>施設入所支援</t>
  </si>
  <si>
    <t>短期入所</t>
    <rPh sb="0" eb="2">
      <t>タンキ</t>
    </rPh>
    <rPh sb="2" eb="4">
      <t>ニュウショ</t>
    </rPh>
    <phoneticPr fontId="87"/>
  </si>
  <si>
    <t>療養介護</t>
  </si>
  <si>
    <t>自立訓練（機能訓練）</t>
  </si>
  <si>
    <t>自立訓練（生活訓練）</t>
  </si>
  <si>
    <t>就労選択支援</t>
    <rPh sb="2" eb="4">
      <t>センタク</t>
    </rPh>
    <rPh sb="4" eb="6">
      <t>シエン</t>
    </rPh>
    <phoneticPr fontId="91"/>
  </si>
  <si>
    <t>就労移行支援</t>
  </si>
  <si>
    <t>就労継続支援Ａ型</t>
  </si>
  <si>
    <t>就労継続支援Ｂ型</t>
  </si>
  <si>
    <t>就労定着支援</t>
    <rPh sb="0" eb="2">
      <t>シュウロウ</t>
    </rPh>
    <rPh sb="2" eb="4">
      <t>テイチャク</t>
    </rPh>
    <rPh sb="4" eb="6">
      <t>シエン</t>
    </rPh>
    <phoneticPr fontId="86"/>
  </si>
  <si>
    <t>自立生活援助</t>
    <rPh sb="0" eb="2">
      <t>ジリツ</t>
    </rPh>
    <rPh sb="2" eb="4">
      <t>セイカツ</t>
    </rPh>
    <rPh sb="4" eb="6">
      <t>エンジョ</t>
    </rPh>
    <phoneticPr fontId="86"/>
  </si>
  <si>
    <t>共同生活援助（介護サービス包括型 ）</t>
    <rPh sb="0" eb="2">
      <t>キョウドウ</t>
    </rPh>
    <rPh sb="2" eb="4">
      <t>セイカツ</t>
    </rPh>
    <rPh sb="4" eb="6">
      <t>エンジョ</t>
    </rPh>
    <rPh sb="7" eb="9">
      <t>カイゴ</t>
    </rPh>
    <rPh sb="13" eb="15">
      <t>ホウカツ</t>
    </rPh>
    <rPh sb="15" eb="16">
      <t>ガタ</t>
    </rPh>
    <phoneticPr fontId="86"/>
  </si>
  <si>
    <t>共同生活援助（日中サービス支援型）</t>
    <rPh sb="0" eb="2">
      <t>キョウドウ</t>
    </rPh>
    <rPh sb="2" eb="4">
      <t>セイカツ</t>
    </rPh>
    <rPh sb="4" eb="6">
      <t>エンジョ</t>
    </rPh>
    <rPh sb="7" eb="9">
      <t>ニッチュウ</t>
    </rPh>
    <rPh sb="13" eb="15">
      <t>シエン</t>
    </rPh>
    <phoneticPr fontId="86"/>
  </si>
  <si>
    <t>共同生活援助（外部サービス利用型）</t>
    <rPh sb="0" eb="2">
      <t>キョウドウ</t>
    </rPh>
    <rPh sb="2" eb="4">
      <t>セイカツ</t>
    </rPh>
    <rPh sb="4" eb="6">
      <t>エンジョ</t>
    </rPh>
    <phoneticPr fontId="86"/>
  </si>
  <si>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</si>
  <si>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</si>
  <si>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</si>
  <si>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</si>
  <si>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</si>
  <si>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</si>
  <si>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</si>
  <si>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2"/>
  </si>
  <si>
    <t>障害者支援施設：自立訓練（機能訓練）</t>
    <phoneticPr fontId="8"/>
  </si>
  <si>
    <t>障害者支援施設：自立訓練（生活訓練）</t>
    <phoneticPr fontId="8"/>
  </si>
  <si>
    <t>障害者支援施設：就労移行支援</t>
    <phoneticPr fontId="8"/>
  </si>
  <si>
    <t>障害者支援施設：就労継続支援Ａ型</t>
    <phoneticPr fontId="8"/>
  </si>
  <si>
    <t>障害者支援施設：就労継続支援Ｂ型</t>
    <phoneticPr fontId="8"/>
  </si>
  <si>
    <t>福祉・介護職員等処遇改善加算等 実績報告書（令和６年度）</t>
    <rPh sb="0" eb="2">
      <t>フクシ</t>
    </rPh>
    <rPh sb="3" eb="6">
      <t>ホウコクショ</t>
    </rPh>
    <rPh sb="7" eb="9">
      <t>レイワ</t>
    </rPh>
    <rPh sb="14" eb="15">
      <t>トウ</t>
    </rPh>
    <rPh sb="16" eb="18">
      <t>ジッセキ</t>
    </rPh>
    <rPh sb="18" eb="20">
      <t>ホウコク</t>
    </rPh>
    <rPh sb="20" eb="21">
      <t>ショ</t>
    </rPh>
    <phoneticPr fontId="8"/>
  </si>
  <si>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8"/>
  </si>
  <si>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フクシ</t>
    </rPh>
    <rPh sb="3" eb="5">
      <t>カイゴ</t>
    </rPh>
    <rPh sb="5" eb="7">
      <t>ショクイン</t>
    </rPh>
    <rPh sb="8" eb="10">
      <t>ニンヨウ</t>
    </rPh>
    <phoneticPr fontId="8"/>
  </si>
  <si>
    <t>福祉・介護職員の職務内容等を踏まえ、福祉・介護職員と意見交換しながら、資質向上の目標及び①・②のうち少なくともいずれかに関する具体的な計画を策定し、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8"/>
  </si>
  <si>
    <r>
      <t>資質向上のための計画に沿って、研修機会の提供又は技術指導等を実施するとともに、福祉・介護職員の能力評価を行う。　</t>
    </r>
    <r>
      <rPr>
        <sz val="8"/>
        <color theme="1"/>
        <rFont val="ＭＳ Ｐゴシック"/>
        <family val="3"/>
        <charset val="128"/>
      </rPr>
      <t>※当該取組の内容について以下に記載すること</t>
    </r>
    <rPh sb="39" eb="41">
      <t>フクシ</t>
    </rPh>
    <rPh sb="57" eb="59">
      <t>トウガイ</t>
    </rPh>
    <rPh sb="59" eb="61">
      <t>トリクミ</t>
    </rPh>
    <rPh sb="62" eb="64">
      <t>ナイヨウ</t>
    </rPh>
    <rPh sb="68" eb="70">
      <t>イカ</t>
    </rPh>
    <rPh sb="71" eb="73">
      <t>キサイ</t>
    </rPh>
    <phoneticPr fontId="8"/>
  </si>
  <si>
    <t>イについて、全ての福祉・介護職員に周知している。</t>
    <rPh sb="6" eb="7">
      <t>スベ</t>
    </rPh>
    <rPh sb="9" eb="11">
      <t>フクシ</t>
    </rPh>
    <phoneticPr fontId="8"/>
  </si>
  <si>
    <t>福祉・介護職員について、経験若しくは資格等に応じて昇給する仕組み又は一定の基準に基づき定期に昇給を判定する仕組みを設けている。</t>
    <rPh sb="0" eb="2">
      <t>フクシ</t>
    </rPh>
    <phoneticPr fontId="8"/>
  </si>
  <si>
    <t>入職促進に向けた取組</t>
    <rPh sb="0" eb="2">
      <t>ニュウショク</t>
    </rPh>
    <rPh sb="2" eb="4">
      <t>ソクシン</t>
    </rPh>
    <rPh sb="5" eb="6">
      <t>ム</t>
    </rPh>
    <rPh sb="8" eb="10">
      <t>トリクミ</t>
    </rPh>
    <phoneticPr fontId="8"/>
  </si>
  <si>
    <t>資質の向上やキャリアアップに向けた支援</t>
    <rPh sb="0" eb="2">
      <t>シシツ</t>
    </rPh>
    <rPh sb="3" eb="5">
      <t>コウジョウ</t>
    </rPh>
    <rPh sb="14" eb="15">
      <t>ム</t>
    </rPh>
    <rPh sb="17" eb="19">
      <t>シエン</t>
    </rPh>
    <phoneticPr fontId="8"/>
  </si>
  <si>
    <t>両立支援・多様な働き方の推進</t>
    <rPh sb="0" eb="2">
      <t>リョウリツ</t>
    </rPh>
    <rPh sb="2" eb="4">
      <t>シエン</t>
    </rPh>
    <rPh sb="5" eb="7">
      <t>タヨウ</t>
    </rPh>
    <rPh sb="8" eb="9">
      <t>ハタラ</t>
    </rPh>
    <rPh sb="10" eb="11">
      <t>カタ</t>
    </rPh>
    <rPh sb="12" eb="14">
      <t>スイシン</t>
    </rPh>
    <phoneticPr fontId="8"/>
  </si>
  <si>
    <t>障害を有する者でも働きやすい職場環境の構築や勤務シフトの配慮</t>
    <phoneticPr fontId="2"/>
  </si>
  <si>
    <t>腰痛を含む心身の健康管理</t>
    <rPh sb="0" eb="2">
      <t>ヨウツウ</t>
    </rPh>
    <rPh sb="3" eb="4">
      <t>フク</t>
    </rPh>
    <rPh sb="5" eb="7">
      <t>シンシン</t>
    </rPh>
    <rPh sb="8" eb="10">
      <t>ケンコウ</t>
    </rPh>
    <rPh sb="10" eb="12">
      <t>カンリ</t>
    </rPh>
    <phoneticPr fontId="8"/>
  </si>
  <si>
    <t>福祉・介護職員の身体の負担軽減のための介護技術の修得支援、介護ロボットやリフト等の介護機器等導入及び研修等による腰痛対策の実施</t>
    <rPh sb="0" eb="2">
      <t>フクシ</t>
    </rPh>
    <phoneticPr fontId="8"/>
  </si>
  <si>
    <t>生産性向上のための業務改善の取組</t>
    <rPh sb="0" eb="3">
      <t>セイサンセイ</t>
    </rPh>
    <rPh sb="3" eb="5">
      <t>コウジョウ</t>
    </rPh>
    <rPh sb="9" eb="11">
      <t>ギョウム</t>
    </rPh>
    <rPh sb="11" eb="13">
      <t>カイゼン</t>
    </rPh>
    <rPh sb="14" eb="16">
      <t>トリクミ</t>
    </rPh>
    <phoneticPr fontId="8"/>
  </si>
  <si>
    <t>やりがい・働きがいの醸成</t>
    <rPh sb="5" eb="6">
      <t>ハタラ</t>
    </rPh>
    <rPh sb="10" eb="12">
      <t>ジョウセイ</t>
    </rPh>
    <phoneticPr fontId="8"/>
  </si>
  <si>
    <t>！全体で３つ以上の区分が選択されていません。</t>
    <phoneticPr fontId="8"/>
  </si>
  <si>
    <t>本実績報告書の記載内容・確認事項の内容に間違いありません。
記載内容を証明する資料を適切に保管することを誓約します。
また、令和７年度に繰り越す額（２（１）①ⅰア）がある場合は、全額を令和７年度の更なる賃金改善に充て、万一期間中に事業所が休廃止した場合には、一時金等により福祉・介護職員その他の職員の賃金として配分します。</t>
    <rPh sb="1" eb="3">
      <t>ジッセキ</t>
    </rPh>
    <rPh sb="3" eb="5">
      <t>ホウコク</t>
    </rPh>
    <rPh sb="109" eb="111">
      <t>マンイチ</t>
    </rPh>
    <rPh sb="136" eb="138">
      <t>フクシ</t>
    </rPh>
    <phoneticPr fontId="8"/>
  </si>
  <si>
    <r>
      <t>届出に係る計画の期間中に実施した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8"/>
        <color theme="1"/>
        <rFont val="ＭＳ Ｐゴシック"/>
        <family val="3"/>
        <charset val="128"/>
      </rPr>
      <t>６区分から任意で３つの区分を選択し、選択した区分でそれぞれ１つ以上の取組を行うこと</t>
    </r>
    <r>
      <rPr>
        <sz val="8"/>
        <color theme="1"/>
        <rFont val="ＭＳ Ｐゴシック"/>
        <family val="3"/>
        <charset val="128"/>
      </rPr>
      <t xml:space="preserve">。
</t>
    </r>
    <rPh sb="146" eb="148">
      <t>クブン</t>
    </rPh>
    <rPh sb="150" eb="152">
      <t>ニンイ</t>
    </rPh>
    <rPh sb="156" eb="158">
      <t>クブン</t>
    </rPh>
    <rPh sb="159" eb="161">
      <t>センタク</t>
    </rPh>
    <rPh sb="163" eb="165">
      <t>センタク</t>
    </rPh>
    <rPh sb="167" eb="169">
      <t>クブン</t>
    </rPh>
    <phoneticPr fontId="8"/>
  </si>
  <si>
    <t>障害福祉
サービス等
事業所番号</t>
    <rPh sb="0" eb="2">
      <t>ショウガイ</t>
    </rPh>
    <rPh sb="2" eb="4">
      <t>フクシ</t>
    </rPh>
    <rPh sb="9" eb="10">
      <t>トウ</t>
    </rPh>
    <rPh sb="11" eb="14">
      <t>ジギョウショ</t>
    </rPh>
    <rPh sb="14" eb="16">
      <t>バンゴウ</t>
    </rPh>
    <phoneticPr fontId="8"/>
  </si>
  <si>
    <t>旧特定加算Ⅰ・Ⅱの算定を届け出た事業所数</t>
    <rPh sb="0" eb="1">
      <t>キュウ</t>
    </rPh>
    <rPh sb="1" eb="3">
      <t>トクテイ</t>
    </rPh>
    <rPh sb="9" eb="11">
      <t>サンテイ</t>
    </rPh>
    <phoneticPr fontId="8"/>
  </si>
  <si>
    <t>福祉・介護職員等処遇改善加算</t>
    <rPh sb="0" eb="2">
      <t>フクシ</t>
    </rPh>
    <rPh sb="3" eb="12">
      <t>カイゴショクイントウショグウカイゼン</t>
    </rPh>
    <rPh sb="12" eb="14">
      <t xml:space="preserve">カサン </t>
    </rPh>
    <phoneticPr fontId="8"/>
  </si>
  <si>
    <t>(e)・(g)・(h)には、新加算等の算定により実施する福祉・介護職員の賃金改善の額を計算し、記入すること。その際、加算による賃金改善を行った場合の法定福利費等の事業主負担の増加分を含めることができる。</t>
    <rPh sb="14" eb="15">
      <t>シン</t>
    </rPh>
    <rPh sb="17" eb="18">
      <t>トウ</t>
    </rPh>
    <rPh sb="28" eb="30">
      <t>フクシ</t>
    </rPh>
    <rPh sb="47" eb="49">
      <t>キニュウ</t>
    </rPh>
    <rPh sb="56" eb="57">
      <t>サイ</t>
    </rPh>
    <phoneticPr fontId="8"/>
  </si>
  <si>
    <t>(カ)令和５年度の各障害福祉サービス事業者等の
     独自の賃金改善額</t>
    <rPh sb="3" eb="5">
      <t xml:space="preserve">レイワ </t>
    </rPh>
    <rPh sb="10" eb="12">
      <t>ショウガイ</t>
    </rPh>
    <rPh sb="12" eb="14">
      <t>フクシ</t>
    </rPh>
    <phoneticPr fontId="8"/>
  </si>
  <si>
    <t>(オ)令和６年２・３月分の処遇改善臨時特例交付金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8"/>
  </si>
  <si>
    <t>福祉・介護職員とその他の職種のそれぞれについて、賃金改善の見込額の３分の２以上を、ベースアップ等（基本給又は決まって毎月支払われる手当の引上げ）に充てられる計画になっていること</t>
    <rPh sb="0" eb="2">
      <t>フクシ</t>
    </rPh>
    <phoneticPr fontId="8"/>
  </si>
  <si>
    <t>福祉・
介護職員</t>
    <rPh sb="0" eb="2">
      <t>フクシ</t>
    </rPh>
    <rPh sb="4" eb="6">
      <t>カイゴ</t>
    </rPh>
    <rPh sb="6" eb="8">
      <t>ショクイン</t>
    </rPh>
    <phoneticPr fontId="8"/>
  </si>
  <si>
    <t>法人や事業所の経営理念や支援方針・人材育成方針、その実現のための施策・仕組みなどの明確化</t>
    <rPh sb="12" eb="14">
      <t>シエン</t>
    </rPh>
    <phoneticPr fontId="8"/>
  </si>
  <si>
    <t>職業体験の受入れや地域行事への参加や主催等による職業魅力向上の取組の実施</t>
    <rPh sb="34" eb="36">
      <t>ジッシ</t>
    </rPh>
    <phoneticPr fontId="8"/>
  </si>
  <si>
    <t>働きながら介護福祉士等の取得を目指す者に対する実務者研修受講支援や、より専門性の高い支援技術を取得しようとする者に対する喀痰吸引研修、強度行動障害支援者養成研修、サービス提供責任者研修、中堅職員に対するマネジメント研修の受講支援等</t>
    <rPh sb="10" eb="11">
      <t>トウ</t>
    </rPh>
    <rPh sb="42" eb="44">
      <t>シエン</t>
    </rPh>
    <rPh sb="44" eb="46">
      <t>ギジュツ</t>
    </rPh>
    <rPh sb="47" eb="49">
      <t>シュトク</t>
    </rPh>
    <rPh sb="64" eb="66">
      <t>ケンシュウ</t>
    </rPh>
    <rPh sb="67" eb="69">
      <t>キョウド</t>
    </rPh>
    <rPh sb="69" eb="71">
      <t>コウドウ</t>
    </rPh>
    <rPh sb="71" eb="73">
      <t>ショウガイ</t>
    </rPh>
    <rPh sb="73" eb="76">
      <t>シエンシャ</t>
    </rPh>
    <rPh sb="76" eb="78">
      <t>ヨウセイ</t>
    </rPh>
    <rPh sb="78" eb="80">
      <t>ケンシュウ</t>
    </rPh>
    <rPh sb="85" eb="87">
      <t>テイキョウ</t>
    </rPh>
    <rPh sb="87" eb="90">
      <t>セキニンシャ</t>
    </rPh>
    <rPh sb="90" eb="92">
      <t>ケンシュウ</t>
    </rPh>
    <phoneticPr fontId="8"/>
  </si>
  <si>
    <t>ミーティング等による職場内コミュニケーションの円滑化による個々の福祉・介護職員の気づきを踏まえた勤務環境や支援内容の改善</t>
    <rPh sb="32" eb="34">
      <t>フクシ</t>
    </rPh>
    <rPh sb="53" eb="55">
      <t>シエン</t>
    </rPh>
    <phoneticPr fontId="8"/>
  </si>
  <si>
    <t>利用者本位の支援方針など介護保険や法人の理念等を定期的に学ぶ機会の提供</t>
    <rPh sb="6" eb="8">
      <t>シエン</t>
    </rPh>
    <phoneticPr fontId="8"/>
  </si>
  <si>
    <t>支援の好事例や、利用者やその家族からの謝意等の情報を共有する機会の提供</t>
    <rPh sb="0" eb="2">
      <t>シエン</t>
    </rPh>
    <phoneticPr fontId="8"/>
  </si>
  <si>
    <t>本様式への虚偽記載のほか、旧３加算及び新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3" eb="14">
      <t>キュウ</t>
    </rPh>
    <rPh sb="15" eb="17">
      <t>カサン</t>
    </rPh>
    <rPh sb="17" eb="18">
      <t>オヨ</t>
    </rPh>
    <rPh sb="37" eb="38">
      <t>ナラ</t>
    </rPh>
    <rPh sb="74" eb="76">
      <t>ショウガイ</t>
    </rPh>
    <rPh sb="76" eb="78">
      <t>フクシ</t>
    </rPh>
    <rPh sb="82" eb="83">
      <t>トウ</t>
    </rPh>
    <phoneticPr fontId="8"/>
  </si>
  <si>
    <t>新加算Ⅰ・Ⅱの算定を届け出た事業所数</t>
    <rPh sb="7" eb="9">
      <t>サンテイ</t>
    </rPh>
    <phoneticPr fontId="8"/>
  </si>
  <si>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phoneticPr fontId="8"/>
  </si>
  <si>
    <t>福祉・介護職員について、賃金改善額の2/3以上が、ベースアップ等に充てられていること</t>
    <rPh sb="0" eb="2">
      <t>フクシ</t>
    </rPh>
    <phoneticPr fontId="8"/>
  </si>
  <si>
    <t>エラー</t>
    <phoneticPr fontId="8"/>
  </si>
  <si>
    <t>【記入上の注意】
・本表に記載する事業所は、計画書の「別紙様式２－３」及び「別紙様式２－４」に記載した事業所と一致しなければならない。
・事業所ごとの加算の総額は、国民健康保険団体連合会から通知される「福祉・介護職員等処遇改善加算等総額のお知らせ」に基づいて記入すること。</t>
    <rPh sb="35" eb="36">
      <t>オヨ</t>
    </rPh>
    <rPh sb="38" eb="40">
      <t>ベッシ</t>
    </rPh>
    <rPh sb="40" eb="42">
      <t>ヨウシキ</t>
    </rPh>
    <rPh sb="108" eb="109">
      <t>トウ</t>
    </rPh>
    <phoneticPr fontId="8"/>
  </si>
  <si>
    <t>【記入上の注意】
・本表に記載する事業所は、計画書の「別紙様式２－２」に記載した事業所と一致しなければならない。
・事業所ごとの加算の総額は、国民健康保険団体連合会から通知される「福祉・介護職員等処遇改善加算等総額のお知らせ」に基づいて記入すること。</t>
    <rPh sb="58" eb="61">
      <t>ジギョウショ</t>
    </rPh>
    <rPh sb="64" eb="66">
      <t>カサン</t>
    </rPh>
    <rPh sb="67" eb="69">
      <t>ソウガク</t>
    </rPh>
    <rPh sb="97" eb="98">
      <t>トウ</t>
    </rPh>
    <phoneticPr fontId="8"/>
  </si>
  <si>
    <t>新加算Ⅰ・Ⅱ・Ⅴ⑴～⑺・⑼・⑽・⑿の算定を届け出た事業所数</t>
    <rPh sb="18" eb="20">
      <t>サンテイ</t>
    </rPh>
    <phoneticPr fontId="8"/>
  </si>
  <si>
    <t xml:space="preserve">キャリアパス要件Ⅳの必要数チェック
</t>
    <rPh sb="6" eb="8">
      <t>ヨウケン</t>
    </rPh>
    <phoneticPr fontId="8"/>
  </si>
  <si>
    <t>障害者支援施設：生活介護</t>
    <rPh sb="0" eb="3">
      <t>ショウガイシャ</t>
    </rPh>
    <rPh sb="3" eb="5">
      <t>シエン</t>
    </rPh>
    <rPh sb="5" eb="7">
      <t>シセツ</t>
    </rPh>
    <rPh sb="8" eb="10">
      <t>セイカツ</t>
    </rPh>
    <phoneticPr fontId="1"/>
  </si>
  <si>
    <t>処遇加算Ⅰ特定加算Ⅰベア加算から新加算Ⅰ</t>
  </si>
  <si>
    <t>処遇加算Ⅰ特定加算Ⅰベア加算から新加算Ⅱ</t>
  </si>
  <si>
    <t>処遇加算Ⅰ特定加算Ⅰベア加算から新加算Ⅲ</t>
  </si>
  <si>
    <t>処遇加算Ⅰ特定加算Ⅰベア加算から新加算Ⅳ</t>
  </si>
  <si>
    <t>処遇加算Ⅰ特定加算Ⅰベア加算なしから新加算Ⅰ</t>
    <phoneticPr fontId="8"/>
  </si>
  <si>
    <t>処遇加算Ⅰ特定加算Ⅰベア加算なしから新加算Ⅱ</t>
  </si>
  <si>
    <t>処遇加算Ⅰ特定加算Ⅰベア加算なしから新加算Ⅲ</t>
  </si>
  <si>
    <t>処遇加算Ⅰ特定加算Ⅰベア加算なしから新加算Ⅳ</t>
  </si>
  <si>
    <t>処遇加算Ⅰ特定加算Ⅰベア加算なしから新加算Ⅴ（１）</t>
  </si>
  <si>
    <t>処遇加算Ⅰ特定加算Ⅱベア加算から新加算Ⅰ</t>
  </si>
  <si>
    <t>処遇加算Ⅰ特定加算Ⅱベア加算から新加算Ⅱ</t>
  </si>
  <si>
    <t>処遇加算Ⅰ特定加算Ⅱベア加算から新加算Ⅲ</t>
  </si>
  <si>
    <t>処遇加算Ⅰ特定加算Ⅱベア加算から新加算Ⅳ</t>
  </si>
  <si>
    <t>処遇加算Ⅰ特定加算Ⅱベア加算なしから新加算Ⅰ</t>
  </si>
  <si>
    <t>処遇加算Ⅰ特定加算Ⅱベア加算なしから新加算Ⅱ</t>
  </si>
  <si>
    <t>処遇加算Ⅰ特定加算Ⅱベア加算なしから新加算Ⅲ</t>
  </si>
  <si>
    <t>処遇加算Ⅰ特定加算Ⅱベア加算なしから新加算Ⅳ</t>
  </si>
  <si>
    <t>処遇加算Ⅰ特定加算Ⅱベア加算なしから新加算Ⅴ（３）</t>
  </si>
  <si>
    <t>処遇加算Ⅰ特定加算なしベア加算から新加算Ⅰ</t>
  </si>
  <si>
    <t>処遇加算Ⅰ特定加算なしベア加算から新加算Ⅱ</t>
  </si>
  <si>
    <t>処遇加算Ⅰ特定加算なしベア加算から新加算Ⅲ</t>
  </si>
  <si>
    <t>処遇加算Ⅰ特定加算なしベア加算から新加算Ⅳ</t>
  </si>
  <si>
    <t>処遇加算Ⅰ特定加算なしベア加算なしから新加算Ⅰ</t>
  </si>
  <si>
    <t>処遇加算Ⅰ特定加算なしベア加算なしから新加算Ⅱ</t>
  </si>
  <si>
    <t>処遇加算Ⅰ特定加算なしベア加算なしから新加算Ⅲ</t>
  </si>
  <si>
    <t>処遇加算Ⅰ特定加算なしベア加算なしから新加算Ⅳ</t>
  </si>
  <si>
    <t>処遇加算Ⅰ特定加算なしベア加算なしから新加算Ⅴ（８）</t>
  </si>
  <si>
    <t>処遇加算Ⅱ特定加算Ⅰベア加算から新加算Ⅰ</t>
  </si>
  <si>
    <t>処遇加算Ⅱ特定加算Ⅰベア加算から新加算Ⅱ</t>
  </si>
  <si>
    <t>処遇加算Ⅱ特定加算Ⅰベア加算から新加算Ⅲ</t>
  </si>
  <si>
    <t>処遇加算Ⅱ特定加算Ⅰベア加算から新加算Ⅳ</t>
  </si>
  <si>
    <t>処遇加算Ⅱ特定加算Ⅰベア加算から新加算Ⅴ（２）</t>
  </si>
  <si>
    <t>処遇加算Ⅱ特定加算Ⅰベア加算なしから新加算Ⅰ</t>
  </si>
  <si>
    <t>処遇加算Ⅱ特定加算Ⅰベア加算なしから新加算Ⅱ</t>
  </si>
  <si>
    <t>処遇加算Ⅱ特定加算Ⅰベア加算なしから新加算Ⅲ</t>
  </si>
  <si>
    <t>処遇加算Ⅱ特定加算Ⅰベア加算なしから新加算Ⅳ</t>
  </si>
  <si>
    <t>処遇加算Ⅱ特定加算Ⅰベア加算なしから新加算Ⅴ（５）</t>
  </si>
  <si>
    <t>処遇加算Ⅱ特定加算Ⅱベア加算から新加算Ⅰ</t>
  </si>
  <si>
    <t>処遇加算Ⅱ特定加算Ⅱベア加算から新加算Ⅱ</t>
  </si>
  <si>
    <t>処遇加算Ⅱ特定加算Ⅱベア加算から新加算Ⅲ</t>
  </si>
  <si>
    <t>処遇加算Ⅱ特定加算Ⅱベア加算から新加算Ⅳ</t>
  </si>
  <si>
    <t>処遇加算Ⅱ特定加算Ⅱベア加算から新加算Ⅴ（４）</t>
  </si>
  <si>
    <t>処遇加算Ⅱ特定加算Ⅱベア加算なしから新加算Ⅰ</t>
  </si>
  <si>
    <t>処遇加算Ⅱ特定加算Ⅱベア加算なしから新加算Ⅱ</t>
  </si>
  <si>
    <t>処遇加算Ⅱ特定加算Ⅱベア加算なしから新加算Ⅲ</t>
  </si>
  <si>
    <t>処遇加算Ⅱ特定加算Ⅱベア加算なしから新加算Ⅳ</t>
  </si>
  <si>
    <t>処遇加算Ⅱ特定加算Ⅱベア加算なしから新加算Ⅴ（６）</t>
  </si>
  <si>
    <t>処遇加算Ⅱ特定加算なしベア加算から新加算Ⅰ</t>
  </si>
  <si>
    <t>処遇加算Ⅱ特定加算なしベア加算から新加算Ⅱ</t>
  </si>
  <si>
    <t>処遇加算Ⅱ特定加算なしベア加算から新加算Ⅲ</t>
  </si>
  <si>
    <t>処遇加算Ⅱ特定加算なしベア加算から新加算Ⅳ</t>
  </si>
  <si>
    <t>処遇加算Ⅱ特定加算なしベア加算なしから新加算Ⅰ</t>
  </si>
  <si>
    <t>処遇加算Ⅱ特定加算なしベア加算なしから新加算Ⅱ</t>
  </si>
  <si>
    <t>処遇加算Ⅱ特定加算なしベア加算なしから新加算Ⅲ</t>
  </si>
  <si>
    <t>処遇加算Ⅱ特定加算なしベア加算なしから新加算Ⅳ</t>
  </si>
  <si>
    <t>処遇加算Ⅱ特定加算なしベア加算なしから新加算Ⅴ（11）</t>
  </si>
  <si>
    <t>処遇加算Ⅲ特定加算Ⅰベア加算から新加算Ⅰ</t>
  </si>
  <si>
    <t>処遇加算Ⅲ特定加算Ⅰベア加算から新加算Ⅱ</t>
  </si>
  <si>
    <t>処遇加算Ⅲ特定加算Ⅰベア加算から新加算Ⅲ</t>
  </si>
  <si>
    <t>処遇加算Ⅲ特定加算Ⅰベア加算から新加算Ⅳ</t>
  </si>
  <si>
    <t>処遇加算Ⅲ特定加算Ⅰベア加算から新加算Ⅴ（７）</t>
  </si>
  <si>
    <t>処遇加算Ⅲ特定加算Ⅰベア加算なしから新加算Ⅰ</t>
  </si>
  <si>
    <t>処遇加算Ⅲ特定加算Ⅰベア加算なしから新加算Ⅱ</t>
  </si>
  <si>
    <t>処遇加算Ⅲ特定加算Ⅰベア加算なしから新加算Ⅲ</t>
  </si>
  <si>
    <t>処遇加算Ⅲ特定加算Ⅰベア加算なしから新加算Ⅳ</t>
  </si>
  <si>
    <t>処遇加算Ⅲ特定加算Ⅰベア加算なしから新加算Ⅴ（10）</t>
  </si>
  <si>
    <t>処遇加算Ⅲ特定加算Ⅱベア加算から新加算Ⅰ</t>
  </si>
  <si>
    <t>処遇加算Ⅲ特定加算Ⅱベア加算から新加算Ⅱ</t>
  </si>
  <si>
    <t>処遇加算Ⅲ特定加算Ⅱベア加算から新加算Ⅲ</t>
  </si>
  <si>
    <t>処遇加算Ⅲ特定加算Ⅱベア加算から新加算Ⅳ</t>
  </si>
  <si>
    <t>処遇加算Ⅲ特定加算Ⅱベア加算から新加算Ⅴ（９）</t>
  </si>
  <si>
    <t>処遇加算Ⅲ特定加算Ⅱベア加算なしから新加算Ⅰ</t>
  </si>
  <si>
    <t>処遇加算Ⅲ特定加算Ⅱベア加算なしから新加算Ⅱ</t>
  </si>
  <si>
    <t>処遇加算Ⅲ特定加算Ⅱベア加算なしから新加算Ⅲ</t>
  </si>
  <si>
    <t>処遇加算Ⅲ特定加算Ⅱベア加算なしから新加算Ⅳ</t>
  </si>
  <si>
    <t>処遇加算Ⅲ特定加算Ⅱベア加算なしから新加算Ⅴ（12）</t>
  </si>
  <si>
    <t>処遇加算Ⅲ特定加算なしベア加算から新加算Ⅰ</t>
  </si>
  <si>
    <t>処遇加算Ⅲ特定加算なしベア加算から新加算Ⅱ</t>
  </si>
  <si>
    <t>処遇加算Ⅲ特定加算なしベア加算から新加算Ⅲ</t>
  </si>
  <si>
    <t>処遇加算Ⅲ特定加算なしベア加算から新加算Ⅳ</t>
  </si>
  <si>
    <t>処遇加算Ⅲ特定加算なしベア加算から新加算Ⅴ（13）</t>
  </si>
  <si>
    <t>処遇加算Ⅲ特定加算なしベア加算なしから新加算Ⅰ</t>
  </si>
  <si>
    <t>処遇加算Ⅲ特定加算なしベア加算なしから新加算Ⅱ</t>
  </si>
  <si>
    <t>処遇加算Ⅲ特定加算なしベア加算なしから新加算Ⅲ</t>
  </si>
  <si>
    <t>処遇加算Ⅲ特定加算なしベア加算なしから新加算Ⅳ</t>
  </si>
  <si>
    <t>処遇加算Ⅲ特定加算なしベア加算なしから新加算Ⅴ（14）</t>
  </si>
  <si>
    <t>処遇加算なし特定加算なしベア加算なしから新加算Ⅰ</t>
  </si>
  <si>
    <t>処遇加算なし特定加算なしベア加算なしから新加算Ⅱ</t>
  </si>
  <si>
    <t>処遇加算なし特定加算なしベア加算なしから新加算Ⅲ</t>
  </si>
  <si>
    <t>処遇加算なし特定加算なしベア加算なしから新加算Ⅳ</t>
  </si>
  <si>
    <t>処遇加算なし特定加算なしベア加算なしから新加算Ⅴ（１）</t>
  </si>
  <si>
    <t>処遇加算なし特定加算なしベア加算なしから新加算Ⅴ（２）</t>
  </si>
  <si>
    <t>処遇加算なし特定加算なしベア加算なしから新加算Ⅴ（３）</t>
  </si>
  <si>
    <t>処遇加算なし特定加算なしベア加算なしから新加算Ⅴ（４）</t>
  </si>
  <si>
    <t>処遇加算なし特定加算なしベア加算なしから新加算Ⅴ（５）</t>
  </si>
  <si>
    <t>処遇加算なし特定加算なしベア加算なしから新加算Ⅴ（６）</t>
  </si>
  <si>
    <t>処遇加算なし特定加算なしベア加算なしから新加算Ⅴ（７）</t>
  </si>
  <si>
    <t>処遇加算なし特定加算なしベア加算なしから新加算Ⅴ（８）</t>
  </si>
  <si>
    <t>処遇加算なし特定加算なしベア加算なしから新加算Ⅴ（９）</t>
  </si>
  <si>
    <t>処遇加算なし特定加算なしベア加算なしから新加算Ⅴ（10）</t>
  </si>
  <si>
    <t>処遇加算なし特定加算なしベア加算なしから新加算Ⅴ（11）</t>
  </si>
  <si>
    <t>処遇加算なし特定加算なしベア加算なしから新加算Ⅴ（12）</t>
  </si>
  <si>
    <t>処遇加算なし特定加算なしベア加算なしから新加算Ⅴ（13）</t>
  </si>
  <si>
    <t>処遇加算なし特定加算なしベア加算なしから新加算Ⅴ（14）</t>
  </si>
  <si>
    <t>（ウ）令和6年４月・５月分の処遇改善臨時特例交付金の総額</t>
    <rPh sb="3" eb="5">
      <t>レイワ</t>
    </rPh>
    <rPh sb="6" eb="7">
      <t>ネン</t>
    </rPh>
    <rPh sb="8" eb="9">
      <t>ガツ</t>
    </rPh>
    <rPh sb="11" eb="12">
      <t>ガツ</t>
    </rPh>
    <rPh sb="12" eb="13">
      <t>ブン</t>
    </rPh>
    <rPh sb="14" eb="16">
      <t>ショグウ</t>
    </rPh>
    <rPh sb="16" eb="18">
      <t>カイゼン</t>
    </rPh>
    <rPh sb="18" eb="25">
      <t>リンジトクレイコウフキン</t>
    </rPh>
    <rPh sb="26" eb="28">
      <t>ソウガク</t>
    </rPh>
    <phoneticPr fontId="8"/>
  </si>
  <si>
    <t>(o)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8"/>
  </si>
  <si>
    <t>(p)～(r)は、国民健康保険団体連合会から送付される「福祉・介護職員処遇改善加算等総額のお知らせ」に基づいて記入すること。(s)は、国民健康保険団体連合会から送付される「福祉・介護職員処遇改善臨時特例交付金 支払通知書」及び「福祉・介護職員処遇改善臨時特例交付金 支払内訳書」に基づいて記載すること。</t>
    <rPh sb="9" eb="11">
      <t>コクミン</t>
    </rPh>
    <rPh sb="11" eb="13">
      <t>ケンコウ</t>
    </rPh>
    <rPh sb="13" eb="15">
      <t>ホケン</t>
    </rPh>
    <rPh sb="15" eb="17">
      <t>ダンタイ</t>
    </rPh>
    <rPh sb="17" eb="20">
      <t>レンゴウカイ</t>
    </rPh>
    <rPh sb="22" eb="24">
      <t>ソウフ</t>
    </rPh>
    <rPh sb="51" eb="52">
      <t>モト</t>
    </rPh>
    <rPh sb="55" eb="57">
      <t>キニュウ</t>
    </rPh>
    <rPh sb="86" eb="88">
      <t>フクシ</t>
    </rPh>
    <rPh sb="89" eb="91">
      <t>カイゴ</t>
    </rPh>
    <rPh sb="91" eb="93">
      <t>ショクイン</t>
    </rPh>
    <rPh sb="93" eb="95">
      <t>ショグウ</t>
    </rPh>
    <rPh sb="95" eb="97">
      <t>カイゼン</t>
    </rPh>
    <rPh sb="97" eb="99">
      <t>リンジ</t>
    </rPh>
    <rPh sb="99" eb="101">
      <t>トクレイ</t>
    </rPh>
    <rPh sb="101" eb="104">
      <t>コウフキン</t>
    </rPh>
    <rPh sb="114" eb="116">
      <t>フクシ</t>
    </rPh>
    <rPh sb="125" eb="127">
      <t>リンジ</t>
    </rPh>
    <rPh sb="127" eb="129">
      <t>トクレイ</t>
    </rPh>
    <rPh sb="129" eb="132">
      <t>コウフキン</t>
    </rPh>
    <phoneticPr fontId="8"/>
  </si>
  <si>
    <t>②カ (t)の独自の賃金改善額とは、令和５年度における独自の賃金改善分（初めて処遇改善加算を取得した年度以降に新たに行ったものに限る。旧３加算そのものの配分を除く。）をいうものであり、新加算等の加算額を超えて賃金改善を行った場合にはその金額も含む。②カ (t)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92" eb="93">
      <t>シン</t>
    </rPh>
    <phoneticPr fontId="8"/>
  </si>
  <si>
    <t>キャリアパス要件Ⅳ　次の基準を満たす。</t>
    <rPh sb="6" eb="8">
      <t>ヨウケン</t>
    </rPh>
    <rPh sb="12" eb="14">
      <t>キジュン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</si>
</sst>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u/>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sz val="10"/>
      <name val="ＭＳ 明朝"/>
      <family val="1"/>
      <charset val="128"/>
    </font>
    <font>
      <b/>
      <u/>
      <sz val="8"/>
      <color theme="1"/>
      <name val="ＭＳ Ｐゴシック"/>
      <family val="3"/>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1"/>
      <color rgb="FFFF0000"/>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9"/>
      <color indexed="8"/>
      <name val="MS P ゴシック"/>
      <family val="3"/>
      <charset val="128"/>
    </font>
    <font>
      <sz val="11"/>
      <color theme="1" tint="0.249977111117893"/>
      <name val="ＭＳ Ｐゴシック"/>
      <family val="3"/>
      <charset val="128"/>
    </font>
    <font>
      <sz val="11"/>
      <color rgb="FFFA7D00"/>
      <name val="ＭＳ Ｐゴシック"/>
      <family val="2"/>
      <charset val="128"/>
      <scheme val="minor"/>
    </font>
    <font>
      <i/>
      <sz val="11"/>
      <color rgb="FF7F7F7F"/>
      <name val="ＭＳ Ｐゴシック"/>
      <family val="2"/>
      <charset val="128"/>
      <scheme val="minor"/>
    </font>
    <font>
      <sz val="6"/>
      <name val="ＭＳ Ｐゴシック"/>
      <family val="3"/>
      <charset val="128"/>
      <scheme val="minor"/>
    </font>
    <font>
      <sz val="8"/>
      <name val="ＭＳ Ｐゴシック"/>
      <family val="3"/>
      <charset val="128"/>
      <scheme val="minor"/>
    </font>
    <font>
      <sz val="9"/>
      <name val="ＭＳ ゴシック"/>
      <family val="3"/>
      <charset val="128"/>
    </font>
    <font>
      <sz val="6"/>
      <name val="ＭＳ Ｐゴシック"/>
      <family val="2"/>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s>
  <borders count="1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hair">
        <color indexed="64"/>
      </right>
      <top style="thin">
        <color indexed="64"/>
      </top>
      <bottom style="hair">
        <color indexed="64"/>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theme="1" tint="0.499984740745262"/>
      </left>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style="medium">
        <color indexed="64"/>
      </right>
      <top style="thin">
        <color indexed="64"/>
      </top>
      <bottom style="double">
        <color indexed="64"/>
      </bottom>
      <diagonal/>
    </border>
    <border>
      <left style="thin">
        <color theme="1" tint="0.499984740745262"/>
      </left>
      <right/>
      <top style="thin">
        <color theme="1" tint="0.499984740745262"/>
      </top>
      <bottom style="thin">
        <color theme="1" tint="0.499984740745262"/>
      </bottom>
      <diagonal/>
    </border>
    <border>
      <left style="medium">
        <color indexed="64"/>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right/>
      <top style="thin">
        <color theme="1" tint="0.499984740745262"/>
      </top>
      <bottom style="thin">
        <color theme="1" tint="0.499984740745262"/>
      </bottom>
      <diagonal/>
    </border>
  </borders>
  <cellStyleXfs count="57">
    <xf numFmtId="0" fontId="0" fillId="0" borderId="0">
      <alignment vertical="center"/>
    </xf>
    <xf numFmtId="38" fontId="9" fillId="0" borderId="0" applyFont="0" applyFill="0" applyBorder="0" applyAlignment="0" applyProtection="0">
      <alignment vertical="center"/>
    </xf>
    <xf numFmtId="9" fontId="9" fillId="0" borderId="0" applyFont="0" applyFill="0" applyBorder="0" applyAlignment="0" applyProtection="0">
      <alignment vertical="center"/>
    </xf>
    <xf numFmtId="0" fontId="7" fillId="0" borderId="0">
      <alignment vertical="center"/>
    </xf>
    <xf numFmtId="0" fontId="12" fillId="0" borderId="0" applyNumberFormat="0" applyFill="0" applyBorder="0" applyAlignment="0" applyProtection="0">
      <alignment vertical="center"/>
    </xf>
    <xf numFmtId="38" fontId="9" fillId="0" borderId="0" applyFont="0" applyFill="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2" borderId="0" applyNumberFormat="0" applyBorder="0" applyAlignment="0" applyProtection="0">
      <alignment vertical="center"/>
    </xf>
    <xf numFmtId="0" fontId="17" fillId="15" borderId="0" applyNumberFormat="0" applyBorder="0" applyAlignment="0" applyProtection="0">
      <alignment vertical="center"/>
    </xf>
    <xf numFmtId="0" fontId="17" fillId="18" borderId="0" applyNumberFormat="0" applyBorder="0" applyAlignment="0" applyProtection="0">
      <alignment vertical="center"/>
    </xf>
    <xf numFmtId="0" fontId="48" fillId="19"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8" fillId="26" borderId="0" applyNumberFormat="0" applyBorder="0" applyAlignment="0" applyProtection="0">
      <alignment vertical="center"/>
    </xf>
    <xf numFmtId="0" fontId="49" fillId="0" borderId="0" applyNumberFormat="0" applyFill="0" applyBorder="0" applyAlignment="0" applyProtection="0">
      <alignment vertical="center"/>
    </xf>
    <xf numFmtId="0" fontId="50" fillId="27" borderId="102" applyNumberFormat="0" applyAlignment="0" applyProtection="0">
      <alignment vertical="center"/>
    </xf>
    <xf numFmtId="0" fontId="51" fillId="28" borderId="0" applyNumberFormat="0" applyBorder="0" applyAlignment="0" applyProtection="0">
      <alignment vertical="center"/>
    </xf>
    <xf numFmtId="0" fontId="17" fillId="29" borderId="103" applyNumberFormat="0" applyFont="0" applyAlignment="0" applyProtection="0">
      <alignment vertical="center"/>
    </xf>
    <xf numFmtId="0" fontId="52" fillId="0" borderId="104" applyNumberFormat="0" applyFill="0" applyAlignment="0" applyProtection="0">
      <alignment vertical="center"/>
    </xf>
    <xf numFmtId="0" fontId="53" fillId="10" borderId="0" applyNumberFormat="0" applyBorder="0" applyAlignment="0" applyProtection="0">
      <alignment vertical="center"/>
    </xf>
    <xf numFmtId="0" fontId="54" fillId="30" borderId="105" applyNumberFormat="0" applyAlignment="0" applyProtection="0">
      <alignment vertical="center"/>
    </xf>
    <xf numFmtId="0" fontId="55" fillId="0" borderId="0" applyNumberFormat="0" applyFill="0" applyBorder="0" applyAlignment="0" applyProtection="0">
      <alignment vertical="center"/>
    </xf>
    <xf numFmtId="0" fontId="56" fillId="0" borderId="106" applyNumberFormat="0" applyFill="0" applyAlignment="0" applyProtection="0">
      <alignment vertical="center"/>
    </xf>
    <xf numFmtId="0" fontId="57" fillId="0" borderId="107" applyNumberFormat="0" applyFill="0" applyAlignment="0" applyProtection="0">
      <alignment vertical="center"/>
    </xf>
    <xf numFmtId="0" fontId="58" fillId="0" borderId="108" applyNumberFormat="0" applyFill="0" applyAlignment="0" applyProtection="0">
      <alignment vertical="center"/>
    </xf>
    <xf numFmtId="0" fontId="58" fillId="0" borderId="0" applyNumberFormat="0" applyFill="0" applyBorder="0" applyAlignment="0" applyProtection="0">
      <alignment vertical="center"/>
    </xf>
    <xf numFmtId="0" fontId="59" fillId="0" borderId="109" applyNumberFormat="0" applyFill="0" applyAlignment="0" applyProtection="0">
      <alignment vertical="center"/>
    </xf>
    <xf numFmtId="0" fontId="60" fillId="30" borderId="110" applyNumberFormat="0" applyAlignment="0" applyProtection="0">
      <alignment vertical="center"/>
    </xf>
    <xf numFmtId="0" fontId="61" fillId="0" borderId="0" applyNumberFormat="0" applyFill="0" applyBorder="0" applyAlignment="0" applyProtection="0">
      <alignment vertical="center"/>
    </xf>
    <xf numFmtId="0" fontId="62" fillId="14" borderId="105" applyNumberFormat="0" applyAlignment="0" applyProtection="0">
      <alignment vertical="center"/>
    </xf>
    <xf numFmtId="0" fontId="32" fillId="0" borderId="0"/>
    <xf numFmtId="0" fontId="63" fillId="11"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9" fillId="0" borderId="0" applyFont="0" applyFill="0" applyBorder="0" applyAlignment="0" applyProtection="0">
      <alignment vertical="center"/>
    </xf>
    <xf numFmtId="0" fontId="9" fillId="0" borderId="0">
      <alignment vertical="center"/>
    </xf>
  </cellStyleXfs>
  <cellXfs count="1166">
    <xf numFmtId="0" fontId="0" fillId="0" borderId="0" xfId="0">
      <alignment vertical="center"/>
    </xf>
    <xf numFmtId="0" fontId="13" fillId="7" borderId="54" xfId="0" applyFont="1" applyFill="1" applyBorder="1" applyAlignment="1" applyProtection="1">
      <alignment horizontal="center" vertical="center"/>
      <protection locked="0"/>
    </xf>
    <xf numFmtId="0" fontId="13" fillId="7" borderId="27" xfId="0" applyFont="1" applyFill="1" applyBorder="1" applyAlignment="1" applyProtection="1">
      <alignment horizontal="center" vertical="center"/>
      <protection locked="0"/>
    </xf>
    <xf numFmtId="0" fontId="13" fillId="7" borderId="12" xfId="0" applyFont="1" applyFill="1" applyBorder="1" applyAlignment="1" applyProtection="1">
      <alignment horizontal="center" vertical="center"/>
      <protection locked="0"/>
    </xf>
    <xf numFmtId="0" fontId="13" fillId="7" borderId="1" xfId="0" applyFont="1" applyFill="1" applyBorder="1" applyAlignment="1" applyProtection="1">
      <alignment vertical="center" wrapText="1"/>
      <protection locked="0"/>
    </xf>
    <xf numFmtId="0" fontId="13" fillId="7" borderId="56" xfId="0" applyFont="1" applyFill="1" applyBorder="1" applyAlignment="1" applyProtection="1">
      <alignment vertical="center" wrapText="1"/>
      <protection locked="0"/>
    </xf>
    <xf numFmtId="0" fontId="66" fillId="0" borderId="0" xfId="0" applyFont="1">
      <alignment vertical="center"/>
    </xf>
    <xf numFmtId="0" fontId="67" fillId="0" borderId="0" xfId="0" applyFont="1">
      <alignment vertical="center"/>
    </xf>
    <xf numFmtId="0" fontId="68" fillId="0" borderId="0" xfId="0" applyFont="1" applyAlignment="1">
      <alignment horizontal="center" vertical="center" wrapText="1"/>
    </xf>
    <xf numFmtId="181" fontId="66" fillId="0" borderId="19" xfId="55" applyNumberFormat="1" applyFont="1" applyBorder="1" applyAlignment="1">
      <alignment vertical="center" wrapText="1"/>
    </xf>
    <xf numFmtId="181" fontId="66" fillId="0" borderId="55" xfId="55" applyNumberFormat="1" applyFont="1" applyBorder="1" applyAlignment="1">
      <alignment vertical="center" wrapText="1"/>
    </xf>
    <xf numFmtId="181" fontId="66" fillId="0" borderId="4" xfId="55" applyNumberFormat="1" applyFont="1" applyBorder="1" applyAlignment="1">
      <alignment vertical="center" wrapText="1"/>
    </xf>
    <xf numFmtId="181" fontId="66" fillId="0" borderId="56" xfId="55" applyNumberFormat="1" applyFont="1" applyBorder="1" applyAlignment="1">
      <alignment vertical="center" wrapText="1"/>
    </xf>
    <xf numFmtId="181" fontId="66" fillId="0" borderId="52" xfId="55" applyNumberFormat="1" applyFont="1" applyBorder="1" applyAlignment="1">
      <alignment vertical="center" wrapText="1"/>
    </xf>
    <xf numFmtId="181" fontId="66" fillId="0" borderId="1" xfId="55" applyNumberFormat="1" applyFont="1" applyBorder="1" applyAlignment="1">
      <alignment vertical="center" wrapText="1"/>
    </xf>
    <xf numFmtId="181" fontId="66" fillId="0" borderId="2" xfId="55" applyNumberFormat="1" applyFont="1" applyBorder="1" applyAlignment="1">
      <alignment vertical="center" wrapText="1"/>
    </xf>
    <xf numFmtId="181" fontId="66" fillId="0" borderId="61" xfId="55" applyNumberFormat="1" applyFont="1" applyBorder="1" applyAlignment="1">
      <alignment vertical="center" wrapText="1"/>
    </xf>
    <xf numFmtId="181" fontId="66" fillId="0" borderId="65" xfId="55" applyNumberFormat="1" applyFont="1" applyBorder="1" applyAlignment="1">
      <alignment vertical="center" wrapText="1"/>
    </xf>
    <xf numFmtId="0" fontId="66" fillId="0" borderId="29" xfId="0" applyFont="1" applyBorder="1">
      <alignment vertical="center"/>
    </xf>
    <xf numFmtId="0" fontId="66" fillId="0" borderId="44" xfId="0" applyFont="1" applyBorder="1">
      <alignment vertical="center"/>
    </xf>
    <xf numFmtId="0" fontId="66" fillId="0" borderId="30" xfId="0" applyFont="1" applyBorder="1">
      <alignment vertical="center"/>
    </xf>
    <xf numFmtId="0" fontId="66" fillId="0" borderId="98" xfId="0" applyFont="1" applyBorder="1">
      <alignment vertical="center"/>
    </xf>
    <xf numFmtId="0" fontId="66" fillId="0" borderId="31" xfId="0" applyFont="1" applyBorder="1">
      <alignment vertical="center"/>
    </xf>
    <xf numFmtId="0" fontId="66" fillId="0" borderId="86" xfId="0" applyFont="1" applyBorder="1">
      <alignment vertical="center"/>
    </xf>
    <xf numFmtId="0" fontId="66" fillId="0" borderId="90" xfId="0" applyFont="1" applyBorder="1">
      <alignment vertical="center"/>
    </xf>
    <xf numFmtId="0" fontId="66" fillId="0" borderId="95" xfId="0" applyFont="1" applyBorder="1">
      <alignment vertical="center"/>
    </xf>
    <xf numFmtId="0" fontId="66" fillId="0" borderId="116" xfId="0" applyFont="1" applyBorder="1">
      <alignment vertical="center"/>
    </xf>
    <xf numFmtId="0" fontId="0" fillId="0" borderId="0" xfId="0" applyFill="1">
      <alignment vertical="center"/>
    </xf>
    <xf numFmtId="0" fontId="13" fillId="7" borderId="14" xfId="0" applyFont="1" applyFill="1" applyBorder="1" applyProtection="1">
      <alignment vertical="center"/>
      <protection locked="0"/>
    </xf>
    <xf numFmtId="0" fontId="66" fillId="0" borderId="0" xfId="0" applyFont="1" applyAlignment="1">
      <alignment vertical="center" wrapText="1"/>
    </xf>
    <xf numFmtId="0" fontId="67" fillId="0" borderId="30" xfId="0" applyFont="1" applyBorder="1" applyAlignment="1">
      <alignment horizontal="center" vertical="center"/>
    </xf>
    <xf numFmtId="0" fontId="67" fillId="0" borderId="90" xfId="0" applyFont="1" applyBorder="1" applyAlignment="1">
      <alignment horizontal="center" vertical="center"/>
    </xf>
    <xf numFmtId="0" fontId="75" fillId="0" borderId="0" xfId="0" applyFont="1">
      <alignment vertical="center"/>
    </xf>
    <xf numFmtId="181" fontId="76" fillId="2" borderId="58" xfId="56" quotePrefix="1" applyNumberFormat="1" applyFont="1" applyFill="1" applyBorder="1">
      <alignment vertical="center"/>
    </xf>
    <xf numFmtId="0" fontId="75" fillId="0" borderId="60" xfId="56" applyFont="1" applyBorder="1" applyAlignment="1">
      <alignment horizontal="center" vertical="center" wrapText="1"/>
    </xf>
    <xf numFmtId="0" fontId="75" fillId="0" borderId="61" xfId="56" applyFont="1" applyBorder="1" applyAlignment="1">
      <alignment horizontal="center" vertical="center" wrapText="1"/>
    </xf>
    <xf numFmtId="0" fontId="75" fillId="0" borderId="59" xfId="56" applyFont="1" applyBorder="1" applyAlignment="1">
      <alignment horizontal="center" vertical="center" wrapText="1"/>
    </xf>
    <xf numFmtId="0" fontId="67" fillId="0" borderId="90" xfId="0" applyFont="1" applyBorder="1">
      <alignment vertical="center"/>
    </xf>
    <xf numFmtId="0" fontId="68" fillId="0" borderId="1" xfId="0" applyFont="1" applyBorder="1" applyAlignment="1">
      <alignment horizontal="center" vertical="center" wrapText="1"/>
    </xf>
    <xf numFmtId="0" fontId="68" fillId="0" borderId="1" xfId="0" applyFont="1" applyBorder="1" applyAlignment="1">
      <alignment horizontal="center" vertical="center"/>
    </xf>
    <xf numFmtId="0" fontId="0" fillId="0" borderId="0" xfId="55" applyNumberFormat="1" applyFont="1">
      <alignment vertical="center"/>
    </xf>
    <xf numFmtId="0" fontId="66" fillId="0" borderId="1" xfId="55" applyNumberFormat="1" applyFont="1" applyFill="1" applyBorder="1" applyAlignment="1">
      <alignment vertical="center" wrapText="1"/>
    </xf>
    <xf numFmtId="181" fontId="66" fillId="0" borderId="1" xfId="55" applyNumberFormat="1" applyFont="1" applyBorder="1" applyAlignment="1">
      <alignment horizontal="right" vertical="center" wrapText="1"/>
    </xf>
    <xf numFmtId="0" fontId="68" fillId="0" borderId="1" xfId="0" applyFont="1" applyFill="1" applyBorder="1" applyAlignment="1">
      <alignment horizontal="center" vertical="center" wrapText="1"/>
    </xf>
    <xf numFmtId="0" fontId="0" fillId="0" borderId="1" xfId="0" applyBorder="1">
      <alignment vertical="center"/>
    </xf>
    <xf numFmtId="181" fontId="0" fillId="0" borderId="1" xfId="0" applyNumberFormat="1" applyBorder="1">
      <alignment vertical="center"/>
    </xf>
    <xf numFmtId="0" fontId="0" fillId="0" borderId="1" xfId="0" applyNumberFormat="1" applyBorder="1">
      <alignment vertical="center"/>
    </xf>
    <xf numFmtId="0" fontId="66" fillId="0" borderId="1" xfId="0" applyFont="1" applyFill="1" applyBorder="1" applyAlignment="1">
      <alignment horizontal="center" vertical="center" wrapText="1"/>
    </xf>
    <xf numFmtId="176" fontId="69" fillId="31" borderId="83" xfId="0" applyNumberFormat="1" applyFont="1" applyFill="1" applyBorder="1" applyAlignment="1" applyProtection="1">
      <alignment horizontal="center" vertical="center" shrinkToFit="1"/>
      <protection locked="0"/>
    </xf>
    <xf numFmtId="176" fontId="69" fillId="31" borderId="57" xfId="0" applyNumberFormat="1" applyFont="1" applyFill="1" applyBorder="1" applyAlignment="1" applyProtection="1">
      <alignment horizontal="center" vertical="center" shrinkToFit="1"/>
      <protection locked="0"/>
    </xf>
    <xf numFmtId="176" fontId="69" fillId="31" borderId="52" xfId="0" applyNumberFormat="1" applyFont="1" applyFill="1" applyBorder="1" applyAlignment="1" applyProtection="1">
      <alignment horizontal="center" vertical="center" shrinkToFit="1"/>
      <protection locked="0"/>
    </xf>
    <xf numFmtId="176" fontId="13" fillId="6" borderId="39" xfId="0" applyNumberFormat="1" applyFont="1" applyFill="1" applyBorder="1" applyAlignment="1" applyProtection="1">
      <alignment horizontal="right" vertical="center" shrinkToFit="1"/>
      <protection locked="0"/>
    </xf>
    <xf numFmtId="176" fontId="13" fillId="5" borderId="17" xfId="0" applyNumberFormat="1" applyFont="1" applyFill="1" applyBorder="1" applyAlignment="1" applyProtection="1">
      <alignment horizontal="right" vertical="center" shrinkToFit="1"/>
      <protection locked="0"/>
    </xf>
    <xf numFmtId="176" fontId="13" fillId="6" borderId="13" xfId="0" applyNumberFormat="1" applyFont="1" applyFill="1" applyBorder="1" applyAlignment="1" applyProtection="1">
      <alignment horizontal="right" vertical="center" shrinkToFit="1"/>
      <protection locked="0"/>
    </xf>
    <xf numFmtId="176" fontId="13" fillId="4" borderId="13" xfId="0" applyNumberFormat="1" applyFont="1" applyFill="1" applyBorder="1" applyAlignment="1" applyProtection="1">
      <alignment horizontal="right" vertical="center" shrinkToFit="1"/>
      <protection locked="0"/>
    </xf>
    <xf numFmtId="176" fontId="13" fillId="5" borderId="5" xfId="0" applyNumberFormat="1" applyFont="1" applyFill="1" applyBorder="1" applyAlignment="1" applyProtection="1">
      <alignment horizontal="right" vertical="center" shrinkToFit="1"/>
      <protection locked="0"/>
    </xf>
    <xf numFmtId="0" fontId="69" fillId="6" borderId="49" xfId="0" applyFont="1" applyFill="1" applyBorder="1" applyAlignment="1" applyProtection="1">
      <alignment horizontal="center" vertical="center"/>
      <protection locked="0"/>
    </xf>
    <xf numFmtId="0" fontId="69" fillId="4" borderId="50" xfId="0" applyFont="1" applyFill="1" applyBorder="1" applyAlignment="1" applyProtection="1">
      <alignment horizontal="center" vertical="center"/>
      <protection locked="0"/>
    </xf>
    <xf numFmtId="0" fontId="69" fillId="6" borderId="112" xfId="0" applyFont="1" applyFill="1" applyBorder="1" applyAlignment="1" applyProtection="1">
      <alignment horizontal="center" vertical="center"/>
      <protection locked="0"/>
    </xf>
    <xf numFmtId="0" fontId="69" fillId="6" borderId="52" xfId="0" applyFont="1" applyFill="1" applyBorder="1" applyAlignment="1" applyProtection="1">
      <alignment horizontal="center" vertical="center"/>
      <protection locked="0"/>
    </xf>
    <xf numFmtId="0" fontId="69" fillId="4" borderId="1" xfId="0" applyFont="1" applyFill="1" applyBorder="1" applyAlignment="1" applyProtection="1">
      <alignment horizontal="center" vertical="center"/>
      <protection locked="0"/>
    </xf>
    <xf numFmtId="176" fontId="69" fillId="5" borderId="56" xfId="0" applyNumberFormat="1" applyFont="1" applyFill="1" applyBorder="1" applyAlignment="1" applyProtection="1">
      <alignment horizontal="center" vertical="center" shrinkToFit="1"/>
      <protection locked="0"/>
    </xf>
    <xf numFmtId="0" fontId="69" fillId="6" borderId="57" xfId="0" applyFont="1" applyFill="1" applyBorder="1" applyAlignment="1" applyProtection="1">
      <alignment horizontal="center" vertical="center"/>
      <protection locked="0"/>
    </xf>
    <xf numFmtId="0" fontId="69" fillId="4" borderId="57" xfId="0" applyFont="1" applyFill="1" applyBorder="1" applyAlignment="1" applyProtection="1">
      <alignment horizontal="center" vertical="center"/>
      <protection locked="0"/>
    </xf>
    <xf numFmtId="176" fontId="69" fillId="5" borderId="6" xfId="0" applyNumberFormat="1" applyFont="1" applyFill="1" applyBorder="1" applyAlignment="1" applyProtection="1">
      <alignment horizontal="center" vertical="center" shrinkToFit="1"/>
      <protection locked="0"/>
    </xf>
    <xf numFmtId="176" fontId="13" fillId="0" borderId="113" xfId="0" applyNumberFormat="1" applyFont="1" applyFill="1" applyBorder="1" applyAlignment="1" applyProtection="1">
      <alignment horizontal="center" vertical="center" shrinkToFit="1"/>
      <protection locked="0"/>
    </xf>
    <xf numFmtId="176" fontId="13" fillId="0" borderId="56" xfId="0" applyNumberFormat="1" applyFont="1" applyFill="1" applyBorder="1" applyAlignment="1" applyProtection="1">
      <alignment horizontal="center" vertical="center" shrinkToFit="1"/>
      <protection locked="0"/>
    </xf>
    <xf numFmtId="38" fontId="29" fillId="2" borderId="0" xfId="5" applyFont="1" applyFill="1" applyBorder="1" applyAlignment="1" applyProtection="1">
      <alignment horizontal="center" vertical="center" shrinkToFit="1"/>
    </xf>
    <xf numFmtId="38" fontId="70" fillId="2" borderId="0" xfId="5" applyFont="1" applyFill="1" applyBorder="1" applyAlignment="1" applyProtection="1">
      <alignment vertical="center" shrinkToFit="1"/>
    </xf>
    <xf numFmtId="38" fontId="27" fillId="2" borderId="0" xfId="5" applyFont="1" applyFill="1" applyBorder="1" applyAlignment="1" applyProtection="1">
      <alignment vertical="center" shrinkToFit="1"/>
    </xf>
    <xf numFmtId="0" fontId="13" fillId="7" borderId="1" xfId="0" applyFont="1" applyFill="1" applyBorder="1" applyProtection="1">
      <alignment vertical="center"/>
      <protection locked="0"/>
    </xf>
    <xf numFmtId="176" fontId="23" fillId="31" borderId="2" xfId="0" applyNumberFormat="1" applyFont="1" applyFill="1" applyBorder="1" applyAlignment="1" applyProtection="1">
      <alignment horizontal="right" vertical="center" shrinkToFit="1"/>
      <protection locked="0"/>
    </xf>
    <xf numFmtId="176" fontId="23" fillId="0" borderId="1" xfId="0" applyNumberFormat="1" applyFont="1" applyFill="1" applyBorder="1" applyAlignment="1" applyProtection="1">
      <alignment horizontal="center" vertical="center" shrinkToFit="1"/>
      <protection locked="0"/>
    </xf>
    <xf numFmtId="176" fontId="23" fillId="31" borderId="19" xfId="0" applyNumberFormat="1" applyFont="1" applyFill="1" applyBorder="1" applyAlignment="1" applyProtection="1">
      <alignment horizontal="right" vertical="center" shrinkToFit="1"/>
      <protection locked="0"/>
    </xf>
    <xf numFmtId="176" fontId="23" fillId="0" borderId="134" xfId="0" applyNumberFormat="1" applyFont="1" applyFill="1" applyBorder="1" applyAlignment="1" applyProtection="1">
      <alignment horizontal="center" vertical="center" shrinkToFit="1"/>
      <protection locked="0"/>
    </xf>
    <xf numFmtId="0" fontId="13" fillId="7" borderId="50" xfId="0" applyFont="1" applyFill="1" applyBorder="1" applyProtection="1">
      <alignment vertical="center"/>
      <protection locked="0"/>
    </xf>
    <xf numFmtId="0" fontId="13" fillId="7" borderId="117" xfId="0" applyFont="1" applyFill="1" applyBorder="1" applyAlignment="1" applyProtection="1">
      <alignment vertical="center" wrapText="1"/>
      <protection locked="0"/>
    </xf>
    <xf numFmtId="176" fontId="13" fillId="4" borderId="1" xfId="0" applyNumberFormat="1" applyFont="1" applyFill="1" applyBorder="1" applyAlignment="1" applyProtection="1">
      <alignment horizontal="right" vertical="center" shrinkToFit="1"/>
      <protection locked="0"/>
    </xf>
    <xf numFmtId="0" fontId="69" fillId="4" borderId="145" xfId="0" applyFont="1" applyFill="1" applyBorder="1" applyAlignment="1" applyProtection="1">
      <alignment horizontal="center" vertical="center"/>
      <protection locked="0"/>
    </xf>
    <xf numFmtId="176" fontId="13" fillId="4" borderId="117" xfId="0" applyNumberFormat="1" applyFont="1" applyFill="1" applyBorder="1" applyAlignment="1" applyProtection="1">
      <alignment horizontal="right" vertical="center" shrinkToFit="1"/>
      <protection locked="0"/>
    </xf>
    <xf numFmtId="176" fontId="69" fillId="31" borderId="24" xfId="0" applyNumberFormat="1" applyFont="1" applyFill="1" applyBorder="1" applyAlignment="1" applyProtection="1">
      <alignment horizontal="center" vertical="center" shrinkToFit="1"/>
      <protection locked="0"/>
    </xf>
    <xf numFmtId="176" fontId="69" fillId="31" borderId="145" xfId="0" applyNumberFormat="1" applyFont="1" applyFill="1" applyBorder="1" applyAlignment="1" applyProtection="1">
      <alignment horizontal="center" vertical="center" shrinkToFit="1"/>
      <protection locked="0"/>
    </xf>
    <xf numFmtId="176" fontId="23" fillId="31" borderId="64" xfId="0" applyNumberFormat="1" applyFont="1" applyFill="1" applyBorder="1" applyAlignment="1" applyProtection="1">
      <alignment horizontal="right" vertical="center" shrinkToFit="1"/>
      <protection locked="0"/>
    </xf>
    <xf numFmtId="0" fontId="83" fillId="0" borderId="151" xfId="0" applyFont="1" applyFill="1" applyBorder="1" applyAlignment="1" applyProtection="1">
      <alignment horizontal="center" vertical="center"/>
      <protection locked="0"/>
    </xf>
    <xf numFmtId="0" fontId="82" fillId="0" borderId="151" xfId="0" applyFont="1" applyBorder="1" applyAlignment="1" applyProtection="1">
      <alignment horizontal="center" vertical="center"/>
      <protection locked="0"/>
    </xf>
    <xf numFmtId="0" fontId="0" fillId="2" borderId="0" xfId="0" applyFill="1" applyProtection="1">
      <alignment vertical="center"/>
    </xf>
    <xf numFmtId="0" fontId="13" fillId="2" borderId="0" xfId="0" applyFont="1" applyFill="1" applyProtection="1">
      <alignment vertical="center"/>
    </xf>
    <xf numFmtId="0" fontId="0" fillId="0" borderId="0" xfId="0" applyProtection="1">
      <alignment vertical="center"/>
    </xf>
    <xf numFmtId="0" fontId="22" fillId="2" borderId="0" xfId="0" applyFont="1" applyFill="1" applyAlignment="1" applyProtection="1">
      <alignment horizontal="center" vertical="center"/>
    </xf>
    <xf numFmtId="0" fontId="21" fillId="2" borderId="0" xfId="0" applyFont="1" applyFill="1" applyProtection="1">
      <alignment vertical="center"/>
    </xf>
    <xf numFmtId="0" fontId="24" fillId="2" borderId="0" xfId="0" applyFont="1" applyFill="1" applyProtection="1">
      <alignment vertical="center"/>
    </xf>
    <xf numFmtId="0" fontId="24" fillId="0" borderId="0" xfId="0" applyFont="1" applyProtection="1">
      <alignment vertical="center"/>
    </xf>
    <xf numFmtId="0" fontId="23" fillId="2" borderId="5" xfId="0" applyFont="1" applyFill="1" applyBorder="1" applyProtection="1">
      <alignment vertical="center"/>
    </xf>
    <xf numFmtId="0" fontId="23" fillId="2" borderId="2" xfId="0" applyFont="1" applyFill="1" applyBorder="1" applyProtection="1">
      <alignment vertical="center"/>
    </xf>
    <xf numFmtId="0" fontId="23" fillId="2" borderId="3" xfId="0" applyFont="1" applyFill="1" applyBorder="1" applyProtection="1">
      <alignment vertical="center"/>
    </xf>
    <xf numFmtId="0" fontId="24" fillId="2" borderId="3" xfId="0" applyFont="1" applyFill="1" applyBorder="1" applyProtection="1">
      <alignment vertical="center"/>
    </xf>
    <xf numFmtId="0" fontId="25" fillId="0" borderId="0" xfId="0" applyFont="1" applyProtection="1">
      <alignment vertical="center"/>
    </xf>
    <xf numFmtId="0" fontId="30" fillId="0" borderId="0" xfId="0" applyFont="1" applyProtection="1">
      <alignment vertical="center"/>
    </xf>
    <xf numFmtId="0" fontId="21" fillId="2" borderId="0" xfId="0" applyFont="1" applyFill="1" applyAlignment="1" applyProtection="1">
      <alignment horizontal="left" vertical="center"/>
    </xf>
    <xf numFmtId="0" fontId="13" fillId="2" borderId="0" xfId="0" applyFont="1" applyFill="1" applyAlignment="1" applyProtection="1">
      <alignment horizontal="center" vertical="center"/>
    </xf>
    <xf numFmtId="0" fontId="13" fillId="2" borderId="0" xfId="0" applyFont="1" applyFill="1" applyAlignment="1" applyProtection="1">
      <alignment vertical="center" shrinkToFit="1"/>
    </xf>
    <xf numFmtId="0" fontId="13" fillId="2" borderId="0" xfId="0" applyFont="1" applyFill="1" applyAlignment="1" applyProtection="1">
      <alignment horizontal="left" vertical="center"/>
    </xf>
    <xf numFmtId="0" fontId="28" fillId="2" borderId="0" xfId="0" applyFont="1" applyFill="1" applyProtection="1">
      <alignment vertical="center"/>
    </xf>
    <xf numFmtId="0" fontId="27" fillId="2" borderId="0" xfId="0" applyFont="1" applyFill="1" applyProtection="1">
      <alignment vertical="center"/>
    </xf>
    <xf numFmtId="0" fontId="23" fillId="2" borderId="0" xfId="0" applyFont="1" applyFill="1" applyAlignment="1" applyProtection="1">
      <alignment horizontal="left" vertical="center"/>
    </xf>
    <xf numFmtId="0" fontId="23" fillId="2" borderId="0" xfId="0" applyFont="1" applyFill="1" applyAlignment="1" applyProtection="1">
      <alignment horizontal="center" vertical="center"/>
    </xf>
    <xf numFmtId="0" fontId="23" fillId="2" borderId="0" xfId="0" applyFont="1" applyFill="1" applyAlignment="1" applyProtection="1">
      <alignment vertical="center" shrinkToFit="1"/>
    </xf>
    <xf numFmtId="176" fontId="19" fillId="2" borderId="0" xfId="0" applyNumberFormat="1" applyFont="1" applyFill="1" applyAlignment="1" applyProtection="1">
      <alignment horizontal="right" vertical="center"/>
    </xf>
    <xf numFmtId="0" fontId="19" fillId="2" borderId="0" xfId="0" applyFont="1" applyFill="1" applyAlignment="1" applyProtection="1">
      <alignment horizontal="right" vertical="center"/>
    </xf>
    <xf numFmtId="0" fontId="29" fillId="2" borderId="0" xfId="0" applyFont="1" applyFill="1" applyAlignment="1" applyProtection="1">
      <alignment horizontal="right" vertical="center"/>
    </xf>
    <xf numFmtId="0" fontId="25" fillId="2" borderId="0" xfId="0" applyFont="1" applyFill="1" applyProtection="1">
      <alignment vertical="center"/>
    </xf>
    <xf numFmtId="0" fontId="33" fillId="2" borderId="5" xfId="0" applyFont="1" applyFill="1" applyBorder="1" applyAlignment="1" applyProtection="1">
      <alignment horizontal="center" vertical="center"/>
    </xf>
    <xf numFmtId="0" fontId="33" fillId="0" borderId="85" xfId="0" applyFont="1" applyBorder="1" applyProtection="1">
      <alignment vertical="center"/>
    </xf>
    <xf numFmtId="0" fontId="33" fillId="2" borderId="17" xfId="0" applyFont="1" applyFill="1" applyBorder="1" applyAlignment="1" applyProtection="1">
      <alignment horizontal="center" vertical="center"/>
    </xf>
    <xf numFmtId="0" fontId="33" fillId="0" borderId="5" xfId="0" applyFont="1" applyBorder="1" applyProtection="1">
      <alignment vertical="center"/>
    </xf>
    <xf numFmtId="0" fontId="33" fillId="0" borderId="28" xfId="0" applyFont="1" applyBorder="1" applyProtection="1">
      <alignment vertical="center"/>
    </xf>
    <xf numFmtId="0" fontId="33" fillId="2" borderId="19" xfId="0" applyFont="1" applyFill="1" applyBorder="1" applyAlignment="1" applyProtection="1">
      <alignment horizontal="center" vertical="center"/>
    </xf>
    <xf numFmtId="0" fontId="33" fillId="2" borderId="14" xfId="0" applyFont="1" applyFill="1" applyBorder="1" applyAlignment="1" applyProtection="1">
      <alignment horizontal="left" vertical="center"/>
    </xf>
    <xf numFmtId="0" fontId="33" fillId="0" borderId="2" xfId="0" applyFont="1" applyBorder="1" applyAlignment="1" applyProtection="1">
      <alignment horizontal="center" vertical="center"/>
    </xf>
    <xf numFmtId="0" fontId="33" fillId="0" borderId="4" xfId="0" applyFont="1" applyBorder="1" applyProtection="1">
      <alignment vertical="center"/>
    </xf>
    <xf numFmtId="0" fontId="10" fillId="8" borderId="29" xfId="0" applyFont="1" applyFill="1" applyBorder="1" applyAlignment="1" applyProtection="1">
      <alignment horizontal="center" vertical="center"/>
    </xf>
    <xf numFmtId="0" fontId="33" fillId="2" borderId="2" xfId="0" applyFont="1" applyFill="1" applyBorder="1" applyAlignment="1" applyProtection="1">
      <alignment horizontal="center" vertical="center"/>
    </xf>
    <xf numFmtId="0" fontId="33" fillId="0" borderId="52" xfId="0" applyFont="1" applyBorder="1" applyProtection="1">
      <alignment vertical="center"/>
    </xf>
    <xf numFmtId="0" fontId="81" fillId="2" borderId="0" xfId="0" applyFont="1" applyFill="1" applyProtection="1">
      <alignment vertical="center"/>
    </xf>
    <xf numFmtId="0" fontId="33" fillId="32" borderId="97" xfId="0" applyFont="1" applyFill="1" applyBorder="1" applyAlignment="1" applyProtection="1">
      <alignment horizontal="center" vertical="center" wrapText="1"/>
    </xf>
    <xf numFmtId="176" fontId="33" fillId="2" borderId="0" xfId="0" applyNumberFormat="1" applyFont="1" applyFill="1" applyProtection="1">
      <alignment vertical="center"/>
    </xf>
    <xf numFmtId="0" fontId="33" fillId="32" borderId="96" xfId="0" applyFont="1" applyFill="1" applyBorder="1" applyAlignment="1" applyProtection="1">
      <alignment horizontal="center" vertical="center" wrapText="1"/>
    </xf>
    <xf numFmtId="176" fontId="33" fillId="0" borderId="0" xfId="0" applyNumberFormat="1" applyFont="1" applyProtection="1">
      <alignment vertical="center"/>
    </xf>
    <xf numFmtId="0" fontId="27" fillId="2" borderId="0" xfId="0" applyFont="1" applyFill="1" applyBorder="1" applyAlignment="1" applyProtection="1">
      <alignment horizontal="left" vertical="center"/>
    </xf>
    <xf numFmtId="0" fontId="27" fillId="2" borderId="0" xfId="0" applyFont="1" applyFill="1" applyBorder="1" applyAlignment="1" applyProtection="1">
      <alignment horizontal="center" vertical="center" wrapText="1"/>
    </xf>
    <xf numFmtId="0" fontId="33" fillId="2" borderId="0" xfId="0" applyFont="1" applyFill="1" applyBorder="1" applyAlignment="1" applyProtection="1">
      <alignment horizontal="center" vertical="center" wrapText="1"/>
    </xf>
    <xf numFmtId="0" fontId="27" fillId="2" borderId="0" xfId="0" applyFont="1" applyFill="1" applyBorder="1" applyAlignment="1" applyProtection="1">
      <alignment horizontal="center" vertical="center" wrapText="1" shrinkToFit="1"/>
    </xf>
    <xf numFmtId="10" fontId="24" fillId="2" borderId="0" xfId="55" applyNumberFormat="1" applyFont="1" applyFill="1" applyBorder="1" applyAlignment="1" applyProtection="1">
      <alignment horizontal="center" vertical="center"/>
    </xf>
    <xf numFmtId="0" fontId="27" fillId="2" borderId="0" xfId="0" applyFont="1" applyFill="1" applyBorder="1" applyAlignment="1" applyProtection="1">
      <alignment horizontal="left" vertical="top" wrapText="1" shrinkToFit="1"/>
    </xf>
    <xf numFmtId="0" fontId="32" fillId="2" borderId="0" xfId="0" applyFont="1" applyFill="1" applyAlignment="1" applyProtection="1">
      <alignment horizontal="center" vertical="top"/>
    </xf>
    <xf numFmtId="0" fontId="29" fillId="2" borderId="0" xfId="0" applyFont="1" applyFill="1" applyProtection="1">
      <alignment vertical="center"/>
    </xf>
    <xf numFmtId="0" fontId="27" fillId="2" borderId="0" xfId="0" applyFont="1" applyFill="1" applyAlignment="1" applyProtection="1">
      <alignment horizontal="left" vertical="top" wrapText="1"/>
    </xf>
    <xf numFmtId="0" fontId="33" fillId="2" borderId="0" xfId="0" applyFont="1" applyFill="1" applyAlignment="1" applyProtection="1">
      <alignment horizontal="left" vertical="center" wrapText="1"/>
    </xf>
    <xf numFmtId="0" fontId="33" fillId="2" borderId="0" xfId="0" applyFont="1" applyFill="1" applyAlignment="1" applyProtection="1">
      <alignment horizontal="left" vertical="center"/>
    </xf>
    <xf numFmtId="176" fontId="32" fillId="2" borderId="0" xfId="0" applyNumberFormat="1" applyFont="1" applyFill="1" applyAlignment="1" applyProtection="1">
      <alignment horizontal="right" vertical="center"/>
    </xf>
    <xf numFmtId="176" fontId="24" fillId="2" borderId="0" xfId="0" applyNumberFormat="1" applyFont="1" applyFill="1" applyAlignment="1" applyProtection="1">
      <alignment horizontal="right" vertical="center"/>
    </xf>
    <xf numFmtId="0" fontId="33" fillId="2" borderId="0" xfId="0" applyFont="1" applyFill="1" applyProtection="1">
      <alignment vertical="center"/>
    </xf>
    <xf numFmtId="0" fontId="32" fillId="2" borderId="5" xfId="0" applyFont="1" applyFill="1" applyBorder="1" applyAlignment="1" applyProtection="1">
      <alignment horizontal="center" vertical="center"/>
    </xf>
    <xf numFmtId="176" fontId="33" fillId="0" borderId="7" xfId="0" applyNumberFormat="1" applyFont="1" applyBorder="1" applyProtection="1">
      <alignment vertical="center"/>
    </xf>
    <xf numFmtId="0" fontId="0" fillId="2" borderId="17" xfId="0" applyFill="1" applyBorder="1" applyProtection="1">
      <alignment vertical="center"/>
    </xf>
    <xf numFmtId="176" fontId="33" fillId="2" borderId="0" xfId="0" applyNumberFormat="1" applyFont="1" applyFill="1" applyBorder="1" applyAlignment="1" applyProtection="1">
      <alignment vertical="center" textRotation="255"/>
    </xf>
    <xf numFmtId="176" fontId="33" fillId="0" borderId="4" xfId="0" applyNumberFormat="1" applyFont="1" applyBorder="1" applyProtection="1">
      <alignment vertical="center"/>
    </xf>
    <xf numFmtId="0" fontId="0" fillId="0" borderId="0" xfId="0" applyFill="1" applyProtection="1">
      <alignment vertical="center"/>
    </xf>
    <xf numFmtId="0" fontId="24" fillId="0" borderId="0" xfId="0" applyFont="1" applyFill="1" applyProtection="1">
      <alignment vertical="center"/>
    </xf>
    <xf numFmtId="0" fontId="25" fillId="0" borderId="0" xfId="0" applyFont="1" applyFill="1" applyProtection="1">
      <alignment vertical="center"/>
    </xf>
    <xf numFmtId="0" fontId="32" fillId="2" borderId="0" xfId="0" applyFont="1" applyFill="1" applyProtection="1">
      <alignment vertical="center"/>
    </xf>
    <xf numFmtId="0" fontId="32"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7" fillId="2" borderId="0" xfId="0" applyFont="1" applyFill="1" applyAlignment="1" applyProtection="1">
      <alignment horizontal="center" vertical="top"/>
    </xf>
    <xf numFmtId="0" fontId="27" fillId="2" borderId="0" xfId="0" applyFont="1" applyFill="1" applyAlignment="1" applyProtection="1">
      <alignment vertical="top" wrapText="1"/>
    </xf>
    <xf numFmtId="0" fontId="32" fillId="2" borderId="0" xfId="0" applyFont="1" applyFill="1" applyAlignment="1" applyProtection="1">
      <alignment horizontal="right" vertical="top"/>
    </xf>
    <xf numFmtId="0" fontId="28" fillId="2" borderId="0" xfId="0" applyFont="1" applyFill="1" applyAlignment="1" applyProtection="1">
      <alignment vertical="center"/>
    </xf>
    <xf numFmtId="0" fontId="30" fillId="0" borderId="0" xfId="0" applyFont="1" applyFill="1" applyProtection="1">
      <alignment vertical="center"/>
    </xf>
    <xf numFmtId="0" fontId="0" fillId="2" borderId="0" xfId="0" applyFill="1" applyAlignment="1" applyProtection="1">
      <alignment horizontal="center" vertical="center"/>
    </xf>
    <xf numFmtId="0" fontId="27" fillId="2" borderId="0" xfId="0" applyFont="1" applyFill="1" applyAlignment="1" applyProtection="1">
      <alignment vertical="center"/>
    </xf>
    <xf numFmtId="0" fontId="29" fillId="2" borderId="0" xfId="0" applyFont="1" applyFill="1" applyAlignment="1" applyProtection="1">
      <alignment vertical="center" wrapText="1"/>
    </xf>
    <xf numFmtId="0" fontId="29" fillId="0" borderId="0" xfId="0" applyFont="1" applyFill="1" applyAlignment="1" applyProtection="1">
      <alignment vertical="center" wrapText="1"/>
    </xf>
    <xf numFmtId="0" fontId="36" fillId="2" borderId="0" xfId="0" applyFont="1" applyFill="1" applyProtection="1">
      <alignment vertical="center"/>
    </xf>
    <xf numFmtId="0" fontId="36" fillId="0" borderId="0" xfId="0" applyFont="1" applyFill="1" applyProtection="1">
      <alignment vertical="center"/>
    </xf>
    <xf numFmtId="0" fontId="37" fillId="0" borderId="0" xfId="0" applyFont="1" applyFill="1" applyProtection="1">
      <alignment vertical="center"/>
    </xf>
    <xf numFmtId="0" fontId="36" fillId="0" borderId="0" xfId="0" applyFont="1" applyProtection="1">
      <alignment vertical="center"/>
    </xf>
    <xf numFmtId="0" fontId="29" fillId="2" borderId="28" xfId="0" applyFont="1" applyFill="1" applyBorder="1" applyProtection="1">
      <alignment vertical="center"/>
    </xf>
    <xf numFmtId="0" fontId="0" fillId="2" borderId="0" xfId="0" applyFill="1" applyAlignment="1" applyProtection="1"/>
    <xf numFmtId="0" fontId="0" fillId="2" borderId="0" xfId="0" applyFill="1" applyBorder="1" applyProtection="1">
      <alignment vertical="center"/>
    </xf>
    <xf numFmtId="0" fontId="10" fillId="3" borderId="29" xfId="0" applyFont="1" applyFill="1" applyBorder="1" applyAlignment="1" applyProtection="1">
      <alignment horizontal="center" vertical="center"/>
    </xf>
    <xf numFmtId="0" fontId="29" fillId="2" borderId="7" xfId="0" applyFont="1" applyFill="1" applyBorder="1" applyProtection="1">
      <alignment vertical="center"/>
    </xf>
    <xf numFmtId="0" fontId="39" fillId="2" borderId="32" xfId="0" applyFont="1" applyFill="1" applyBorder="1" applyAlignment="1" applyProtection="1">
      <alignment horizontal="right" vertical="center" shrinkToFit="1"/>
    </xf>
    <xf numFmtId="0" fontId="39" fillId="2" borderId="35" xfId="0" applyFont="1" applyFill="1" applyBorder="1" applyAlignment="1" applyProtection="1">
      <alignment vertical="center" shrinkToFit="1"/>
    </xf>
    <xf numFmtId="0" fontId="39" fillId="2" borderId="0" xfId="0" applyFont="1" applyFill="1" applyBorder="1" applyAlignment="1" applyProtection="1">
      <alignment vertical="center" shrinkToFit="1"/>
    </xf>
    <xf numFmtId="0" fontId="29" fillId="2" borderId="0" xfId="0" applyFont="1" applyFill="1" applyAlignment="1" applyProtection="1">
      <alignment horizontal="left" vertical="center"/>
    </xf>
    <xf numFmtId="0" fontId="0" fillId="2" borderId="14" xfId="0" applyFill="1" applyBorder="1" applyAlignment="1" applyProtection="1">
      <alignment horizontal="left" vertical="top"/>
    </xf>
    <xf numFmtId="0" fontId="29" fillId="2" borderId="63" xfId="0" applyFont="1" applyFill="1" applyBorder="1" applyProtection="1">
      <alignment vertical="center"/>
    </xf>
    <xf numFmtId="0" fontId="0" fillId="2" borderId="0" xfId="0" applyFill="1" applyAlignment="1" applyProtection="1">
      <alignment vertical="top"/>
    </xf>
    <xf numFmtId="0" fontId="71" fillId="2" borderId="0" xfId="0" applyFont="1" applyFill="1" applyBorder="1" applyProtection="1">
      <alignment vertical="center"/>
    </xf>
    <xf numFmtId="0" fontId="39" fillId="2" borderId="0" xfId="0" applyFont="1" applyFill="1" applyBorder="1" applyAlignment="1" applyProtection="1">
      <alignment horizontal="right" vertical="center" shrinkToFit="1"/>
    </xf>
    <xf numFmtId="2" fontId="39" fillId="2" borderId="0" xfId="0" applyNumberFormat="1" applyFont="1" applyFill="1" applyBorder="1" applyAlignment="1" applyProtection="1">
      <alignment horizontal="center" vertical="center" shrinkToFit="1"/>
    </xf>
    <xf numFmtId="49" fontId="26" fillId="2" borderId="0" xfId="0" applyNumberFormat="1" applyFont="1" applyFill="1" applyProtection="1">
      <alignment vertical="center"/>
    </xf>
    <xf numFmtId="0" fontId="32" fillId="0" borderId="0" xfId="0" applyFont="1" applyFill="1" applyProtection="1">
      <alignment vertical="center"/>
    </xf>
    <xf numFmtId="0" fontId="27" fillId="0" borderId="0" xfId="0" applyFont="1" applyFill="1" applyAlignment="1" applyProtection="1">
      <alignment horizontal="left" vertical="center" wrapText="1"/>
    </xf>
    <xf numFmtId="0" fontId="27" fillId="0" borderId="0" xfId="0" applyFont="1" applyAlignment="1" applyProtection="1">
      <alignment horizontal="left" vertical="center" wrapText="1"/>
    </xf>
    <xf numFmtId="0" fontId="32" fillId="0" borderId="0" xfId="0" applyFont="1" applyProtection="1">
      <alignment vertical="center"/>
    </xf>
    <xf numFmtId="49" fontId="27" fillId="2" borderId="0" xfId="0" applyNumberFormat="1" applyFont="1" applyFill="1" applyAlignment="1" applyProtection="1">
      <alignment horizontal="center" vertical="center"/>
    </xf>
    <xf numFmtId="0" fontId="27" fillId="2" borderId="0" xfId="0" applyFont="1" applyFill="1" applyAlignment="1" applyProtection="1">
      <alignment vertical="center" wrapText="1"/>
    </xf>
    <xf numFmtId="0" fontId="83" fillId="0" borderId="151" xfId="0" applyFont="1" applyFill="1" applyBorder="1" applyAlignment="1" applyProtection="1">
      <alignment horizontal="center" vertical="center"/>
    </xf>
    <xf numFmtId="0" fontId="31" fillId="2" borderId="0" xfId="0" applyFont="1" applyFill="1" applyAlignment="1" applyProtection="1">
      <alignment horizontal="left" vertical="center" wrapText="1"/>
    </xf>
    <xf numFmtId="0" fontId="27" fillId="2" borderId="0" xfId="0" applyFont="1" applyFill="1" applyAlignment="1" applyProtection="1">
      <alignment horizontal="left" vertical="center"/>
    </xf>
    <xf numFmtId="0" fontId="18" fillId="0" borderId="0" xfId="0" applyFont="1" applyFill="1" applyAlignment="1" applyProtection="1">
      <alignment horizontal="left" vertical="top" wrapText="1"/>
    </xf>
    <xf numFmtId="49" fontId="27" fillId="2" borderId="0" xfId="0" applyNumberFormat="1" applyFont="1" applyFill="1" applyAlignment="1" applyProtection="1">
      <alignment horizontal="center" vertical="top"/>
    </xf>
    <xf numFmtId="0" fontId="23" fillId="2" borderId="0" xfId="0" applyFont="1" applyFill="1" applyProtection="1">
      <alignment vertical="center"/>
    </xf>
    <xf numFmtId="0" fontId="29" fillId="0" borderId="0" xfId="0" applyFont="1" applyFill="1" applyAlignment="1" applyProtection="1">
      <alignment horizontal="left" vertical="center"/>
    </xf>
    <xf numFmtId="2" fontId="39" fillId="2" borderId="0" xfId="0" applyNumberFormat="1" applyFont="1" applyFill="1" applyBorder="1" applyAlignment="1" applyProtection="1">
      <alignment vertical="center" shrinkToFit="1"/>
    </xf>
    <xf numFmtId="0" fontId="29" fillId="2" borderId="17" xfId="0" applyFont="1" applyFill="1" applyBorder="1" applyAlignment="1" applyProtection="1">
      <alignment horizontal="left" vertical="center"/>
    </xf>
    <xf numFmtId="0" fontId="0" fillId="2" borderId="17" xfId="0" applyFill="1" applyBorder="1" applyAlignment="1" applyProtection="1">
      <alignment horizontal="center" vertical="center"/>
    </xf>
    <xf numFmtId="0" fontId="0" fillId="2" borderId="92" xfId="0" applyFill="1" applyBorder="1" applyAlignment="1" applyProtection="1">
      <alignment horizontal="center" vertical="center"/>
    </xf>
    <xf numFmtId="0" fontId="39" fillId="2" borderId="0" xfId="0" applyFont="1" applyFill="1" applyAlignment="1" applyProtection="1">
      <alignment vertical="center" textRotation="255" shrinkToFit="1"/>
    </xf>
    <xf numFmtId="0" fontId="29" fillId="2" borderId="0" xfId="0" applyFont="1" applyFill="1" applyBorder="1" applyAlignment="1" applyProtection="1">
      <alignment horizontal="left" vertical="center" wrapText="1"/>
    </xf>
    <xf numFmtId="0" fontId="32" fillId="2" borderId="0" xfId="0" applyFont="1" applyFill="1" applyBorder="1" applyProtection="1">
      <alignment vertical="center"/>
    </xf>
    <xf numFmtId="0" fontId="10" fillId="2" borderId="0" xfId="0" applyFont="1" applyFill="1" applyBorder="1" applyProtection="1">
      <alignment vertical="center"/>
    </xf>
    <xf numFmtId="0" fontId="0" fillId="0" borderId="154" xfId="0" applyFill="1" applyBorder="1" applyProtection="1">
      <alignment vertical="center"/>
    </xf>
    <xf numFmtId="49" fontId="31" fillId="2" borderId="0" xfId="0" applyNumberFormat="1" applyFont="1" applyFill="1" applyAlignment="1" applyProtection="1">
      <alignment horizontal="center" vertical="center"/>
    </xf>
    <xf numFmtId="0" fontId="31" fillId="2" borderId="0" xfId="0" applyFont="1" applyFill="1" applyProtection="1">
      <alignment vertical="center"/>
    </xf>
    <xf numFmtId="0" fontId="31" fillId="2" borderId="0" xfId="0" applyFont="1" applyFill="1" applyAlignment="1" applyProtection="1">
      <alignment vertical="center" wrapText="1"/>
    </xf>
    <xf numFmtId="0" fontId="31" fillId="2" borderId="0" xfId="0" applyFont="1" applyFill="1" applyAlignment="1" applyProtection="1">
      <alignment horizontal="left" vertical="center"/>
    </xf>
    <xf numFmtId="0" fontId="27" fillId="2" borderId="0" xfId="0" applyFont="1" applyFill="1" applyAlignment="1" applyProtection="1">
      <alignment horizontal="left" vertical="center" wrapText="1"/>
    </xf>
    <xf numFmtId="0" fontId="27" fillId="2" borderId="55" xfId="0" applyFont="1" applyFill="1" applyBorder="1" applyAlignment="1" applyProtection="1">
      <alignment horizontal="center" vertical="center" wrapText="1"/>
    </xf>
    <xf numFmtId="0" fontId="24" fillId="2" borderId="15" xfId="0" applyFont="1" applyFill="1" applyBorder="1" applyProtection="1">
      <alignment vertical="center"/>
    </xf>
    <xf numFmtId="0" fontId="69" fillId="2" borderId="0" xfId="0" applyFont="1" applyFill="1" applyProtection="1">
      <alignment vertical="center"/>
    </xf>
    <xf numFmtId="0" fontId="29" fillId="2" borderId="119" xfId="0" applyFont="1" applyFill="1" applyBorder="1" applyAlignment="1" applyProtection="1">
      <alignment horizontal="center" vertical="center"/>
    </xf>
    <xf numFmtId="0" fontId="29" fillId="2" borderId="6" xfId="0" applyFont="1" applyFill="1" applyBorder="1" applyProtection="1">
      <alignment vertical="center"/>
    </xf>
    <xf numFmtId="176" fontId="29" fillId="2" borderId="0" xfId="0" applyNumberFormat="1" applyFont="1" applyFill="1" applyAlignment="1" applyProtection="1">
      <alignment vertical="center" wrapText="1"/>
    </xf>
    <xf numFmtId="0" fontId="27" fillId="2" borderId="18" xfId="0" applyFont="1" applyFill="1" applyBorder="1" applyProtection="1">
      <alignment vertical="center"/>
    </xf>
    <xf numFmtId="0" fontId="29" fillId="2" borderId="100" xfId="0" applyFont="1" applyFill="1" applyBorder="1" applyAlignment="1" applyProtection="1">
      <alignment horizontal="center" vertical="center"/>
    </xf>
    <xf numFmtId="0" fontId="29" fillId="2" borderId="9" xfId="0" applyFont="1" applyFill="1" applyBorder="1" applyProtection="1">
      <alignment vertical="center"/>
    </xf>
    <xf numFmtId="176" fontId="29" fillId="2" borderId="9" xfId="0" applyNumberFormat="1" applyFont="1" applyFill="1" applyBorder="1" applyAlignment="1" applyProtection="1">
      <alignment vertical="center" wrapText="1"/>
    </xf>
    <xf numFmtId="0" fontId="23" fillId="2" borderId="9" xfId="0" applyFont="1" applyFill="1" applyBorder="1" applyProtection="1">
      <alignment vertical="center"/>
    </xf>
    <xf numFmtId="0" fontId="27" fillId="2" borderId="9" xfId="0" applyFont="1" applyFill="1" applyBorder="1" applyProtection="1">
      <alignment vertical="center"/>
    </xf>
    <xf numFmtId="0" fontId="27" fillId="2" borderId="10" xfId="0" applyFont="1" applyFill="1" applyBorder="1" applyProtection="1">
      <alignment vertical="center"/>
    </xf>
    <xf numFmtId="0" fontId="29" fillId="2" borderId="92" xfId="0" applyFont="1" applyFill="1" applyBorder="1" applyAlignment="1" applyProtection="1">
      <alignment horizontal="center" vertical="center"/>
    </xf>
    <xf numFmtId="0" fontId="29" fillId="2" borderId="93" xfId="0" applyFont="1" applyFill="1" applyBorder="1" applyProtection="1">
      <alignment vertical="center"/>
    </xf>
    <xf numFmtId="0" fontId="29" fillId="2" borderId="15" xfId="0" applyFont="1" applyFill="1" applyBorder="1" applyAlignment="1" applyProtection="1">
      <alignment vertical="center" wrapText="1"/>
    </xf>
    <xf numFmtId="176" fontId="29" fillId="2" borderId="15" xfId="0" applyNumberFormat="1" applyFont="1" applyFill="1" applyBorder="1" applyAlignment="1" applyProtection="1">
      <alignment vertical="center" wrapText="1"/>
    </xf>
    <xf numFmtId="0" fontId="23" fillId="2" borderId="15" xfId="0" applyFont="1" applyFill="1" applyBorder="1" applyProtection="1">
      <alignment vertical="center"/>
    </xf>
    <xf numFmtId="0" fontId="27" fillId="2" borderId="15" xfId="0" applyFont="1" applyFill="1" applyBorder="1" applyProtection="1">
      <alignment vertical="center"/>
    </xf>
    <xf numFmtId="0" fontId="27" fillId="2" borderId="63" xfId="0" applyFont="1" applyFill="1" applyBorder="1" applyProtection="1">
      <alignment vertical="center"/>
    </xf>
    <xf numFmtId="0" fontId="32" fillId="2" borderId="0" xfId="0" applyFont="1" applyFill="1" applyAlignment="1" applyProtection="1">
      <alignment vertical="center" wrapText="1"/>
    </xf>
    <xf numFmtId="0" fontId="29" fillId="2" borderId="0" xfId="0" applyFont="1" applyFill="1" applyAlignment="1" applyProtection="1">
      <alignment horizontal="center" vertical="center"/>
    </xf>
    <xf numFmtId="176" fontId="24" fillId="2" borderId="0" xfId="0" applyNumberFormat="1" applyFont="1" applyFill="1" applyProtection="1">
      <alignment vertical="center"/>
    </xf>
    <xf numFmtId="0" fontId="69" fillId="2" borderId="0" xfId="0" applyFont="1" applyFill="1" applyAlignment="1" applyProtection="1">
      <alignment horizontal="left" vertical="center" wrapText="1"/>
    </xf>
    <xf numFmtId="176" fontId="24" fillId="2" borderId="82" xfId="0" applyNumberFormat="1" applyFont="1" applyFill="1" applyBorder="1" applyProtection="1">
      <alignment vertical="center"/>
    </xf>
    <xf numFmtId="176" fontId="24" fillId="2" borderId="15" xfId="0" applyNumberFormat="1" applyFont="1" applyFill="1" applyBorder="1" applyProtection="1">
      <alignment vertical="center"/>
    </xf>
    <xf numFmtId="0" fontId="29" fillId="2" borderId="8" xfId="0" applyFont="1" applyFill="1" applyBorder="1" applyProtection="1">
      <alignment vertical="center"/>
    </xf>
    <xf numFmtId="0" fontId="72" fillId="2" borderId="9" xfId="0" applyFont="1" applyFill="1" applyBorder="1" applyAlignment="1" applyProtection="1">
      <alignment vertical="center" wrapText="1"/>
    </xf>
    <xf numFmtId="0" fontId="69" fillId="2" borderId="18" xfId="0" applyFont="1" applyFill="1" applyBorder="1" applyProtection="1">
      <alignment vertical="center"/>
    </xf>
    <xf numFmtId="0" fontId="29" fillId="0" borderId="11" xfId="0" applyFont="1" applyBorder="1" applyAlignment="1" applyProtection="1">
      <alignment horizontal="center" vertical="center"/>
    </xf>
    <xf numFmtId="0" fontId="29" fillId="2" borderId="11" xfId="0" applyFont="1" applyFill="1" applyBorder="1" applyAlignment="1" applyProtection="1">
      <alignment vertical="center" wrapText="1"/>
    </xf>
    <xf numFmtId="0" fontId="27" fillId="2" borderId="20" xfId="0" applyFont="1" applyFill="1" applyBorder="1" applyProtection="1">
      <alignment vertical="center"/>
    </xf>
    <xf numFmtId="0" fontId="83" fillId="0" borderId="0" xfId="0" applyFont="1" applyFill="1" applyBorder="1" applyAlignment="1" applyProtection="1">
      <alignment horizontal="center" vertical="center"/>
    </xf>
    <xf numFmtId="0" fontId="26" fillId="2" borderId="0" xfId="0" applyFont="1" applyFill="1" applyAlignment="1" applyProtection="1">
      <alignment horizontal="left" vertical="center"/>
    </xf>
    <xf numFmtId="0" fontId="28" fillId="2" borderId="0" xfId="0" applyFont="1" applyFill="1" applyAlignment="1" applyProtection="1">
      <alignment horizontal="left" vertical="center"/>
    </xf>
    <xf numFmtId="0" fontId="69" fillId="2" borderId="114" xfId="0" applyFont="1" applyFill="1" applyBorder="1" applyProtection="1">
      <alignment vertical="center"/>
    </xf>
    <xf numFmtId="0" fontId="74" fillId="2" borderId="0" xfId="0" applyFont="1" applyFill="1" applyProtection="1">
      <alignment vertical="center"/>
    </xf>
    <xf numFmtId="0" fontId="74" fillId="2" borderId="15" xfId="0" applyFont="1" applyFill="1" applyBorder="1" applyProtection="1">
      <alignment vertical="center"/>
    </xf>
    <xf numFmtId="0" fontId="27" fillId="2" borderId="113" xfId="0" applyFont="1" applyFill="1" applyBorder="1" applyAlignment="1" applyProtection="1">
      <alignment horizontal="center" vertical="center" wrapText="1"/>
    </xf>
    <xf numFmtId="176" fontId="24" fillId="2" borderId="35" xfId="0" applyNumberFormat="1" applyFont="1" applyFill="1" applyBorder="1" applyProtection="1">
      <alignment vertical="center"/>
    </xf>
    <xf numFmtId="0" fontId="78" fillId="2" borderId="0" xfId="0" applyFont="1" applyFill="1" applyProtection="1">
      <alignment vertical="center"/>
    </xf>
    <xf numFmtId="0" fontId="27" fillId="32" borderId="67" xfId="0" applyFont="1" applyFill="1" applyBorder="1" applyAlignment="1" applyProtection="1">
      <alignment horizontal="center" vertical="center" wrapText="1"/>
    </xf>
    <xf numFmtId="0" fontId="39" fillId="0" borderId="131" xfId="0" applyFont="1" applyBorder="1" applyAlignment="1" applyProtection="1">
      <alignment horizontal="center" vertical="center"/>
    </xf>
    <xf numFmtId="0" fontId="27" fillId="32" borderId="74" xfId="0" applyFont="1" applyFill="1" applyBorder="1" applyAlignment="1" applyProtection="1">
      <alignment horizontal="center" vertical="center" wrapText="1"/>
    </xf>
    <xf numFmtId="0" fontId="39" fillId="0" borderId="89" xfId="0" applyFont="1" applyBorder="1" applyAlignment="1" applyProtection="1">
      <alignment horizontal="center" vertical="center"/>
    </xf>
    <xf numFmtId="0" fontId="27" fillId="32" borderId="47" xfId="0" applyFont="1" applyFill="1" applyBorder="1" applyAlignment="1" applyProtection="1">
      <alignment horizontal="center" vertical="center" wrapText="1"/>
    </xf>
    <xf numFmtId="0" fontId="39" fillId="0" borderId="132" xfId="0" applyFont="1" applyBorder="1" applyAlignment="1" applyProtection="1">
      <alignment horizontal="center" vertical="center"/>
    </xf>
    <xf numFmtId="0" fontId="29" fillId="2" borderId="42" xfId="0" applyFont="1" applyFill="1" applyBorder="1" applyAlignment="1" applyProtection="1">
      <alignment horizontal="center" vertical="center"/>
    </xf>
    <xf numFmtId="0" fontId="33" fillId="0" borderId="0" xfId="0" applyFont="1" applyFill="1" applyAlignment="1" applyProtection="1">
      <alignment vertical="center" wrapText="1"/>
    </xf>
    <xf numFmtId="0" fontId="69" fillId="2" borderId="0" xfId="0" applyFont="1" applyFill="1" applyBorder="1" applyProtection="1">
      <alignment vertical="center"/>
    </xf>
    <xf numFmtId="0" fontId="27" fillId="2" borderId="0" xfId="0" applyNumberFormat="1" applyFont="1" applyFill="1" applyAlignment="1" applyProtection="1">
      <alignment horizontal="left" vertical="top" wrapText="1"/>
    </xf>
    <xf numFmtId="0" fontId="27" fillId="2" borderId="0" xfId="0" applyFont="1" applyFill="1" applyAlignment="1" applyProtection="1">
      <alignment horizontal="center" vertical="center" wrapText="1"/>
    </xf>
    <xf numFmtId="0" fontId="28" fillId="3" borderId="29" xfId="0" applyNumberFormat="1" applyFont="1" applyFill="1" applyBorder="1" applyAlignment="1" applyProtection="1">
      <alignment horizontal="left" vertical="center" wrapText="1"/>
    </xf>
    <xf numFmtId="0" fontId="85" fillId="0" borderId="151" xfId="0" applyFont="1" applyFill="1" applyBorder="1" applyAlignment="1" applyProtection="1">
      <alignment horizontal="center" vertical="center"/>
    </xf>
    <xf numFmtId="0" fontId="28" fillId="3" borderId="29" xfId="0" applyFont="1" applyFill="1" applyBorder="1" applyAlignment="1" applyProtection="1">
      <alignment vertical="center" wrapText="1"/>
    </xf>
    <xf numFmtId="0" fontId="28" fillId="3" borderId="29" xfId="0" applyFont="1" applyFill="1" applyBorder="1" applyAlignment="1" applyProtection="1">
      <alignment horizontal="left" vertical="center" wrapText="1"/>
    </xf>
    <xf numFmtId="0" fontId="11" fillId="0" borderId="0" xfId="0" applyFont="1" applyFill="1" applyProtection="1">
      <alignment vertical="center"/>
    </xf>
    <xf numFmtId="0" fontId="10" fillId="8" borderId="88" xfId="0" applyFont="1" applyFill="1" applyBorder="1" applyAlignment="1" applyProtection="1">
      <alignment horizontal="center" vertical="center"/>
    </xf>
    <xf numFmtId="0" fontId="29" fillId="2" borderId="24" xfId="0" applyFont="1" applyFill="1" applyBorder="1" applyProtection="1">
      <alignment vertical="center"/>
    </xf>
    <xf numFmtId="0" fontId="24" fillId="2" borderId="25" xfId="0" applyFont="1" applyFill="1" applyBorder="1" applyProtection="1">
      <alignment vertical="center"/>
    </xf>
    <xf numFmtId="0" fontId="27" fillId="2" borderId="25" xfId="0" applyFont="1" applyFill="1" applyBorder="1" applyProtection="1">
      <alignment vertical="center"/>
    </xf>
    <xf numFmtId="0" fontId="27" fillId="2" borderId="25" xfId="0" applyFont="1" applyFill="1" applyBorder="1" applyAlignment="1" applyProtection="1">
      <alignment vertical="center" wrapText="1"/>
    </xf>
    <xf numFmtId="0" fontId="23" fillId="2" borderId="26" xfId="0" applyFont="1" applyFill="1" applyBorder="1" applyAlignment="1" applyProtection="1">
      <alignment horizontal="center" vertical="center"/>
    </xf>
    <xf numFmtId="182" fontId="32" fillId="0" borderId="0" xfId="0" applyNumberFormat="1" applyFont="1" applyFill="1" applyProtection="1">
      <alignment vertical="center"/>
    </xf>
    <xf numFmtId="183" fontId="32" fillId="0" borderId="0" xfId="0" applyNumberFormat="1" applyFont="1" applyFill="1" applyProtection="1">
      <alignment vertical="center"/>
    </xf>
    <xf numFmtId="0" fontId="29" fillId="2" borderId="35" xfId="0" applyFont="1" applyFill="1" applyBorder="1" applyProtection="1">
      <alignment vertical="center"/>
    </xf>
    <xf numFmtId="0" fontId="27" fillId="32" borderId="137" xfId="0" applyFont="1" applyFill="1" applyBorder="1" applyAlignment="1" applyProtection="1">
      <alignment horizontal="center" vertical="center" wrapText="1"/>
    </xf>
    <xf numFmtId="0" fontId="27" fillId="2" borderId="0" xfId="0" applyFont="1" applyFill="1" applyBorder="1" applyProtection="1">
      <alignment vertical="center"/>
    </xf>
    <xf numFmtId="0" fontId="23" fillId="2" borderId="0" xfId="0" applyFont="1" applyFill="1" applyBorder="1" applyProtection="1">
      <alignment vertical="center"/>
    </xf>
    <xf numFmtId="0" fontId="23" fillId="2" borderId="0" xfId="0" applyFont="1" applyFill="1" applyBorder="1" applyAlignment="1" applyProtection="1">
      <alignment horizontal="center" vertical="center"/>
    </xf>
    <xf numFmtId="0" fontId="23" fillId="2" borderId="32" xfId="0" applyFont="1" applyFill="1" applyBorder="1" applyAlignment="1" applyProtection="1">
      <alignment horizontal="center" vertical="center"/>
    </xf>
    <xf numFmtId="0" fontId="27" fillId="32" borderId="138" xfId="0" applyFont="1" applyFill="1" applyBorder="1" applyAlignment="1" applyProtection="1">
      <alignment horizontal="center" vertical="center" wrapText="1"/>
    </xf>
    <xf numFmtId="0" fontId="29" fillId="2" borderId="0" xfId="0" applyFont="1" applyFill="1" applyBorder="1" applyAlignment="1" applyProtection="1">
      <alignment vertical="top"/>
    </xf>
    <xf numFmtId="0" fontId="27" fillId="2" borderId="0" xfId="0" applyFont="1" applyFill="1" applyBorder="1" applyAlignment="1" applyProtection="1">
      <alignment vertical="center" wrapText="1"/>
    </xf>
    <xf numFmtId="182" fontId="32" fillId="2" borderId="0" xfId="0" applyNumberFormat="1" applyFont="1" applyFill="1" applyProtection="1">
      <alignment vertical="center"/>
    </xf>
    <xf numFmtId="0" fontId="29" fillId="2" borderId="37" xfId="0" applyFont="1" applyFill="1" applyBorder="1" applyProtection="1">
      <alignment vertical="center"/>
    </xf>
    <xf numFmtId="0" fontId="27" fillId="32" borderId="139" xfId="0" applyFont="1" applyFill="1" applyBorder="1" applyAlignment="1" applyProtection="1">
      <alignment horizontal="center" vertical="center" wrapText="1"/>
    </xf>
    <xf numFmtId="0" fontId="27" fillId="2" borderId="114" xfId="0" applyFont="1" applyFill="1" applyBorder="1" applyProtection="1">
      <alignment vertical="center"/>
    </xf>
    <xf numFmtId="0" fontId="29" fillId="2" borderId="114" xfId="0" applyFont="1" applyFill="1" applyBorder="1" applyAlignment="1" applyProtection="1">
      <alignment vertical="top"/>
    </xf>
    <xf numFmtId="0" fontId="29" fillId="2" borderId="115" xfId="0" applyFont="1" applyFill="1" applyBorder="1" applyProtection="1">
      <alignment vertical="center"/>
    </xf>
    <xf numFmtId="0" fontId="32" fillId="2" borderId="0" xfId="0" applyFont="1" applyFill="1" applyAlignment="1" applyProtection="1">
      <alignment vertical="center"/>
    </xf>
    <xf numFmtId="49" fontId="28" fillId="2" borderId="0" xfId="0" applyNumberFormat="1" applyFont="1" applyFill="1" applyProtection="1">
      <alignment vertical="center"/>
    </xf>
    <xf numFmtId="49" fontId="23" fillId="2" borderId="0" xfId="0" applyNumberFormat="1" applyFont="1" applyFill="1" applyProtection="1">
      <alignment vertical="center"/>
    </xf>
    <xf numFmtId="0" fontId="38" fillId="2" borderId="0" xfId="0" applyFont="1" applyFill="1" applyAlignment="1" applyProtection="1">
      <alignment horizontal="left" vertical="center" wrapText="1"/>
    </xf>
    <xf numFmtId="49" fontId="27" fillId="2" borderId="0" xfId="0" applyNumberFormat="1" applyFont="1" applyFill="1" applyProtection="1">
      <alignment vertical="center"/>
    </xf>
    <xf numFmtId="49" fontId="27" fillId="0" borderId="0" xfId="0" applyNumberFormat="1" applyFont="1" applyAlignment="1" applyProtection="1">
      <alignment horizontal="center" vertical="top"/>
    </xf>
    <xf numFmtId="49" fontId="47" fillId="2" borderId="0" xfId="0" applyNumberFormat="1" applyFont="1" applyFill="1" applyAlignment="1" applyProtection="1">
      <alignment vertical="center"/>
    </xf>
    <xf numFmtId="49" fontId="40" fillId="2" borderId="0" xfId="0" applyNumberFormat="1" applyFont="1" applyFill="1" applyAlignment="1" applyProtection="1">
      <alignment vertical="top"/>
    </xf>
    <xf numFmtId="0" fontId="41" fillId="2" borderId="0" xfId="0" applyFont="1" applyFill="1" applyAlignment="1" applyProtection="1">
      <alignment horizontal="left" vertical="top" wrapText="1"/>
    </xf>
    <xf numFmtId="0" fontId="42" fillId="2" borderId="0" xfId="0" applyFont="1" applyFill="1" applyAlignment="1" applyProtection="1">
      <alignment horizontal="left" vertical="top" wrapText="1"/>
    </xf>
    <xf numFmtId="0" fontId="40" fillId="0" borderId="0" xfId="0" applyFont="1" applyProtection="1">
      <alignment vertical="center"/>
    </xf>
    <xf numFmtId="0" fontId="23" fillId="2" borderId="17" xfId="0" applyFont="1" applyFill="1" applyBorder="1" applyProtection="1">
      <alignment vertical="center"/>
    </xf>
    <xf numFmtId="0" fontId="10" fillId="0" borderId="0" xfId="0" applyFont="1" applyFill="1" applyProtection="1">
      <alignment vertical="center"/>
    </xf>
    <xf numFmtId="0" fontId="27" fillId="2" borderId="0" xfId="0" applyFont="1" applyFill="1" applyAlignment="1" applyProtection="1">
      <alignment horizontal="center" vertical="center"/>
    </xf>
    <xf numFmtId="49" fontId="13" fillId="2" borderId="24" xfId="0" applyNumberFormat="1" applyFont="1" applyFill="1" applyBorder="1" applyProtection="1">
      <alignment vertical="center"/>
    </xf>
    <xf numFmtId="0" fontId="13" fillId="2" borderId="25" xfId="0" applyFont="1" applyFill="1" applyBorder="1" applyProtection="1">
      <alignment vertical="center"/>
    </xf>
    <xf numFmtId="0" fontId="13" fillId="2" borderId="26" xfId="0" applyFont="1" applyFill="1" applyBorder="1" applyProtection="1">
      <alignment vertical="center"/>
    </xf>
    <xf numFmtId="0" fontId="43" fillId="2" borderId="35" xfId="0" applyFont="1" applyFill="1" applyBorder="1" applyAlignment="1" applyProtection="1">
      <alignment vertical="center" wrapText="1"/>
    </xf>
    <xf numFmtId="0" fontId="43" fillId="2" borderId="32" xfId="0" applyFont="1" applyFill="1" applyBorder="1" applyAlignment="1" applyProtection="1">
      <alignment vertical="center" wrapText="1"/>
    </xf>
    <xf numFmtId="0" fontId="43" fillId="2" borderId="0" xfId="0" applyFont="1" applyFill="1" applyAlignment="1" applyProtection="1">
      <alignment vertical="center" wrapText="1"/>
    </xf>
    <xf numFmtId="0" fontId="44" fillId="2" borderId="0" xfId="0" applyFont="1" applyFill="1" applyProtection="1">
      <alignment vertical="center"/>
    </xf>
    <xf numFmtId="0" fontId="43" fillId="2" borderId="35" xfId="0" applyFont="1" applyFill="1" applyBorder="1" applyProtection="1">
      <alignment vertical="center"/>
    </xf>
    <xf numFmtId="0" fontId="43" fillId="2" borderId="0" xfId="0" applyFont="1" applyFill="1" applyProtection="1">
      <alignment vertical="center"/>
    </xf>
    <xf numFmtId="0" fontId="43" fillId="2" borderId="0" xfId="0" applyFont="1" applyFill="1" applyAlignment="1" applyProtection="1">
      <alignment vertical="center" shrinkToFit="1"/>
    </xf>
    <xf numFmtId="0" fontId="43" fillId="2" borderId="32" xfId="0" applyFont="1" applyFill="1" applyBorder="1" applyAlignment="1" applyProtection="1">
      <alignment vertical="center" shrinkToFit="1"/>
    </xf>
    <xf numFmtId="0" fontId="44" fillId="0" borderId="0" xfId="0" applyFont="1" applyProtection="1">
      <alignment vertical="center"/>
    </xf>
    <xf numFmtId="0" fontId="45" fillId="2" borderId="0" xfId="0" applyFont="1" applyFill="1" applyProtection="1">
      <alignment vertical="center"/>
    </xf>
    <xf numFmtId="0" fontId="45" fillId="2" borderId="0" xfId="0" applyFont="1" applyFill="1" applyAlignment="1" applyProtection="1">
      <alignment vertical="center"/>
    </xf>
    <xf numFmtId="0" fontId="45" fillId="2" borderId="32" xfId="0" applyFont="1" applyFill="1" applyBorder="1" applyAlignment="1" applyProtection="1">
      <alignment vertical="center"/>
    </xf>
    <xf numFmtId="0" fontId="13" fillId="2" borderId="37" xfId="0" applyFont="1" applyFill="1" applyBorder="1" applyProtection="1">
      <alignment vertical="center"/>
    </xf>
    <xf numFmtId="0" fontId="43" fillId="2" borderId="21" xfId="0" applyFont="1" applyFill="1" applyBorder="1" applyProtection="1">
      <alignment vertical="center"/>
    </xf>
    <xf numFmtId="0" fontId="13" fillId="2" borderId="21" xfId="0" applyFont="1" applyFill="1" applyBorder="1" applyProtection="1">
      <alignment vertical="center"/>
    </xf>
    <xf numFmtId="0" fontId="13" fillId="2" borderId="38" xfId="0" applyFont="1" applyFill="1" applyBorder="1" applyProtection="1">
      <alignment vertical="center"/>
    </xf>
    <xf numFmtId="0" fontId="46" fillId="2" borderId="0" xfId="0" applyFont="1" applyFill="1" applyProtection="1">
      <alignment vertical="center"/>
    </xf>
    <xf numFmtId="0" fontId="47" fillId="2" borderId="0" xfId="0" applyFont="1" applyFill="1" applyProtection="1">
      <alignment vertical="center"/>
    </xf>
    <xf numFmtId="0" fontId="35" fillId="8" borderId="1" xfId="0" applyFont="1" applyFill="1" applyBorder="1" applyAlignment="1" applyProtection="1">
      <alignment horizontal="center" vertical="center"/>
    </xf>
    <xf numFmtId="0" fontId="32" fillId="0" borderId="92" xfId="0" quotePrefix="1" applyFont="1" applyBorder="1" applyAlignment="1" applyProtection="1">
      <alignment vertical="center"/>
    </xf>
    <xf numFmtId="0" fontId="32" fillId="0" borderId="100" xfId="0" quotePrefix="1" applyFont="1" applyBorder="1" applyAlignment="1" applyProtection="1">
      <alignment vertical="center"/>
    </xf>
    <xf numFmtId="0" fontId="11" fillId="0" borderId="0" xfId="0" applyFont="1" applyProtection="1">
      <alignment vertical="center"/>
    </xf>
    <xf numFmtId="0" fontId="32" fillId="0" borderId="100" xfId="0" quotePrefix="1" applyFont="1" applyBorder="1" applyAlignment="1" applyProtection="1">
      <alignment horizontal="center" vertical="center"/>
    </xf>
    <xf numFmtId="0" fontId="27" fillId="0" borderId="111" xfId="0" quotePrefix="1" applyFont="1" applyBorder="1" applyAlignment="1" applyProtection="1">
      <alignment horizontal="center" vertical="center"/>
    </xf>
    <xf numFmtId="0" fontId="69" fillId="8" borderId="1" xfId="0" applyFont="1" applyFill="1" applyBorder="1" applyAlignment="1" applyProtection="1">
      <alignment horizontal="center" vertical="center"/>
    </xf>
    <xf numFmtId="0" fontId="0" fillId="0" borderId="0" xfId="0" applyFill="1" applyAlignment="1" applyProtection="1">
      <alignment horizontal="center" vertical="center"/>
    </xf>
    <xf numFmtId="0" fontId="79" fillId="0" borderId="0" xfId="0" applyFont="1" applyProtection="1">
      <alignment vertical="center"/>
    </xf>
    <xf numFmtId="0" fontId="18" fillId="0" borderId="0" xfId="0" applyFont="1" applyProtection="1">
      <alignment vertical="center"/>
    </xf>
    <xf numFmtId="0" fontId="19" fillId="0" borderId="0" xfId="0" applyFont="1" applyProtection="1">
      <alignment vertical="center"/>
    </xf>
    <xf numFmtId="0" fontId="36" fillId="0" borderId="0" xfId="0" applyFont="1" applyAlignment="1" applyProtection="1">
      <alignment vertical="top" wrapText="1"/>
    </xf>
    <xf numFmtId="0" fontId="13" fillId="0" borderId="0" xfId="0" applyFont="1" applyProtection="1">
      <alignment vertical="center"/>
    </xf>
    <xf numFmtId="0" fontId="19" fillId="0" borderId="0" xfId="0" applyFont="1" applyAlignment="1" applyProtection="1">
      <alignment vertical="center" wrapText="1"/>
    </xf>
    <xf numFmtId="0" fontId="20" fillId="0" borderId="0" xfId="0" applyFont="1" applyProtection="1">
      <alignment vertical="center"/>
    </xf>
    <xf numFmtId="0" fontId="21" fillId="0" borderId="0" xfId="0" applyFont="1" applyProtection="1">
      <alignment vertical="center"/>
    </xf>
    <xf numFmtId="0" fontId="13" fillId="0" borderId="2" xfId="0" applyFont="1" applyBorder="1" applyProtection="1">
      <alignment vertical="center"/>
    </xf>
    <xf numFmtId="0" fontId="13" fillId="0" borderId="13" xfId="0" applyFont="1" applyBorder="1" applyProtection="1">
      <alignment vertical="center"/>
    </xf>
    <xf numFmtId="0" fontId="13" fillId="0" borderId="14" xfId="0" applyFont="1" applyBorder="1" applyProtection="1">
      <alignment vertical="center"/>
    </xf>
    <xf numFmtId="0" fontId="13" fillId="0" borderId="27" xfId="0" applyFont="1" applyBorder="1" applyProtection="1">
      <alignment vertical="center"/>
    </xf>
    <xf numFmtId="0" fontId="13" fillId="0" borderId="22" xfId="0" applyFont="1" applyBorder="1" applyProtection="1">
      <alignment vertical="center"/>
    </xf>
    <xf numFmtId="0" fontId="13" fillId="0" borderId="23" xfId="0" applyFont="1" applyBorder="1" applyProtection="1">
      <alignment vertical="center"/>
    </xf>
    <xf numFmtId="0" fontId="13" fillId="0" borderId="39" xfId="0" applyFont="1" applyBorder="1" applyProtection="1">
      <alignment vertical="center"/>
    </xf>
    <xf numFmtId="0" fontId="13" fillId="0" borderId="14" xfId="0" applyFont="1" applyBorder="1" applyAlignment="1" applyProtection="1">
      <alignment vertical="center" shrinkToFit="1"/>
    </xf>
    <xf numFmtId="0" fontId="13" fillId="0" borderId="0" xfId="0" applyFont="1" applyAlignment="1" applyProtection="1">
      <alignment horizontal="center" vertical="center" wrapText="1"/>
    </xf>
    <xf numFmtId="0" fontId="13" fillId="0" borderId="0" xfId="0" applyFont="1" applyAlignment="1" applyProtection="1">
      <alignment horizontal="right" vertical="top" wrapText="1"/>
    </xf>
    <xf numFmtId="0" fontId="13" fillId="0" borderId="0" xfId="0" applyFont="1" applyAlignment="1" applyProtection="1">
      <alignment horizontal="left" vertical="top" wrapText="1"/>
    </xf>
    <xf numFmtId="0" fontId="13" fillId="0" borderId="13" xfId="0" applyFont="1" applyBorder="1" applyAlignment="1" applyProtection="1">
      <alignment horizontal="center" vertical="center"/>
    </xf>
    <xf numFmtId="0" fontId="13" fillId="0" borderId="19" xfId="0" applyFont="1" applyBorder="1" applyAlignment="1" applyProtection="1">
      <alignment horizontal="center" vertical="center"/>
    </xf>
    <xf numFmtId="176" fontId="13" fillId="0" borderId="0" xfId="0" applyNumberFormat="1" applyFont="1" applyProtection="1">
      <alignment vertical="center"/>
    </xf>
    <xf numFmtId="178" fontId="13" fillId="0" borderId="0" xfId="0" applyNumberFormat="1" applyFont="1" applyProtection="1">
      <alignment vertical="center"/>
    </xf>
    <xf numFmtId="0" fontId="13" fillId="0" borderId="2" xfId="0" applyFont="1" applyBorder="1" applyAlignment="1" applyProtection="1">
      <alignment horizontal="center" vertical="center"/>
    </xf>
    <xf numFmtId="0" fontId="13" fillId="0" borderId="0" xfId="0" applyFont="1" applyFill="1" applyProtection="1">
      <alignment vertical="center"/>
    </xf>
    <xf numFmtId="0" fontId="80" fillId="2" borderId="0" xfId="0" applyFont="1" applyFill="1" applyProtection="1">
      <alignment vertical="center"/>
    </xf>
    <xf numFmtId="0" fontId="64" fillId="2" borderId="0" xfId="0" applyFont="1" applyFill="1" applyProtection="1">
      <alignment vertical="center"/>
    </xf>
    <xf numFmtId="0" fontId="80" fillId="2" borderId="1" xfId="0" applyFont="1" applyFill="1" applyBorder="1" applyAlignment="1" applyProtection="1">
      <alignment horizontal="center" vertical="center"/>
    </xf>
    <xf numFmtId="0" fontId="0" fillId="0" borderId="0" xfId="0" applyFont="1" applyProtection="1">
      <alignment vertical="center"/>
    </xf>
    <xf numFmtId="0" fontId="14" fillId="0" borderId="0" xfId="0" applyFont="1" applyProtection="1">
      <alignment vertical="center"/>
    </xf>
    <xf numFmtId="0" fontId="19" fillId="2" borderId="0" xfId="0" applyFont="1" applyFill="1" applyAlignment="1" applyProtection="1">
      <alignment horizontal="center" vertical="center"/>
    </xf>
    <xf numFmtId="0" fontId="19" fillId="2" borderId="0" xfId="0" applyFont="1" applyFill="1" applyProtection="1">
      <alignment vertical="center"/>
    </xf>
    <xf numFmtId="176" fontId="13" fillId="2" borderId="30" xfId="0" applyNumberFormat="1" applyFont="1" applyFill="1" applyBorder="1" applyAlignment="1" applyProtection="1">
      <alignment vertical="center" shrinkToFit="1"/>
    </xf>
    <xf numFmtId="0" fontId="33" fillId="2" borderId="4" xfId="0" applyFont="1" applyFill="1" applyBorder="1" applyProtection="1">
      <alignment vertical="center"/>
    </xf>
    <xf numFmtId="0" fontId="82" fillId="0" borderId="151" xfId="0" applyFont="1" applyFill="1" applyBorder="1" applyAlignment="1" applyProtection="1">
      <alignment horizontal="center" vertical="center"/>
    </xf>
    <xf numFmtId="176" fontId="13" fillId="2" borderId="31" xfId="0" applyNumberFormat="1" applyFont="1" applyFill="1" applyBorder="1" applyAlignment="1" applyProtection="1">
      <alignment vertical="center" shrinkToFit="1"/>
    </xf>
    <xf numFmtId="176" fontId="13" fillId="2" borderId="148" xfId="0" applyNumberFormat="1" applyFont="1" applyFill="1" applyBorder="1" applyAlignment="1" applyProtection="1">
      <alignment vertical="center" shrinkToFit="1"/>
    </xf>
    <xf numFmtId="180" fontId="36" fillId="2" borderId="30" xfId="0" applyNumberFormat="1" applyFont="1" applyFill="1" applyBorder="1" applyAlignment="1" applyProtection="1">
      <alignment horizontal="right" vertical="center"/>
    </xf>
    <xf numFmtId="0" fontId="0" fillId="0" borderId="0" xfId="0" applyFont="1" applyFill="1" applyProtection="1">
      <alignment vertical="center"/>
    </xf>
    <xf numFmtId="176" fontId="13" fillId="2" borderId="90" xfId="0" applyNumberFormat="1" applyFont="1" applyFill="1" applyBorder="1" applyAlignment="1" applyProtection="1">
      <alignment vertical="center" shrinkToFit="1"/>
    </xf>
    <xf numFmtId="180" fontId="36" fillId="2" borderId="90" xfId="0" applyNumberFormat="1" applyFont="1" applyFill="1" applyBorder="1" applyAlignment="1" applyProtection="1">
      <alignment horizontal="right" vertical="center"/>
    </xf>
    <xf numFmtId="0" fontId="29" fillId="2" borderId="0" xfId="0" applyFont="1" applyFill="1" applyAlignment="1" applyProtection="1">
      <alignment horizontal="left" vertical="center" wrapText="1"/>
    </xf>
    <xf numFmtId="176" fontId="29" fillId="2" borderId="0" xfId="0" applyNumberFormat="1" applyFont="1" applyFill="1" applyAlignment="1" applyProtection="1">
      <alignment vertical="center" shrinkToFit="1"/>
    </xf>
    <xf numFmtId="0" fontId="23" fillId="2" borderId="0" xfId="0" applyFont="1" applyFill="1" applyAlignment="1" applyProtection="1">
      <alignment vertical="center" wrapText="1"/>
    </xf>
    <xf numFmtId="0" fontId="0" fillId="0" borderId="13" xfId="0" applyFont="1" applyBorder="1" applyAlignment="1" applyProtection="1">
      <alignment horizontal="center" vertical="center" wrapText="1"/>
    </xf>
    <xf numFmtId="0" fontId="13" fillId="2" borderId="60" xfId="0" applyFont="1" applyFill="1" applyBorder="1" applyAlignment="1" applyProtection="1">
      <alignment horizontal="center" vertical="center"/>
    </xf>
    <xf numFmtId="0" fontId="23" fillId="2" borderId="60" xfId="0" applyFont="1" applyFill="1" applyBorder="1" applyAlignment="1" applyProtection="1">
      <alignment horizontal="center" vertical="center" wrapText="1"/>
    </xf>
    <xf numFmtId="0" fontId="82" fillId="0" borderId="150" xfId="0" applyFont="1" applyBorder="1" applyAlignment="1" applyProtection="1">
      <alignment horizontal="center" vertical="center" wrapText="1"/>
    </xf>
    <xf numFmtId="0" fontId="23" fillId="0" borderId="112" xfId="0" applyFont="1" applyBorder="1" applyAlignment="1" applyProtection="1">
      <alignment horizontal="center" vertical="center"/>
    </xf>
    <xf numFmtId="0" fontId="23" fillId="2" borderId="39" xfId="0" applyFont="1" applyFill="1" applyBorder="1" applyAlignment="1" applyProtection="1">
      <alignment vertical="center" wrapText="1"/>
    </xf>
    <xf numFmtId="0" fontId="23" fillId="2" borderId="14" xfId="0" applyFont="1" applyFill="1" applyBorder="1" applyAlignment="1" applyProtection="1">
      <alignment vertical="center" wrapText="1"/>
    </xf>
    <xf numFmtId="0" fontId="23" fillId="2" borderId="39" xfId="0" applyFont="1" applyFill="1" applyBorder="1" applyAlignment="1" applyProtection="1">
      <alignment vertical="center" wrapText="1" shrinkToFit="1"/>
    </xf>
    <xf numFmtId="0" fontId="23" fillId="2" borderId="17" xfId="0" applyFont="1" applyFill="1" applyBorder="1" applyAlignment="1" applyProtection="1">
      <alignment vertical="center" wrapText="1" shrinkToFit="1"/>
    </xf>
    <xf numFmtId="176" fontId="13" fillId="0" borderId="2" xfId="0" applyNumberFormat="1" applyFont="1" applyFill="1" applyBorder="1" applyAlignment="1" applyProtection="1">
      <alignment horizontal="right" vertical="center" shrinkToFit="1"/>
    </xf>
    <xf numFmtId="182" fontId="13" fillId="0" borderId="39" xfId="0" applyNumberFormat="1" applyFont="1" applyFill="1" applyBorder="1" applyAlignment="1" applyProtection="1">
      <alignment horizontal="right" vertical="center" shrinkToFit="1"/>
    </xf>
    <xf numFmtId="0" fontId="83" fillId="0" borderId="150" xfId="0" applyFont="1" applyBorder="1" applyProtection="1">
      <alignment vertical="center"/>
    </xf>
    <xf numFmtId="0" fontId="83" fillId="0" borderId="151" xfId="0" applyFont="1" applyBorder="1" applyProtection="1">
      <alignment vertical="center"/>
    </xf>
    <xf numFmtId="0" fontId="15" fillId="0" borderId="0" xfId="0" applyFont="1" applyProtection="1">
      <alignment vertical="center"/>
    </xf>
    <xf numFmtId="177" fontId="23" fillId="0" borderId="52" xfId="0" applyNumberFormat="1" applyFont="1" applyBorder="1" applyAlignment="1" applyProtection="1">
      <alignment horizontal="center" vertical="center"/>
    </xf>
    <xf numFmtId="0" fontId="23" fillId="2" borderId="13" xfId="0" applyFont="1" applyFill="1" applyBorder="1" applyAlignment="1" applyProtection="1">
      <alignment vertical="center" wrapText="1"/>
    </xf>
    <xf numFmtId="0" fontId="23" fillId="2" borderId="1" xfId="0" applyFont="1" applyFill="1" applyBorder="1" applyAlignment="1" applyProtection="1">
      <alignment vertical="center" wrapText="1"/>
    </xf>
    <xf numFmtId="0" fontId="23" fillId="2" borderId="13" xfId="0" applyFont="1" applyFill="1" applyBorder="1" applyAlignment="1" applyProtection="1">
      <alignment vertical="center" wrapText="1" shrinkToFit="1"/>
    </xf>
    <xf numFmtId="0" fontId="23" fillId="2" borderId="5" xfId="0" applyFont="1" applyFill="1" applyBorder="1" applyAlignment="1" applyProtection="1">
      <alignment vertical="center" wrapText="1" shrinkToFit="1"/>
    </xf>
    <xf numFmtId="182" fontId="13" fillId="0" borderId="1" xfId="0" applyNumberFormat="1" applyFont="1" applyFill="1" applyBorder="1" applyAlignment="1" applyProtection="1">
      <alignment horizontal="right" vertical="center" shrinkToFit="1"/>
    </xf>
    <xf numFmtId="182" fontId="13" fillId="0" borderId="1" xfId="0" applyNumberFormat="1" applyFont="1" applyFill="1" applyBorder="1" applyAlignment="1" applyProtection="1">
      <alignment horizontal="right" vertical="center" shrinkToFit="1"/>
    </xf>
    <xf numFmtId="0" fontId="80" fillId="2" borderId="0" xfId="0" applyFont="1" applyFill="1" applyAlignment="1" applyProtection="1">
      <alignment vertical="center"/>
    </xf>
    <xf numFmtId="0" fontId="13" fillId="2" borderId="0" xfId="0" applyFont="1" applyFill="1" applyAlignment="1" applyProtection="1">
      <alignment vertical="center"/>
    </xf>
    <xf numFmtId="0" fontId="19" fillId="2" borderId="0" xfId="0" applyFont="1" applyFill="1" applyAlignment="1" applyProtection="1">
      <alignment vertical="center"/>
    </xf>
    <xf numFmtId="0" fontId="0" fillId="2" borderId="0" xfId="0" applyFont="1" applyFill="1" applyProtection="1">
      <alignment vertical="center"/>
    </xf>
    <xf numFmtId="0" fontId="14" fillId="2" borderId="0" xfId="0" applyFont="1" applyFill="1" applyProtection="1">
      <alignment vertical="center"/>
    </xf>
    <xf numFmtId="0" fontId="0" fillId="2" borderId="0" xfId="0" applyFill="1" applyAlignment="1" applyProtection="1">
      <alignment vertical="center"/>
    </xf>
    <xf numFmtId="176" fontId="13" fillId="2" borderId="66" xfId="0" applyNumberFormat="1" applyFont="1" applyFill="1" applyBorder="1" applyAlignment="1" applyProtection="1">
      <alignment vertical="center" shrinkToFit="1"/>
    </xf>
    <xf numFmtId="180" fontId="36" fillId="2" borderId="116" xfId="0" applyNumberFormat="1" applyFont="1" applyFill="1" applyBorder="1" applyAlignment="1" applyProtection="1">
      <alignment horizontal="right" vertical="center"/>
    </xf>
    <xf numFmtId="0" fontId="14" fillId="0" borderId="0" xfId="0" applyFont="1" applyFill="1" applyProtection="1">
      <alignment vertical="center"/>
    </xf>
    <xf numFmtId="0" fontId="23" fillId="2" borderId="0" xfId="0" applyFont="1" applyFill="1" applyAlignment="1" applyProtection="1">
      <alignment horizontal="center" vertical="center" wrapText="1"/>
    </xf>
    <xf numFmtId="0" fontId="23" fillId="2" borderId="0" xfId="0" applyFont="1" applyFill="1" applyAlignment="1" applyProtection="1">
      <alignment horizontal="left" vertical="center" wrapText="1"/>
    </xf>
    <xf numFmtId="0" fontId="0" fillId="0" borderId="2" xfId="0" applyFont="1" applyBorder="1" applyAlignment="1" applyProtection="1">
      <alignment horizontal="center" vertical="center" wrapText="1"/>
    </xf>
    <xf numFmtId="0" fontId="23" fillId="2" borderId="60" xfId="0" applyFont="1" applyFill="1" applyBorder="1" applyAlignment="1" applyProtection="1">
      <alignment horizontal="center" vertical="center"/>
    </xf>
    <xf numFmtId="0" fontId="29" fillId="2" borderId="65" xfId="0" applyFont="1" applyFill="1" applyBorder="1" applyAlignment="1" applyProtection="1">
      <alignment horizontal="center" vertical="center" wrapText="1"/>
    </xf>
    <xf numFmtId="0" fontId="82" fillId="0" borderId="151" xfId="0" applyFont="1" applyBorder="1" applyAlignment="1" applyProtection="1">
      <alignment horizontal="center" vertical="center" wrapText="1"/>
    </xf>
    <xf numFmtId="0" fontId="23" fillId="0" borderId="112" xfId="0" quotePrefix="1" applyFont="1" applyBorder="1" applyAlignment="1" applyProtection="1">
      <alignment horizontal="right" vertical="center"/>
    </xf>
    <xf numFmtId="0" fontId="83" fillId="0" borderId="151" xfId="0" applyFont="1" applyBorder="1" applyAlignment="1" applyProtection="1">
      <alignment horizontal="left" vertical="center" wrapText="1"/>
    </xf>
    <xf numFmtId="177" fontId="23" fillId="0" borderId="52" xfId="0" applyNumberFormat="1" applyFont="1" applyBorder="1" applyAlignment="1" applyProtection="1">
      <alignment vertical="center"/>
    </xf>
    <xf numFmtId="0" fontId="23" fillId="2" borderId="1" xfId="0" applyFont="1" applyFill="1" applyBorder="1" applyAlignment="1" applyProtection="1">
      <alignment vertical="center" wrapText="1" shrinkToFit="1"/>
    </xf>
    <xf numFmtId="0" fontId="0" fillId="0" borderId="0" xfId="0" applyAlignment="1" applyProtection="1">
      <alignment vertical="center"/>
    </xf>
    <xf numFmtId="0" fontId="0" fillId="0" borderId="0" xfId="0" applyAlignment="1" applyProtection="1">
      <alignment horizontal="center" vertical="center"/>
    </xf>
    <xf numFmtId="0" fontId="23" fillId="2" borderId="56" xfId="0" applyFont="1" applyFill="1" applyBorder="1" applyAlignment="1" applyProtection="1">
      <alignment vertical="center" wrapText="1" shrinkToFit="1"/>
    </xf>
    <xf numFmtId="176" fontId="13" fillId="6" borderId="1" xfId="0" applyNumberFormat="1" applyFont="1" applyFill="1" applyBorder="1" applyAlignment="1" applyProtection="1">
      <alignment horizontal="right" vertical="center" shrinkToFit="1"/>
      <protection locked="0"/>
    </xf>
    <xf numFmtId="0" fontId="69" fillId="4" borderId="52" xfId="0" applyFont="1" applyFill="1" applyBorder="1" applyAlignment="1" applyProtection="1">
      <alignment horizontal="center" vertical="center"/>
      <protection locked="0"/>
    </xf>
    <xf numFmtId="176" fontId="69" fillId="5" borderId="80" xfId="0" applyNumberFormat="1" applyFont="1" applyFill="1" applyBorder="1" applyAlignment="1" applyProtection="1">
      <alignment horizontal="center" vertical="center" shrinkToFit="1"/>
      <protection locked="0"/>
    </xf>
    <xf numFmtId="176" fontId="13" fillId="5" borderId="2" xfId="0" applyNumberFormat="1" applyFont="1" applyFill="1" applyBorder="1" applyAlignment="1" applyProtection="1">
      <alignment horizontal="right" vertical="center" shrinkToFit="1"/>
      <protection locked="0"/>
    </xf>
    <xf numFmtId="182" fontId="13" fillId="0" borderId="1" xfId="0" applyNumberFormat="1" applyFont="1" applyFill="1" applyBorder="1" applyAlignment="1" applyProtection="1">
      <alignment horizontal="right" vertical="center" shrinkToFit="1"/>
    </xf>
    <xf numFmtId="176" fontId="23" fillId="31" borderId="2" xfId="0" applyNumberFormat="1" applyFont="1" applyFill="1" applyBorder="1" applyAlignment="1" applyProtection="1">
      <alignment horizontal="right" vertical="center" shrinkToFit="1"/>
      <protection locked="0"/>
    </xf>
    <xf numFmtId="0" fontId="23" fillId="2" borderId="2" xfId="0" applyFont="1" applyFill="1" applyBorder="1" applyAlignment="1" applyProtection="1">
      <alignment vertical="center" wrapText="1" shrinkToFit="1"/>
    </xf>
    <xf numFmtId="176" fontId="69" fillId="31" borderId="80" xfId="0" applyNumberFormat="1" applyFont="1" applyFill="1" applyBorder="1" applyAlignment="1" applyProtection="1">
      <alignment horizontal="center" vertical="center" shrinkToFit="1"/>
      <protection locked="0"/>
    </xf>
    <xf numFmtId="176" fontId="69" fillId="5" borderId="3" xfId="0" applyNumberFormat="1" applyFont="1" applyFill="1" applyBorder="1" applyAlignment="1" applyProtection="1">
      <alignment horizontal="center" vertical="center" shrinkToFit="1"/>
      <protection locked="0"/>
    </xf>
    <xf numFmtId="0" fontId="27" fillId="2" borderId="0" xfId="0" applyFont="1" applyFill="1" applyAlignment="1" applyProtection="1">
      <alignment horizontal="left" vertical="top" wrapText="1"/>
    </xf>
    <xf numFmtId="0" fontId="68" fillId="0" borderId="26" xfId="0" applyFont="1" applyBorder="1" applyAlignment="1">
      <alignment horizontal="center" vertical="center" wrapText="1"/>
    </xf>
    <xf numFmtId="0" fontId="0" fillId="2" borderId="0" xfId="0" applyFill="1">
      <alignment vertical="center"/>
    </xf>
    <xf numFmtId="0" fontId="68" fillId="0" borderId="145" xfId="0" applyFont="1" applyBorder="1" applyAlignment="1">
      <alignment horizontal="center" vertical="center" wrapText="1"/>
    </xf>
    <xf numFmtId="0" fontId="68" fillId="0" borderId="117" xfId="0" applyFont="1" applyBorder="1" applyAlignment="1">
      <alignment horizontal="center" vertical="center" wrapText="1"/>
    </xf>
    <xf numFmtId="0" fontId="68" fillId="0" borderId="135" xfId="0" applyFont="1" applyBorder="1" applyAlignment="1">
      <alignment horizontal="center" vertical="center" wrapText="1"/>
    </xf>
    <xf numFmtId="0" fontId="68" fillId="0" borderId="134" xfId="0" applyFont="1" applyBorder="1" applyAlignment="1">
      <alignment horizontal="center" vertical="center" wrapText="1"/>
    </xf>
    <xf numFmtId="0" fontId="68" fillId="0" borderId="24" xfId="0" applyFont="1" applyBorder="1" applyAlignment="1">
      <alignment horizontal="center" vertical="center"/>
    </xf>
    <xf numFmtId="0" fontId="68" fillId="0" borderId="146" xfId="0" applyFont="1" applyBorder="1" applyAlignment="1">
      <alignment horizontal="center" vertical="center" wrapText="1"/>
    </xf>
    <xf numFmtId="0" fontId="68" fillId="0" borderId="145" xfId="55" applyNumberFormat="1" applyFont="1" applyBorder="1" applyAlignment="1">
      <alignment horizontal="center" vertical="center" wrapText="1"/>
    </xf>
    <xf numFmtId="0" fontId="68" fillId="0" borderId="117" xfId="55" applyNumberFormat="1" applyFont="1" applyBorder="1" applyAlignment="1">
      <alignment horizontal="center" vertical="center" wrapText="1"/>
    </xf>
    <xf numFmtId="0" fontId="68" fillId="0" borderId="146" xfId="55" applyNumberFormat="1" applyFont="1" applyBorder="1" applyAlignment="1">
      <alignment horizontal="center" vertical="center" wrapText="1"/>
    </xf>
    <xf numFmtId="0" fontId="90" fillId="0" borderId="80" xfId="0" applyFont="1" applyBorder="1">
      <alignment vertical="center"/>
    </xf>
    <xf numFmtId="181" fontId="66" fillId="0" borderId="52" xfId="55" applyNumberFormat="1" applyFont="1" applyBorder="1" applyAlignment="1">
      <alignment horizontal="right" vertical="center" wrapText="1"/>
    </xf>
    <xf numFmtId="181" fontId="66" fillId="0" borderId="56" xfId="55" applyNumberFormat="1" applyFont="1" applyBorder="1" applyAlignment="1">
      <alignment horizontal="right" vertical="center" wrapText="1"/>
    </xf>
    <xf numFmtId="181" fontId="66" fillId="0" borderId="155" xfId="55" applyNumberFormat="1" applyFont="1" applyBorder="1" applyAlignment="1">
      <alignment vertical="center" wrapText="1"/>
    </xf>
    <xf numFmtId="181" fontId="66" fillId="0" borderId="156" xfId="55" applyNumberFormat="1" applyFont="1" applyBorder="1" applyAlignment="1">
      <alignment vertical="center" wrapText="1"/>
    </xf>
    <xf numFmtId="181" fontId="67" fillId="0" borderId="52" xfId="55" applyNumberFormat="1" applyFont="1" applyBorder="1">
      <alignment vertical="center"/>
    </xf>
    <xf numFmtId="181" fontId="67" fillId="0" borderId="1" xfId="55" applyNumberFormat="1" applyFont="1" applyBorder="1">
      <alignment vertical="center"/>
    </xf>
    <xf numFmtId="181" fontId="67" fillId="0" borderId="4" xfId="55" applyNumberFormat="1" applyFont="1" applyBorder="1">
      <alignment vertical="center"/>
    </xf>
    <xf numFmtId="181" fontId="66" fillId="0" borderId="52" xfId="55" applyNumberFormat="1" applyFont="1" applyBorder="1" applyAlignment="1">
      <alignment horizontal="center" vertical="center" wrapText="1"/>
    </xf>
    <xf numFmtId="181" fontId="66" fillId="0" borderId="1" xfId="55" applyNumberFormat="1" applyFont="1" applyBorder="1" applyAlignment="1">
      <alignment horizontal="center" vertical="center" wrapText="1"/>
    </xf>
    <xf numFmtId="181" fontId="66" fillId="0" borderId="56" xfId="55" applyNumberFormat="1" applyFont="1" applyBorder="1" applyAlignment="1">
      <alignment horizontal="center" vertical="center" wrapText="1"/>
    </xf>
    <xf numFmtId="0" fontId="90" fillId="0" borderId="157" xfId="0" applyFont="1" applyBorder="1">
      <alignment vertical="center"/>
    </xf>
    <xf numFmtId="181" fontId="67" fillId="0" borderId="158" xfId="55" applyNumberFormat="1" applyFont="1" applyBorder="1">
      <alignment vertical="center"/>
    </xf>
    <xf numFmtId="181" fontId="67" fillId="0" borderId="159" xfId="55" applyNumberFormat="1" applyFont="1" applyBorder="1">
      <alignment vertical="center"/>
    </xf>
    <xf numFmtId="181" fontId="66" fillId="0" borderId="160" xfId="55" applyNumberFormat="1" applyFont="1" applyBorder="1" applyAlignment="1">
      <alignment vertical="center" wrapText="1"/>
    </xf>
    <xf numFmtId="181" fontId="67" fillId="0" borderId="161" xfId="55" applyNumberFormat="1" applyFont="1" applyBorder="1">
      <alignment vertical="center"/>
    </xf>
    <xf numFmtId="181" fontId="66" fillId="0" borderId="162" xfId="55" applyNumberFormat="1" applyFont="1" applyBorder="1" applyAlignment="1">
      <alignment vertical="center" wrapText="1"/>
    </xf>
    <xf numFmtId="181" fontId="66" fillId="0" borderId="158" xfId="55" applyNumberFormat="1" applyFont="1" applyBorder="1" applyAlignment="1">
      <alignment horizontal="center" vertical="center" wrapText="1"/>
    </xf>
    <xf numFmtId="181" fontId="66" fillId="0" borderId="159" xfId="55" applyNumberFormat="1" applyFont="1" applyBorder="1" applyAlignment="1">
      <alignment horizontal="center" vertical="center" wrapText="1"/>
    </xf>
    <xf numFmtId="181" fontId="66" fillId="0" borderId="160" xfId="55" applyNumberFormat="1" applyFont="1" applyBorder="1" applyAlignment="1">
      <alignment horizontal="center" vertical="center" wrapText="1"/>
    </xf>
    <xf numFmtId="181" fontId="67" fillId="0" borderId="58" xfId="55" applyNumberFormat="1" applyFont="1" applyBorder="1">
      <alignment vertical="center"/>
    </xf>
    <xf numFmtId="181" fontId="67" fillId="0" borderId="14" xfId="55" applyNumberFormat="1" applyFont="1" applyBorder="1">
      <alignment vertical="center"/>
    </xf>
    <xf numFmtId="181" fontId="67" fillId="0" borderId="20" xfId="55" applyNumberFormat="1" applyFont="1" applyBorder="1">
      <alignment vertical="center"/>
    </xf>
    <xf numFmtId="181" fontId="66" fillId="0" borderId="163" xfId="55" applyNumberFormat="1" applyFont="1" applyBorder="1" applyAlignment="1">
      <alignment vertical="center" wrapText="1"/>
    </xf>
    <xf numFmtId="181" fontId="66" fillId="0" borderId="58" xfId="55" applyNumberFormat="1" applyFont="1" applyBorder="1" applyAlignment="1">
      <alignment horizontal="center" vertical="center" wrapText="1"/>
    </xf>
    <xf numFmtId="181" fontId="66" fillId="0" borderId="14" xfId="55" applyNumberFormat="1" applyFont="1" applyBorder="1" applyAlignment="1">
      <alignment horizontal="center" vertical="center" wrapText="1"/>
    </xf>
    <xf numFmtId="181" fontId="66" fillId="0" borderId="55" xfId="55" applyNumberFormat="1" applyFont="1" applyBorder="1" applyAlignment="1">
      <alignment horizontal="center" vertical="center" wrapText="1"/>
    </xf>
    <xf numFmtId="181" fontId="67" fillId="0" borderId="59" xfId="55" applyNumberFormat="1" applyFont="1" applyBorder="1">
      <alignment vertical="center"/>
    </xf>
    <xf numFmtId="181" fontId="67" fillId="0" borderId="60" xfId="55" applyNumberFormat="1" applyFont="1" applyBorder="1">
      <alignment vertical="center"/>
    </xf>
    <xf numFmtId="181" fontId="67" fillId="0" borderId="84" xfId="55" applyNumberFormat="1" applyFont="1" applyBorder="1">
      <alignment vertical="center"/>
    </xf>
    <xf numFmtId="181" fontId="66" fillId="0" borderId="164" xfId="55" applyNumberFormat="1" applyFont="1" applyBorder="1" applyAlignment="1">
      <alignment vertical="center" wrapText="1"/>
    </xf>
    <xf numFmtId="181" fontId="66" fillId="0" borderId="59" xfId="55" applyNumberFormat="1" applyFont="1" applyBorder="1" applyAlignment="1">
      <alignment horizontal="center" vertical="center" wrapText="1"/>
    </xf>
    <xf numFmtId="181" fontId="66" fillId="0" borderId="60" xfId="55" applyNumberFormat="1" applyFont="1" applyBorder="1" applyAlignment="1">
      <alignment horizontal="center" vertical="center" wrapText="1"/>
    </xf>
    <xf numFmtId="181" fontId="66" fillId="0" borderId="61" xfId="55" applyNumberFormat="1" applyFont="1" applyBorder="1" applyAlignment="1">
      <alignment horizontal="center" vertical="center" wrapText="1"/>
    </xf>
    <xf numFmtId="181" fontId="66" fillId="0" borderId="0" xfId="55" applyNumberFormat="1" applyFont="1" applyBorder="1" applyAlignment="1">
      <alignment vertical="center" wrapText="1"/>
    </xf>
    <xf numFmtId="181" fontId="76" fillId="2" borderId="116" xfId="56" quotePrefix="1" applyNumberFormat="1" applyFont="1" applyFill="1" applyBorder="1">
      <alignment vertical="center"/>
    </xf>
    <xf numFmtId="0" fontId="68" fillId="0" borderId="82" xfId="0" applyFont="1" applyBorder="1">
      <alignment vertical="center"/>
    </xf>
    <xf numFmtId="0" fontId="68" fillId="0" borderId="80" xfId="0" applyFont="1" applyBorder="1">
      <alignment vertical="center"/>
    </xf>
    <xf numFmtId="0" fontId="68" fillId="0" borderId="96" xfId="0" applyFont="1" applyBorder="1">
      <alignment vertical="center"/>
    </xf>
    <xf numFmtId="181" fontId="76" fillId="2" borderId="144" xfId="56" quotePrefix="1" applyNumberFormat="1" applyFont="1" applyFill="1" applyBorder="1">
      <alignment vertical="center"/>
    </xf>
    <xf numFmtId="181" fontId="76" fillId="2" borderId="66" xfId="56" quotePrefix="1" applyNumberFormat="1" applyFont="1" applyFill="1" applyBorder="1">
      <alignment vertical="center"/>
    </xf>
    <xf numFmtId="181" fontId="76" fillId="2" borderId="158" xfId="56" quotePrefix="1" applyNumberFormat="1" applyFont="1" applyFill="1" applyBorder="1">
      <alignment vertical="center"/>
    </xf>
    <xf numFmtId="181" fontId="76" fillId="2" borderId="165" xfId="56" quotePrefix="1" applyNumberFormat="1" applyFont="1" applyFill="1" applyBorder="1">
      <alignment vertical="center"/>
    </xf>
    <xf numFmtId="0" fontId="66" fillId="0" borderId="0" xfId="0" applyFont="1" applyBorder="1" applyAlignment="1">
      <alignment horizontal="left" vertical="center" wrapText="1"/>
    </xf>
    <xf numFmtId="0" fontId="90" fillId="0" borderId="1" xfId="0" applyFont="1" applyBorder="1" applyAlignment="1">
      <alignment vertical="center" wrapText="1"/>
    </xf>
    <xf numFmtId="0" fontId="68" fillId="0" borderId="1" xfId="0" applyFont="1" applyBorder="1" applyAlignment="1">
      <alignment vertical="center" wrapText="1"/>
    </xf>
    <xf numFmtId="181" fontId="66" fillId="0" borderId="1" xfId="55" applyNumberFormat="1" applyFont="1" applyBorder="1">
      <alignment vertical="center"/>
    </xf>
    <xf numFmtId="181" fontId="66" fillId="0" borderId="0" xfId="55" applyNumberFormat="1" applyFont="1" applyBorder="1" applyAlignment="1">
      <alignment horizontal="right" vertical="center" wrapText="1"/>
    </xf>
    <xf numFmtId="0" fontId="90" fillId="0" borderId="31" xfId="0" applyFont="1" applyBorder="1">
      <alignment vertical="center"/>
    </xf>
    <xf numFmtId="0" fontId="90" fillId="0" borderId="165" xfId="0" applyFont="1" applyBorder="1">
      <alignment vertical="center"/>
    </xf>
    <xf numFmtId="0" fontId="68" fillId="0" borderId="116" xfId="0" applyFont="1" applyBorder="1">
      <alignment vertical="center"/>
    </xf>
    <xf numFmtId="0" fontId="68" fillId="0" borderId="31" xfId="0" applyFont="1" applyBorder="1">
      <alignment vertical="center"/>
    </xf>
    <xf numFmtId="0" fontId="68" fillId="0" borderId="90" xfId="0" applyFont="1" applyBorder="1">
      <alignment vertical="center"/>
    </xf>
    <xf numFmtId="0" fontId="10" fillId="8" borderId="88" xfId="0" applyFont="1" applyFill="1" applyBorder="1" applyAlignment="1">
      <alignment horizontal="center" vertical="center"/>
    </xf>
    <xf numFmtId="0" fontId="24" fillId="2" borderId="0" xfId="0" applyFont="1" applyFill="1">
      <alignment vertical="center"/>
    </xf>
    <xf numFmtId="0" fontId="82" fillId="0" borderId="151" xfId="0" applyFont="1" applyBorder="1" applyAlignment="1">
      <alignment horizontal="center" vertical="center" shrinkToFit="1"/>
    </xf>
    <xf numFmtId="0" fontId="27" fillId="32" borderId="67" xfId="0" applyFont="1" applyFill="1" applyBorder="1" applyAlignment="1">
      <alignment horizontal="center" vertical="center" wrapText="1"/>
    </xf>
    <xf numFmtId="0" fontId="24" fillId="0" borderId="0" xfId="0" applyFont="1">
      <alignment vertical="center"/>
    </xf>
    <xf numFmtId="0" fontId="27" fillId="32" borderId="45" xfId="0" applyFont="1" applyFill="1" applyBorder="1" applyAlignment="1">
      <alignment horizontal="center" vertical="center" wrapText="1"/>
    </xf>
    <xf numFmtId="0" fontId="27" fillId="2" borderId="46" xfId="0" applyFont="1" applyFill="1" applyBorder="1" applyAlignment="1">
      <alignment vertical="center" wrapText="1"/>
    </xf>
    <xf numFmtId="0" fontId="82" fillId="0" borderId="166" xfId="0" applyFont="1" applyBorder="1" applyAlignment="1" applyProtection="1">
      <alignment horizontal="center" vertical="center"/>
      <protection locked="0"/>
    </xf>
    <xf numFmtId="0" fontId="27" fillId="32" borderId="74" xfId="0" applyFont="1" applyFill="1" applyBorder="1" applyAlignment="1">
      <alignment horizontal="center" vertical="center" wrapText="1"/>
    </xf>
    <xf numFmtId="0" fontId="27" fillId="2" borderId="75" xfId="0" applyFont="1" applyFill="1" applyBorder="1" applyAlignment="1">
      <alignment vertical="center" wrapText="1"/>
    </xf>
    <xf numFmtId="0" fontId="27" fillId="32" borderId="152" xfId="0" applyFont="1" applyFill="1" applyBorder="1" applyAlignment="1">
      <alignment horizontal="center" vertical="center" wrapText="1"/>
    </xf>
    <xf numFmtId="0" fontId="27" fillId="2" borderId="76" xfId="0" applyFont="1" applyFill="1" applyBorder="1" applyAlignment="1">
      <alignment vertical="center" wrapText="1"/>
    </xf>
    <xf numFmtId="0" fontId="27" fillId="2" borderId="77" xfId="0" applyFont="1" applyFill="1" applyBorder="1" applyAlignment="1">
      <alignment vertical="center" wrapText="1"/>
    </xf>
    <xf numFmtId="0" fontId="27" fillId="32" borderId="78" xfId="0" applyFont="1" applyFill="1" applyBorder="1" applyAlignment="1">
      <alignment horizontal="center" vertical="center" wrapText="1"/>
    </xf>
    <xf numFmtId="0" fontId="27" fillId="32" borderId="153" xfId="0" applyFont="1" applyFill="1" applyBorder="1" applyAlignment="1">
      <alignment horizontal="center" vertical="center" wrapText="1"/>
    </xf>
    <xf numFmtId="0" fontId="10" fillId="0" borderId="0" xfId="0" applyFont="1" applyAlignment="1">
      <alignment horizontal="left" vertical="center" wrapText="1"/>
    </xf>
    <xf numFmtId="0" fontId="27" fillId="2" borderId="32" xfId="0" applyFont="1" applyFill="1" applyBorder="1" applyAlignment="1">
      <alignment vertical="center" wrapText="1"/>
    </xf>
    <xf numFmtId="0" fontId="27" fillId="2" borderId="70" xfId="0" applyFont="1" applyFill="1" applyBorder="1" applyAlignment="1">
      <alignment vertical="center" wrapText="1"/>
    </xf>
    <xf numFmtId="0" fontId="24" fillId="2" borderId="0" xfId="0" applyFont="1" applyFill="1" applyAlignment="1">
      <alignment vertical="top"/>
    </xf>
    <xf numFmtId="0" fontId="27" fillId="32" borderId="47" xfId="0" applyFont="1" applyFill="1" applyBorder="1" applyAlignment="1">
      <alignment horizontal="center" vertical="center" wrapText="1"/>
    </xf>
    <xf numFmtId="0" fontId="27" fillId="2" borderId="115" xfId="0" applyFont="1" applyFill="1" applyBorder="1" applyAlignment="1">
      <alignment vertical="center" wrapText="1"/>
    </xf>
    <xf numFmtId="0" fontId="0" fillId="0" borderId="1" xfId="55" applyNumberFormat="1" applyFont="1" applyBorder="1" applyAlignment="1">
      <alignment horizontal="center" vertical="center" wrapText="1"/>
    </xf>
    <xf numFmtId="0" fontId="83" fillId="0" borderId="167" xfId="0" applyFont="1" applyBorder="1" applyProtection="1">
      <alignment vertical="center"/>
    </xf>
    <xf numFmtId="0" fontId="83" fillId="0" borderId="168" xfId="0" applyFont="1" applyBorder="1" applyAlignment="1" applyProtection="1">
      <alignment horizontal="left" vertical="center" wrapText="1"/>
    </xf>
    <xf numFmtId="0" fontId="83" fillId="0" borderId="169" xfId="0" applyFont="1" applyBorder="1" applyProtection="1">
      <alignment vertical="center"/>
    </xf>
    <xf numFmtId="0" fontId="82" fillId="0" borderId="170" xfId="0" applyFont="1" applyBorder="1" applyAlignment="1" applyProtection="1">
      <alignment horizontal="center" vertical="center" wrapText="1"/>
    </xf>
    <xf numFmtId="9" fontId="0" fillId="0" borderId="1" xfId="0" applyNumberFormat="1" applyBorder="1">
      <alignment vertical="center"/>
    </xf>
    <xf numFmtId="176" fontId="23" fillId="31" borderId="2" xfId="0" applyNumberFormat="1" applyFont="1" applyFill="1" applyBorder="1" applyAlignment="1">
      <alignment horizontal="right" vertical="center" shrinkToFit="1"/>
    </xf>
    <xf numFmtId="0" fontId="32" fillId="2" borderId="17" xfId="0" applyFont="1" applyFill="1" applyBorder="1" applyAlignment="1" applyProtection="1">
      <alignment horizontal="center" vertical="center"/>
    </xf>
    <xf numFmtId="176" fontId="23" fillId="0" borderId="1" xfId="0" applyNumberFormat="1" applyFont="1" applyFill="1" applyBorder="1" applyAlignment="1" applyProtection="1">
      <alignment horizontal="right" vertical="center" shrinkToFit="1"/>
    </xf>
    <xf numFmtId="176" fontId="23" fillId="0" borderId="25" xfId="0" applyNumberFormat="1" applyFont="1" applyFill="1" applyBorder="1" applyAlignment="1" applyProtection="1">
      <alignment horizontal="right" vertical="center" shrinkToFit="1"/>
    </xf>
    <xf numFmtId="0" fontId="83" fillId="0" borderId="171" xfId="0" applyFont="1" applyBorder="1" applyProtection="1">
      <alignment vertical="center"/>
    </xf>
    <xf numFmtId="176" fontId="23" fillId="0" borderId="146" xfId="0" applyNumberFormat="1" applyFont="1" applyBorder="1" applyAlignment="1">
      <alignment horizontal="right" vertical="center" shrinkToFit="1"/>
    </xf>
    <xf numFmtId="176" fontId="23" fillId="0" borderId="1" xfId="0" applyNumberFormat="1" applyFont="1" applyBorder="1" applyAlignment="1">
      <alignment horizontal="right" vertical="center" shrinkToFit="1"/>
    </xf>
    <xf numFmtId="0" fontId="13" fillId="7" borderId="2" xfId="0" applyFont="1" applyFill="1" applyBorder="1" applyProtection="1">
      <alignment vertical="center"/>
      <protection locked="0"/>
    </xf>
    <xf numFmtId="0" fontId="13" fillId="7" borderId="3" xfId="0" applyFont="1" applyFill="1" applyBorder="1" applyProtection="1">
      <alignment vertical="center"/>
      <protection locked="0"/>
    </xf>
    <xf numFmtId="0" fontId="13" fillId="7" borderId="4" xfId="0" applyFont="1" applyFill="1" applyBorder="1" applyProtection="1">
      <alignment vertical="center"/>
      <protection locked="0"/>
    </xf>
    <xf numFmtId="0" fontId="13" fillId="7" borderId="1" xfId="0" applyFont="1" applyFill="1" applyBorder="1" applyProtection="1">
      <alignment vertical="center"/>
      <protection locked="0"/>
    </xf>
    <xf numFmtId="49" fontId="19" fillId="7" borderId="82" xfId="0" applyNumberFormat="1" applyFont="1" applyFill="1" applyBorder="1" applyAlignment="1" applyProtection="1">
      <alignment horizontal="center" vertical="center"/>
      <protection locked="0"/>
    </xf>
    <xf numFmtId="49" fontId="19" fillId="7" borderId="15" xfId="0" applyNumberFormat="1" applyFont="1" applyFill="1" applyBorder="1" applyAlignment="1" applyProtection="1">
      <alignment horizontal="center" vertical="center"/>
      <protection locked="0"/>
    </xf>
    <xf numFmtId="49" fontId="19" fillId="7" borderId="20" xfId="0" applyNumberFormat="1" applyFont="1" applyFill="1" applyBorder="1" applyAlignment="1" applyProtection="1">
      <alignment horizontal="center" vertical="center"/>
      <protection locked="0"/>
    </xf>
    <xf numFmtId="49" fontId="80" fillId="7" borderId="80" xfId="0" applyNumberFormat="1" applyFont="1" applyFill="1" applyBorder="1" applyAlignment="1" applyProtection="1">
      <alignment horizontal="center" vertical="center"/>
      <protection locked="0"/>
    </xf>
    <xf numFmtId="49" fontId="80" fillId="7" borderId="3" xfId="0" applyNumberFormat="1" applyFont="1" applyFill="1" applyBorder="1" applyAlignment="1" applyProtection="1">
      <alignment horizontal="center" vertical="center"/>
      <protection locked="0"/>
    </xf>
    <xf numFmtId="49" fontId="80" fillId="7" borderId="4" xfId="0" applyNumberFormat="1" applyFont="1" applyFill="1" applyBorder="1" applyAlignment="1" applyProtection="1">
      <alignment horizontal="center" vertical="center"/>
      <protection locked="0"/>
    </xf>
    <xf numFmtId="0" fontId="13" fillId="0" borderId="1" xfId="0" applyFont="1" applyBorder="1" applyAlignment="1" applyProtection="1">
      <alignment horizontal="center" vertical="center" wrapText="1"/>
    </xf>
    <xf numFmtId="0" fontId="13" fillId="0" borderId="1" xfId="0" applyFont="1" applyBorder="1" applyAlignment="1" applyProtection="1">
      <alignment horizontal="center" vertical="center"/>
    </xf>
    <xf numFmtId="0" fontId="13" fillId="0" borderId="60" xfId="0" applyFont="1" applyBorder="1" applyAlignment="1" applyProtection="1">
      <alignment horizontal="center" vertical="center"/>
    </xf>
    <xf numFmtId="0" fontId="13" fillId="7" borderId="2" xfId="0" applyFont="1" applyFill="1" applyBorder="1" applyAlignment="1" applyProtection="1">
      <alignment vertical="center" wrapText="1"/>
      <protection locked="0"/>
    </xf>
    <xf numFmtId="0" fontId="13" fillId="7" borderId="3" xfId="0" applyFont="1" applyFill="1" applyBorder="1" applyAlignment="1" applyProtection="1">
      <alignment vertical="center" wrapText="1"/>
      <protection locked="0"/>
    </xf>
    <xf numFmtId="0" fontId="13" fillId="7" borderId="4" xfId="0" applyFont="1" applyFill="1" applyBorder="1" applyAlignment="1" applyProtection="1">
      <alignment vertical="center" wrapText="1"/>
      <protection locked="0"/>
    </xf>
    <xf numFmtId="0" fontId="13" fillId="0" borderId="60" xfId="0" applyFont="1" applyBorder="1" applyAlignment="1" applyProtection="1">
      <alignment horizontal="center" vertical="center" wrapText="1"/>
    </xf>
    <xf numFmtId="0" fontId="13" fillId="7" borderId="134" xfId="0" applyFont="1" applyFill="1" applyBorder="1" applyProtection="1">
      <alignment vertical="center"/>
      <protection locked="0"/>
    </xf>
    <xf numFmtId="0" fontId="13" fillId="7" borderId="25" xfId="0" applyFont="1" applyFill="1" applyBorder="1" applyProtection="1">
      <alignment vertical="center"/>
      <protection locked="0"/>
    </xf>
    <xf numFmtId="0" fontId="13" fillId="7" borderId="135" xfId="0" applyFont="1" applyFill="1" applyBorder="1" applyProtection="1">
      <alignment vertical="center"/>
      <protection locked="0"/>
    </xf>
    <xf numFmtId="0" fontId="13" fillId="0" borderId="2" xfId="0" applyFont="1" applyBorder="1" applyAlignment="1" applyProtection="1">
      <alignment horizontal="center" vertical="center"/>
    </xf>
    <xf numFmtId="0" fontId="13" fillId="0" borderId="3" xfId="0" applyFont="1" applyBorder="1" applyAlignment="1" applyProtection="1">
      <alignment horizontal="center" vertical="center"/>
    </xf>
    <xf numFmtId="0" fontId="13" fillId="0" borderId="4" xfId="0" applyFont="1" applyBorder="1" applyAlignment="1" applyProtection="1">
      <alignment horizontal="center" vertical="center"/>
    </xf>
    <xf numFmtId="49" fontId="80" fillId="7" borderId="97" xfId="0" applyNumberFormat="1" applyFont="1" applyFill="1" applyBorder="1" applyAlignment="1" applyProtection="1">
      <alignment horizontal="center" vertical="center"/>
      <protection locked="0"/>
    </xf>
    <xf numFmtId="49" fontId="80" fillId="7" borderId="94" xfId="0" applyNumberFormat="1" applyFont="1" applyFill="1" applyBorder="1" applyAlignment="1" applyProtection="1">
      <alignment horizontal="center" vertical="center"/>
      <protection locked="0"/>
    </xf>
    <xf numFmtId="49" fontId="80" fillId="7" borderId="79" xfId="0" applyNumberFormat="1" applyFont="1" applyFill="1" applyBorder="1" applyAlignment="1" applyProtection="1">
      <alignment horizontal="center" vertical="center"/>
      <protection locked="0"/>
    </xf>
    <xf numFmtId="0" fontId="19" fillId="0" borderId="0" xfId="0" applyFont="1" applyAlignment="1" applyProtection="1">
      <alignment horizontal="left" vertical="center" wrapText="1"/>
    </xf>
    <xf numFmtId="0" fontId="13" fillId="0" borderId="1" xfId="0" applyFont="1" applyBorder="1" applyAlignment="1" applyProtection="1">
      <alignment horizontal="left" vertical="center"/>
    </xf>
    <xf numFmtId="0" fontId="13" fillId="0" borderId="2" xfId="0" applyFont="1" applyBorder="1" applyAlignment="1" applyProtection="1">
      <alignment horizontal="left" vertical="center"/>
    </xf>
    <xf numFmtId="0" fontId="13" fillId="7" borderId="58" xfId="0" applyFont="1" applyFill="1" applyBorder="1" applyAlignment="1" applyProtection="1">
      <alignment horizontal="left" vertical="center"/>
      <protection locked="0"/>
    </xf>
    <xf numFmtId="0" fontId="13" fillId="7" borderId="14" xfId="0" applyFont="1" applyFill="1" applyBorder="1" applyAlignment="1" applyProtection="1">
      <alignment horizontal="left" vertical="center"/>
      <protection locked="0"/>
    </xf>
    <xf numFmtId="0" fontId="13" fillId="7" borderId="19" xfId="0" applyFont="1" applyFill="1" applyBorder="1" applyAlignment="1" applyProtection="1">
      <alignment horizontal="left" vertical="center"/>
      <protection locked="0"/>
    </xf>
    <xf numFmtId="0" fontId="13" fillId="7" borderId="55" xfId="0" applyFont="1" applyFill="1" applyBorder="1" applyAlignment="1" applyProtection="1">
      <alignment horizontal="left" vertical="center"/>
      <protection locked="0"/>
    </xf>
    <xf numFmtId="0" fontId="16" fillId="7" borderId="59" xfId="4" applyFont="1" applyFill="1" applyBorder="1" applyAlignment="1" applyProtection="1">
      <alignment horizontal="left" vertical="center"/>
      <protection locked="0"/>
    </xf>
    <xf numFmtId="0" fontId="13" fillId="7" borderId="60" xfId="0" applyFont="1" applyFill="1" applyBorder="1" applyAlignment="1" applyProtection="1">
      <alignment horizontal="left" vertical="center"/>
      <protection locked="0"/>
    </xf>
    <xf numFmtId="0" fontId="13" fillId="7" borderId="65" xfId="0" applyFont="1" applyFill="1" applyBorder="1" applyAlignment="1" applyProtection="1">
      <alignment horizontal="left" vertical="center"/>
      <protection locked="0"/>
    </xf>
    <xf numFmtId="0" fontId="13" fillId="7" borderId="61" xfId="0" applyFont="1" applyFill="1" applyBorder="1" applyAlignment="1" applyProtection="1">
      <alignment horizontal="left" vertical="center"/>
      <protection locked="0"/>
    </xf>
    <xf numFmtId="0" fontId="13" fillId="7" borderId="57" xfId="0" applyFont="1" applyFill="1" applyBorder="1" applyAlignment="1" applyProtection="1">
      <alignment horizontal="left" vertical="center"/>
      <protection locked="0"/>
    </xf>
    <xf numFmtId="0" fontId="13" fillId="7" borderId="13" xfId="0" applyFont="1" applyFill="1" applyBorder="1" applyAlignment="1" applyProtection="1">
      <alignment horizontal="left" vertical="center"/>
      <protection locked="0"/>
    </xf>
    <xf numFmtId="0" fontId="13" fillId="7" borderId="5" xfId="0" applyFont="1" applyFill="1" applyBorder="1" applyAlignment="1" applyProtection="1">
      <alignment horizontal="left" vertical="center"/>
      <protection locked="0"/>
    </xf>
    <xf numFmtId="0" fontId="13" fillId="7" borderId="53" xfId="0" applyFont="1" applyFill="1" applyBorder="1" applyAlignment="1" applyProtection="1">
      <alignment horizontal="left" vertical="center"/>
      <protection locked="0"/>
    </xf>
    <xf numFmtId="0" fontId="13" fillId="0" borderId="13" xfId="0" applyFont="1" applyBorder="1" applyAlignment="1" applyProtection="1">
      <alignment vertical="center" wrapText="1" shrinkToFit="1"/>
    </xf>
    <xf numFmtId="0" fontId="13" fillId="0" borderId="14" xfId="0" applyFont="1" applyBorder="1" applyAlignment="1" applyProtection="1">
      <alignment vertical="center" wrapText="1" shrinkToFit="1"/>
    </xf>
    <xf numFmtId="0" fontId="13" fillId="7" borderId="52" xfId="0" applyFont="1" applyFill="1" applyBorder="1" applyAlignment="1" applyProtection="1">
      <alignment horizontal="left" vertical="center"/>
      <protection locked="0"/>
    </xf>
    <xf numFmtId="0" fontId="13" fillId="7" borderId="1" xfId="0" applyFont="1" applyFill="1" applyBorder="1" applyAlignment="1" applyProtection="1">
      <alignment horizontal="left" vertical="center"/>
      <protection locked="0"/>
    </xf>
    <xf numFmtId="0" fontId="13" fillId="7" borderId="2" xfId="0" applyFont="1" applyFill="1" applyBorder="1" applyAlignment="1" applyProtection="1">
      <alignment horizontal="left" vertical="center"/>
      <protection locked="0"/>
    </xf>
    <xf numFmtId="0" fontId="13" fillId="7" borderId="56" xfId="0" applyFont="1" applyFill="1" applyBorder="1" applyAlignment="1" applyProtection="1">
      <alignment horizontal="left" vertical="center"/>
      <protection locked="0"/>
    </xf>
    <xf numFmtId="0" fontId="13" fillId="0" borderId="1" xfId="0" applyFont="1" applyBorder="1" applyProtection="1">
      <alignment vertical="center"/>
    </xf>
    <xf numFmtId="0" fontId="36" fillId="0" borderId="0" xfId="0" applyFont="1" applyAlignment="1" applyProtection="1">
      <alignment horizontal="left" vertical="top" wrapText="1"/>
    </xf>
    <xf numFmtId="0" fontId="19" fillId="0" borderId="0" xfId="0" applyFont="1" applyAlignment="1" applyProtection="1">
      <alignment horizontal="left" vertical="top" wrapText="1"/>
    </xf>
    <xf numFmtId="0" fontId="13" fillId="0" borderId="13" xfId="0" applyFont="1" applyBorder="1" applyAlignment="1" applyProtection="1">
      <alignment horizontal="center" vertical="center"/>
    </xf>
    <xf numFmtId="0" fontId="13" fillId="0" borderId="101" xfId="0" applyFont="1" applyBorder="1" applyAlignment="1" applyProtection="1">
      <alignment horizontal="center" vertical="center"/>
    </xf>
    <xf numFmtId="0" fontId="13" fillId="7" borderId="48" xfId="0" applyFont="1" applyFill="1" applyBorder="1" applyAlignment="1" applyProtection="1">
      <alignment horizontal="left" vertical="center"/>
      <protection locked="0"/>
    </xf>
    <xf numFmtId="0" fontId="13" fillId="7" borderId="33" xfId="0" applyFont="1" applyFill="1" applyBorder="1" applyAlignment="1" applyProtection="1">
      <alignment horizontal="left" vertical="center"/>
      <protection locked="0"/>
    </xf>
    <xf numFmtId="0" fontId="13" fillId="7" borderId="34" xfId="0" applyFont="1" applyFill="1" applyBorder="1" applyAlignment="1" applyProtection="1">
      <alignment horizontal="left" vertical="center"/>
      <protection locked="0"/>
    </xf>
    <xf numFmtId="0" fontId="13" fillId="7" borderId="49" xfId="0" applyFont="1" applyFill="1" applyBorder="1" applyAlignment="1" applyProtection="1">
      <alignment horizontal="left" vertical="center"/>
      <protection locked="0"/>
    </xf>
    <xf numFmtId="0" fontId="13" fillId="7" borderId="50" xfId="0" applyFont="1" applyFill="1" applyBorder="1" applyAlignment="1" applyProtection="1">
      <alignment horizontal="left" vertical="center"/>
      <protection locked="0"/>
    </xf>
    <xf numFmtId="0" fontId="13" fillId="7" borderId="64" xfId="0" applyFont="1" applyFill="1" applyBorder="1" applyAlignment="1" applyProtection="1">
      <alignment horizontal="left" vertical="center"/>
      <protection locked="0"/>
    </xf>
    <xf numFmtId="0" fontId="13" fillId="7" borderId="51" xfId="0" applyFont="1" applyFill="1" applyBorder="1" applyAlignment="1" applyProtection="1">
      <alignment horizontal="left" vertical="center"/>
      <protection locked="0"/>
    </xf>
    <xf numFmtId="0" fontId="13" fillId="0" borderId="0" xfId="0" applyFont="1" applyAlignment="1" applyProtection="1">
      <alignment horizontal="left" vertical="top" wrapText="1"/>
    </xf>
    <xf numFmtId="0" fontId="35" fillId="0" borderId="22" xfId="0" applyFont="1" applyBorder="1" applyAlignment="1">
      <alignment horizontal="left" vertical="center"/>
    </xf>
    <xf numFmtId="0" fontId="35" fillId="0" borderId="23" xfId="0" applyFont="1" applyBorder="1" applyAlignment="1">
      <alignment horizontal="left" vertical="center"/>
    </xf>
    <xf numFmtId="0" fontId="35" fillId="0" borderId="44" xfId="0" applyFont="1" applyBorder="1" applyAlignment="1">
      <alignment horizontal="left" vertical="center"/>
    </xf>
    <xf numFmtId="0" fontId="10" fillId="0" borderId="0" xfId="0" applyFont="1" applyAlignment="1">
      <alignment horizontal="left" vertical="center" wrapText="1"/>
    </xf>
    <xf numFmtId="0" fontId="27" fillId="2" borderId="11" xfId="0" applyFont="1" applyFill="1" applyBorder="1" applyAlignment="1">
      <alignment horizontal="left" vertical="center" wrapText="1"/>
    </xf>
    <xf numFmtId="0" fontId="29" fillId="0" borderId="5" xfId="0" applyFont="1" applyBorder="1" applyAlignment="1">
      <alignment horizontal="left" vertical="center" wrapText="1"/>
    </xf>
    <xf numFmtId="0" fontId="29" fillId="0" borderId="6" xfId="0" applyFont="1" applyBorder="1" applyAlignment="1">
      <alignment horizontal="left" vertical="center" wrapText="1"/>
    </xf>
    <xf numFmtId="0" fontId="29" fillId="0" borderId="72" xfId="0" applyFont="1" applyBorder="1" applyAlignment="1">
      <alignment horizontal="left" vertical="center" wrapText="1"/>
    </xf>
    <xf numFmtId="0" fontId="29" fillId="0" borderId="17" xfId="0" applyFont="1" applyBorder="1" applyAlignment="1">
      <alignment horizontal="left" vertical="center" wrapText="1"/>
    </xf>
    <xf numFmtId="0" fontId="29" fillId="0" borderId="0" xfId="0" applyFont="1" applyAlignment="1">
      <alignment horizontal="left" vertical="center" wrapText="1"/>
    </xf>
    <xf numFmtId="0" fontId="29" fillId="0" borderId="32" xfId="0" applyFont="1" applyBorder="1" applyAlignment="1">
      <alignment horizontal="left" vertical="center" wrapText="1"/>
    </xf>
    <xf numFmtId="0" fontId="29" fillId="0" borderId="19" xfId="0" applyFont="1" applyBorder="1" applyAlignment="1">
      <alignment horizontal="left" vertical="center" wrapText="1"/>
    </xf>
    <xf numFmtId="0" fontId="29" fillId="0" borderId="15" xfId="0" applyFont="1" applyBorder="1" applyAlignment="1">
      <alignment horizontal="left" vertical="center" wrapText="1"/>
    </xf>
    <xf numFmtId="0" fontId="29" fillId="0" borderId="73" xfId="0" applyFont="1" applyBorder="1" applyAlignment="1">
      <alignment horizontal="left" vertical="center" wrapText="1"/>
    </xf>
    <xf numFmtId="0" fontId="27" fillId="2" borderId="41" xfId="0" applyFont="1" applyFill="1" applyBorder="1" applyAlignment="1">
      <alignment horizontal="left" vertical="center" wrapText="1"/>
    </xf>
    <xf numFmtId="0" fontId="27" fillId="2" borderId="76" xfId="0" applyFont="1" applyFill="1" applyBorder="1" applyAlignment="1">
      <alignment horizontal="left" vertical="center" wrapText="1"/>
    </xf>
    <xf numFmtId="0" fontId="27" fillId="2" borderId="43" xfId="0" applyFont="1" applyFill="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44" xfId="0" applyFont="1" applyBorder="1" applyAlignment="1">
      <alignment horizontal="left" vertical="center" wrapText="1"/>
    </xf>
    <xf numFmtId="0" fontId="27" fillId="2" borderId="9" xfId="0" applyFont="1" applyFill="1" applyBorder="1" applyAlignment="1">
      <alignment vertical="center" wrapText="1"/>
    </xf>
    <xf numFmtId="49" fontId="29" fillId="3" borderId="5" xfId="0" applyNumberFormat="1" applyFont="1" applyFill="1" applyBorder="1" applyAlignment="1">
      <alignment horizontal="center" vertical="center" wrapText="1"/>
    </xf>
    <xf numFmtId="49" fontId="29" fillId="3" borderId="6" xfId="0" applyNumberFormat="1" applyFont="1" applyFill="1" applyBorder="1" applyAlignment="1">
      <alignment horizontal="center" vertical="center" wrapText="1"/>
    </xf>
    <xf numFmtId="49" fontId="29" fillId="3" borderId="72" xfId="0" applyNumberFormat="1" applyFont="1" applyFill="1" applyBorder="1" applyAlignment="1">
      <alignment horizontal="center" vertical="center" wrapText="1"/>
    </xf>
    <xf numFmtId="0" fontId="27" fillId="2" borderId="68" xfId="0" applyFont="1" applyFill="1" applyBorder="1" applyAlignment="1">
      <alignment horizontal="left" vertical="center" wrapText="1"/>
    </xf>
    <xf numFmtId="0" fontId="27" fillId="2" borderId="69" xfId="0" applyFont="1" applyFill="1" applyBorder="1" applyAlignment="1">
      <alignment horizontal="left" vertical="center" wrapText="1"/>
    </xf>
    <xf numFmtId="0" fontId="27" fillId="2" borderId="11" xfId="0" applyFont="1" applyFill="1" applyBorder="1" applyAlignment="1">
      <alignment vertical="center" wrapText="1"/>
    </xf>
    <xf numFmtId="0" fontId="27" fillId="2" borderId="9" xfId="0" applyFont="1" applyFill="1" applyBorder="1" applyAlignment="1">
      <alignment horizontal="left" vertical="center" wrapText="1"/>
    </xf>
    <xf numFmtId="0" fontId="27" fillId="2" borderId="0" xfId="0" applyFont="1" applyFill="1" applyAlignment="1" applyProtection="1">
      <alignment horizontal="left" vertical="top" wrapText="1"/>
    </xf>
    <xf numFmtId="49" fontId="29" fillId="3" borderId="2" xfId="0" applyNumberFormat="1" applyFont="1" applyFill="1" applyBorder="1" applyAlignment="1">
      <alignment horizontal="center" vertical="center" wrapText="1"/>
    </xf>
    <xf numFmtId="49" fontId="29" fillId="3" borderId="3" xfId="0" applyNumberFormat="1" applyFont="1" applyFill="1" applyBorder="1" applyAlignment="1">
      <alignment horizontal="center" vertical="center" wrapText="1"/>
    </xf>
    <xf numFmtId="49" fontId="29" fillId="3" borderId="4" xfId="0" applyNumberFormat="1" applyFont="1" applyFill="1" applyBorder="1" applyAlignment="1">
      <alignment horizontal="center" vertical="center" wrapText="1"/>
    </xf>
    <xf numFmtId="0" fontId="10" fillId="0" borderId="22" xfId="0" applyFont="1" applyBorder="1" applyAlignment="1" applyProtection="1">
      <alignment horizontal="left" vertical="center"/>
    </xf>
    <xf numFmtId="0" fontId="10" fillId="0" borderId="23" xfId="0" applyFont="1" applyBorder="1" applyAlignment="1" applyProtection="1">
      <alignment horizontal="left" vertical="center"/>
    </xf>
    <xf numFmtId="0" fontId="10" fillId="0" borderId="44" xfId="0" applyFont="1" applyBorder="1" applyAlignment="1" applyProtection="1">
      <alignment horizontal="left" vertical="center"/>
    </xf>
    <xf numFmtId="0" fontId="10" fillId="0" borderId="22" xfId="0" applyFont="1" applyBorder="1" applyAlignment="1" applyProtection="1">
      <alignment horizontal="left" vertical="center" wrapText="1"/>
    </xf>
    <xf numFmtId="0" fontId="10" fillId="0" borderId="23" xfId="0" applyFont="1" applyBorder="1" applyAlignment="1" applyProtection="1">
      <alignment horizontal="left" vertical="center" wrapText="1"/>
    </xf>
    <xf numFmtId="0" fontId="10" fillId="0" borderId="44" xfId="0" applyFont="1" applyBorder="1" applyAlignment="1" applyProtection="1">
      <alignment horizontal="left" vertical="center" wrapText="1"/>
    </xf>
    <xf numFmtId="0" fontId="11" fillId="0" borderId="2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11" fillId="0" borderId="26" xfId="0" applyFont="1" applyFill="1" applyBorder="1" applyAlignment="1" applyProtection="1">
      <alignment horizontal="left" vertical="center" wrapText="1"/>
    </xf>
    <xf numFmtId="0" fontId="11" fillId="0" borderId="37" xfId="0" applyFont="1" applyFill="1" applyBorder="1" applyAlignment="1" applyProtection="1">
      <alignment horizontal="left" vertical="center" wrapText="1"/>
    </xf>
    <xf numFmtId="0" fontId="11" fillId="0" borderId="114" xfId="0" applyFont="1" applyFill="1" applyBorder="1" applyAlignment="1" applyProtection="1">
      <alignment horizontal="left" vertical="center" wrapText="1"/>
    </xf>
    <xf numFmtId="0" fontId="11" fillId="0" borderId="115" xfId="0" applyFont="1" applyFill="1" applyBorder="1" applyAlignment="1" applyProtection="1">
      <alignment horizontal="left" vertical="center" wrapText="1"/>
    </xf>
    <xf numFmtId="0" fontId="10" fillId="2" borderId="24" xfId="0" applyFont="1" applyFill="1" applyBorder="1" applyAlignment="1" applyProtection="1">
      <alignment horizontal="left" vertical="center" wrapText="1"/>
    </xf>
    <xf numFmtId="0" fontId="10" fillId="2" borderId="25" xfId="0" applyFont="1" applyFill="1" applyBorder="1" applyAlignment="1" applyProtection="1">
      <alignment horizontal="left" vertical="center" wrapText="1"/>
    </xf>
    <xf numFmtId="0" fontId="10" fillId="2" borderId="26" xfId="0" applyFont="1" applyFill="1" applyBorder="1" applyAlignment="1" applyProtection="1">
      <alignment horizontal="left" vertical="center" wrapText="1"/>
    </xf>
    <xf numFmtId="0" fontId="10" fillId="2" borderId="35" xfId="0" applyFont="1" applyFill="1" applyBorder="1" applyAlignment="1" applyProtection="1">
      <alignment horizontal="left" vertical="center" wrapText="1"/>
    </xf>
    <xf numFmtId="0" fontId="10" fillId="2" borderId="0" xfId="0" applyFont="1" applyFill="1" applyAlignment="1" applyProtection="1">
      <alignment horizontal="left" vertical="center" wrapText="1"/>
    </xf>
    <xf numFmtId="0" fontId="10" fillId="2" borderId="32" xfId="0" applyFont="1" applyFill="1" applyBorder="1" applyAlignment="1" applyProtection="1">
      <alignment horizontal="left" vertical="center" wrapText="1"/>
    </xf>
    <xf numFmtId="0" fontId="10" fillId="2" borderId="37" xfId="0" applyFont="1" applyFill="1" applyBorder="1" applyAlignment="1" applyProtection="1">
      <alignment horizontal="left" vertical="center" wrapText="1"/>
    </xf>
    <xf numFmtId="0" fontId="10" fillId="2" borderId="21" xfId="0" applyFont="1" applyFill="1" applyBorder="1" applyAlignment="1" applyProtection="1">
      <alignment horizontal="left" vertical="center" wrapText="1"/>
    </xf>
    <xf numFmtId="0" fontId="10" fillId="2" borderId="114" xfId="0" applyFont="1" applyFill="1" applyBorder="1" applyAlignment="1" applyProtection="1">
      <alignment horizontal="left" vertical="center" wrapText="1"/>
    </xf>
    <xf numFmtId="0" fontId="10" fillId="2" borderId="38" xfId="0" applyFont="1" applyFill="1" applyBorder="1" applyAlignment="1" applyProtection="1">
      <alignment horizontal="left" vertical="center" wrapText="1"/>
    </xf>
    <xf numFmtId="0" fontId="29" fillId="2" borderId="5" xfId="0" applyFont="1" applyFill="1" applyBorder="1" applyAlignment="1" applyProtection="1">
      <alignment horizontal="left" vertical="center"/>
    </xf>
    <xf numFmtId="0" fontId="29" fillId="2" borderId="6" xfId="0" applyFont="1" applyFill="1" applyBorder="1" applyAlignment="1" applyProtection="1">
      <alignment horizontal="left" vertical="center"/>
    </xf>
    <xf numFmtId="0" fontId="29" fillId="2" borderId="72" xfId="0" applyFont="1" applyFill="1" applyBorder="1" applyAlignment="1" applyProtection="1">
      <alignment horizontal="left" vertical="center"/>
    </xf>
    <xf numFmtId="0" fontId="29" fillId="2" borderId="17" xfId="0" applyFont="1" applyFill="1" applyBorder="1" applyAlignment="1" applyProtection="1">
      <alignment horizontal="left" vertical="center"/>
    </xf>
    <xf numFmtId="0" fontId="29" fillId="2" borderId="0" xfId="0" applyFont="1" applyFill="1" applyBorder="1" applyAlignment="1" applyProtection="1">
      <alignment horizontal="left" vertical="center"/>
    </xf>
    <xf numFmtId="0" fontId="29" fillId="2" borderId="32" xfId="0" applyFont="1" applyFill="1" applyBorder="1" applyAlignment="1" applyProtection="1">
      <alignment horizontal="left" vertical="center"/>
    </xf>
    <xf numFmtId="176" fontId="23" fillId="5" borderId="24" xfId="0" applyNumberFormat="1" applyFont="1" applyFill="1" applyBorder="1" applyAlignment="1" applyProtection="1">
      <alignment horizontal="right" vertical="center"/>
      <protection locked="0"/>
    </xf>
    <xf numFmtId="176" fontId="23" fillId="5" borderId="25" xfId="0" applyNumberFormat="1" applyFont="1" applyFill="1" applyBorder="1" applyAlignment="1" applyProtection="1">
      <alignment horizontal="right" vertical="center"/>
      <protection locked="0"/>
    </xf>
    <xf numFmtId="176" fontId="23" fillId="5" borderId="26" xfId="0" applyNumberFormat="1" applyFont="1" applyFill="1" applyBorder="1" applyAlignment="1" applyProtection="1">
      <alignment horizontal="right" vertical="center"/>
      <protection locked="0"/>
    </xf>
    <xf numFmtId="176" fontId="23" fillId="5" borderId="82" xfId="0" applyNumberFormat="1" applyFont="1" applyFill="1" applyBorder="1" applyAlignment="1" applyProtection="1">
      <alignment horizontal="right" vertical="center"/>
      <protection locked="0"/>
    </xf>
    <xf numFmtId="176" fontId="23" fillId="5" borderId="15" xfId="0" applyNumberFormat="1" applyFont="1" applyFill="1" applyBorder="1" applyAlignment="1" applyProtection="1">
      <alignment horizontal="right" vertical="center"/>
      <protection locked="0"/>
    </xf>
    <xf numFmtId="176" fontId="23" fillId="5" borderId="73" xfId="0" applyNumberFormat="1" applyFont="1" applyFill="1" applyBorder="1" applyAlignment="1" applyProtection="1">
      <alignment horizontal="right" vertical="center"/>
      <protection locked="0"/>
    </xf>
    <xf numFmtId="0" fontId="29" fillId="2" borderId="52" xfId="0" applyFont="1" applyFill="1" applyBorder="1" applyAlignment="1" applyProtection="1">
      <alignment horizontal="left" vertical="center"/>
    </xf>
    <xf numFmtId="0" fontId="27" fillId="2" borderId="36" xfId="0" applyFont="1" applyFill="1" applyBorder="1" applyAlignment="1" applyProtection="1">
      <alignment horizontal="left" vertical="center" wrapText="1"/>
    </xf>
    <xf numFmtId="0" fontId="27" fillId="2" borderId="16" xfId="0" applyFont="1" applyFill="1" applyBorder="1" applyAlignment="1" applyProtection="1">
      <alignment horizontal="left" vertical="center" wrapText="1"/>
    </xf>
    <xf numFmtId="0" fontId="27" fillId="2" borderId="75" xfId="0" applyFont="1" applyFill="1" applyBorder="1" applyAlignment="1" applyProtection="1">
      <alignment horizontal="left" vertical="center" wrapText="1"/>
    </xf>
    <xf numFmtId="0" fontId="27" fillId="2" borderId="133" xfId="0" applyFont="1" applyFill="1" applyBorder="1" applyAlignment="1" applyProtection="1">
      <alignment horizontal="left" vertical="center" wrapText="1"/>
    </xf>
    <xf numFmtId="0" fontId="27" fillId="2" borderId="15" xfId="0" applyFont="1" applyFill="1" applyBorder="1" applyAlignment="1" applyProtection="1">
      <alignment horizontal="left" vertical="center" wrapText="1"/>
    </xf>
    <xf numFmtId="0" fontId="27" fillId="2" borderId="73" xfId="0" applyFont="1" applyFill="1" applyBorder="1" applyAlignment="1" applyProtection="1">
      <alignment horizontal="left" vertical="center" wrapText="1"/>
    </xf>
    <xf numFmtId="176" fontId="23" fillId="5" borderId="35" xfId="0" applyNumberFormat="1" applyFont="1" applyFill="1" applyBorder="1" applyAlignment="1" applyProtection="1">
      <alignment horizontal="right" vertical="center"/>
      <protection locked="0"/>
    </xf>
    <xf numFmtId="176" fontId="23" fillId="5" borderId="0" xfId="0" applyNumberFormat="1" applyFont="1" applyFill="1" applyBorder="1" applyAlignment="1" applyProtection="1">
      <alignment horizontal="right" vertical="center"/>
      <protection locked="0"/>
    </xf>
    <xf numFmtId="176" fontId="23" fillId="5" borderId="32" xfId="0" applyNumberFormat="1" applyFont="1" applyFill="1" applyBorder="1" applyAlignment="1" applyProtection="1">
      <alignment horizontal="right" vertical="center"/>
      <protection locked="0"/>
    </xf>
    <xf numFmtId="176" fontId="23" fillId="5" borderId="37" xfId="0" applyNumberFormat="1" applyFont="1" applyFill="1" applyBorder="1" applyAlignment="1" applyProtection="1">
      <alignment horizontal="right" vertical="center"/>
      <protection locked="0"/>
    </xf>
    <xf numFmtId="176" fontId="23" fillId="5" borderId="114" xfId="0" applyNumberFormat="1" applyFont="1" applyFill="1" applyBorder="1" applyAlignment="1" applyProtection="1">
      <alignment horizontal="right" vertical="center"/>
      <protection locked="0"/>
    </xf>
    <xf numFmtId="176" fontId="23" fillId="5" borderId="115" xfId="0" applyNumberFormat="1" applyFont="1" applyFill="1" applyBorder="1" applyAlignment="1" applyProtection="1">
      <alignment horizontal="right" vertical="center"/>
      <protection locked="0"/>
    </xf>
    <xf numFmtId="2" fontId="29" fillId="2" borderId="24" xfId="0" applyNumberFormat="1" applyFont="1" applyFill="1" applyBorder="1" applyAlignment="1" applyProtection="1">
      <alignment horizontal="center" vertical="center" shrinkToFit="1"/>
    </xf>
    <xf numFmtId="2" fontId="29" fillId="2" borderId="25" xfId="0" applyNumberFormat="1" applyFont="1" applyFill="1" applyBorder="1" applyAlignment="1" applyProtection="1">
      <alignment horizontal="center" vertical="center" shrinkToFit="1"/>
    </xf>
    <xf numFmtId="2" fontId="29" fillId="2" borderId="26" xfId="0" applyNumberFormat="1" applyFont="1" applyFill="1" applyBorder="1" applyAlignment="1" applyProtection="1">
      <alignment horizontal="center" vertical="center" shrinkToFit="1"/>
    </xf>
    <xf numFmtId="2" fontId="29" fillId="2" borderId="37" xfId="0" applyNumberFormat="1" applyFont="1" applyFill="1" applyBorder="1" applyAlignment="1" applyProtection="1">
      <alignment horizontal="center" vertical="center" shrinkToFit="1"/>
    </xf>
    <xf numFmtId="2" fontId="29" fillId="2" borderId="114" xfId="0" applyNumberFormat="1" applyFont="1" applyFill="1" applyBorder="1" applyAlignment="1" applyProtection="1">
      <alignment horizontal="center" vertical="center" shrinkToFit="1"/>
    </xf>
    <xf numFmtId="2" fontId="29" fillId="2" borderId="115" xfId="0" applyNumberFormat="1" applyFont="1" applyFill="1" applyBorder="1" applyAlignment="1" applyProtection="1">
      <alignment horizontal="center" vertical="center" shrinkToFit="1"/>
    </xf>
    <xf numFmtId="0" fontId="39" fillId="2" borderId="0" xfId="0" applyFont="1" applyFill="1" applyBorder="1" applyAlignment="1" applyProtection="1">
      <alignment horizontal="center" vertical="center" shrinkToFit="1"/>
    </xf>
    <xf numFmtId="0" fontId="0" fillId="2" borderId="0" xfId="0" applyFill="1" applyAlignment="1" applyProtection="1">
      <alignment horizontal="center" vertical="center"/>
    </xf>
    <xf numFmtId="0" fontId="10" fillId="8" borderId="88" xfId="0" applyFont="1" applyFill="1" applyBorder="1" applyAlignment="1" applyProtection="1">
      <alignment horizontal="center" vertical="center"/>
    </xf>
    <xf numFmtId="0" fontId="10" fillId="8" borderId="66" xfId="0" applyFont="1" applyFill="1" applyBorder="1" applyAlignment="1" applyProtection="1">
      <alignment horizontal="center" vertical="center"/>
    </xf>
    <xf numFmtId="0" fontId="10" fillId="0" borderId="24" xfId="0" applyFont="1" applyFill="1" applyBorder="1" applyAlignment="1" applyProtection="1">
      <alignment horizontal="left" vertical="center" wrapText="1"/>
    </xf>
    <xf numFmtId="0" fontId="10" fillId="0" borderId="25" xfId="0" applyFont="1" applyFill="1" applyBorder="1" applyAlignment="1" applyProtection="1">
      <alignment horizontal="left" vertical="center" wrapText="1"/>
    </xf>
    <xf numFmtId="0" fontId="10" fillId="0" borderId="26" xfId="0" applyFont="1" applyFill="1" applyBorder="1" applyAlignment="1" applyProtection="1">
      <alignment horizontal="left" vertical="center" wrapText="1"/>
    </xf>
    <xf numFmtId="0" fontId="10" fillId="0" borderId="37" xfId="0" applyFont="1" applyFill="1" applyBorder="1" applyAlignment="1" applyProtection="1">
      <alignment horizontal="left" vertical="center" wrapText="1"/>
    </xf>
    <xf numFmtId="0" fontId="10" fillId="0" borderId="114" xfId="0" applyFont="1" applyFill="1" applyBorder="1" applyAlignment="1" applyProtection="1">
      <alignment horizontal="left" vertical="center" wrapText="1"/>
    </xf>
    <xf numFmtId="0" fontId="10" fillId="0" borderId="115" xfId="0" applyFont="1" applyFill="1" applyBorder="1" applyAlignment="1" applyProtection="1">
      <alignment horizontal="left" vertical="center" wrapText="1"/>
    </xf>
    <xf numFmtId="0" fontId="32" fillId="2" borderId="0" xfId="0" applyFont="1" applyFill="1" applyAlignment="1" applyProtection="1">
      <alignment horizontal="left" vertical="top" wrapText="1"/>
    </xf>
    <xf numFmtId="176" fontId="24" fillId="32" borderId="48" xfId="0" applyNumberFormat="1" applyFont="1" applyFill="1" applyBorder="1" applyAlignment="1" applyProtection="1">
      <alignment horizontal="right" vertical="center" shrinkToFit="1"/>
      <protection locked="0"/>
    </xf>
    <xf numFmtId="176" fontId="24" fillId="32" borderId="33" xfId="0" applyNumberFormat="1" applyFont="1" applyFill="1" applyBorder="1" applyAlignment="1" applyProtection="1">
      <alignment horizontal="right" vertical="center" shrinkToFit="1"/>
      <protection locked="0"/>
    </xf>
    <xf numFmtId="176" fontId="24" fillId="32" borderId="34" xfId="0" applyNumberFormat="1" applyFont="1" applyFill="1" applyBorder="1" applyAlignment="1" applyProtection="1">
      <alignment horizontal="right" vertical="center" shrinkToFit="1"/>
      <protection locked="0"/>
    </xf>
    <xf numFmtId="0" fontId="33" fillId="2" borderId="8" xfId="0" applyFont="1" applyFill="1" applyBorder="1" applyAlignment="1" applyProtection="1">
      <alignment horizontal="left" vertical="center" wrapText="1"/>
    </xf>
    <xf numFmtId="0" fontId="33" fillId="2" borderId="9" xfId="0" applyFont="1" applyFill="1" applyBorder="1" applyAlignment="1" applyProtection="1">
      <alignment horizontal="left" vertical="center" wrapText="1"/>
    </xf>
    <xf numFmtId="0" fontId="33" fillId="2" borderId="46" xfId="0" applyFont="1" applyFill="1" applyBorder="1" applyAlignment="1" applyProtection="1">
      <alignment horizontal="left" vertical="center" wrapText="1"/>
    </xf>
    <xf numFmtId="0" fontId="29" fillId="32" borderId="97" xfId="0" applyFont="1" applyFill="1" applyBorder="1" applyAlignment="1" applyProtection="1">
      <alignment horizontal="left" vertical="center" wrapText="1"/>
      <protection locked="0"/>
    </xf>
    <xf numFmtId="0" fontId="29" fillId="32" borderId="94" xfId="0" applyFont="1" applyFill="1" applyBorder="1" applyAlignment="1" applyProtection="1">
      <alignment horizontal="left" vertical="center" wrapText="1"/>
      <protection locked="0"/>
    </xf>
    <xf numFmtId="0" fontId="29" fillId="32" borderId="98" xfId="0" applyFont="1" applyFill="1" applyBorder="1" applyAlignment="1" applyProtection="1">
      <alignment horizontal="left" vertical="center" wrapText="1"/>
      <protection locked="0"/>
    </xf>
    <xf numFmtId="0" fontId="33" fillId="2" borderId="3" xfId="0" applyFont="1" applyFill="1" applyBorder="1" applyAlignment="1" applyProtection="1">
      <alignment horizontal="left" vertical="center" wrapText="1"/>
    </xf>
    <xf numFmtId="0" fontId="33" fillId="2" borderId="4" xfId="0" applyFont="1" applyFill="1" applyBorder="1" applyAlignment="1" applyProtection="1">
      <alignment horizontal="left" vertical="center" wrapText="1"/>
    </xf>
    <xf numFmtId="179" fontId="24" fillId="0" borderId="5" xfId="5" applyNumberFormat="1" applyFont="1" applyFill="1" applyBorder="1" applyAlignment="1" applyProtection="1">
      <alignment horizontal="right" vertical="center" shrinkToFit="1"/>
    </xf>
    <xf numFmtId="179" fontId="24" fillId="0" borderId="6" xfId="5" applyNumberFormat="1" applyFont="1" applyFill="1" applyBorder="1" applyAlignment="1" applyProtection="1">
      <alignment horizontal="right" vertical="center" shrinkToFit="1"/>
    </xf>
    <xf numFmtId="179" fontId="24" fillId="0" borderId="87" xfId="5" applyNumberFormat="1" applyFont="1" applyFill="1" applyBorder="1" applyAlignment="1" applyProtection="1">
      <alignment horizontal="right" vertical="center" shrinkToFit="1"/>
    </xf>
    <xf numFmtId="0" fontId="33" fillId="2" borderId="86" xfId="0" applyFont="1" applyFill="1" applyBorder="1" applyAlignment="1" applyProtection="1">
      <alignment horizontal="left" vertical="center" wrapText="1"/>
    </xf>
    <xf numFmtId="179" fontId="24" fillId="32" borderId="22" xfId="5" applyNumberFormat="1" applyFont="1" applyFill="1" applyBorder="1" applyAlignment="1" applyProtection="1">
      <alignment horizontal="right" vertical="center" shrinkToFit="1"/>
      <protection locked="0"/>
    </xf>
    <xf numFmtId="179" fontId="24" fillId="32" borderId="23" xfId="5" applyNumberFormat="1" applyFont="1" applyFill="1" applyBorder="1" applyAlignment="1" applyProtection="1">
      <alignment horizontal="right" vertical="center" shrinkToFit="1"/>
      <protection locked="0"/>
    </xf>
    <xf numFmtId="179" fontId="24" fillId="32" borderId="44" xfId="5" applyNumberFormat="1" applyFont="1" applyFill="1" applyBorder="1" applyAlignment="1" applyProtection="1">
      <alignment horizontal="right" vertical="center" shrinkToFit="1"/>
      <protection locked="0"/>
    </xf>
    <xf numFmtId="2" fontId="23" fillId="2" borderId="22" xfId="0" applyNumberFormat="1" applyFont="1" applyFill="1" applyBorder="1" applyAlignment="1" applyProtection="1">
      <alignment horizontal="center" vertical="center" shrinkToFit="1"/>
    </xf>
    <xf numFmtId="2" fontId="23" fillId="2" borderId="23" xfId="0" applyNumberFormat="1" applyFont="1" applyFill="1" applyBorder="1" applyAlignment="1" applyProtection="1">
      <alignment horizontal="center" vertical="center" shrinkToFit="1"/>
    </xf>
    <xf numFmtId="2" fontId="23" fillId="2" borderId="44" xfId="0" applyNumberFormat="1" applyFont="1" applyFill="1" applyBorder="1" applyAlignment="1" applyProtection="1">
      <alignment horizontal="center" vertical="center" shrinkToFit="1"/>
    </xf>
    <xf numFmtId="0" fontId="33" fillId="0" borderId="99" xfId="0" applyFont="1" applyBorder="1" applyAlignment="1" applyProtection="1">
      <alignment horizontal="left" vertical="center"/>
    </xf>
    <xf numFmtId="0" fontId="33" fillId="0" borderId="41" xfId="0" applyFont="1" applyBorder="1" applyAlignment="1" applyProtection="1">
      <alignment horizontal="left" vertical="center"/>
    </xf>
    <xf numFmtId="0" fontId="33" fillId="0" borderId="149" xfId="0" applyFont="1" applyBorder="1" applyAlignment="1" applyProtection="1">
      <alignment horizontal="left" vertical="center"/>
    </xf>
    <xf numFmtId="0" fontId="27" fillId="0" borderId="65" xfId="0" applyFont="1" applyBorder="1" applyAlignment="1" applyProtection="1">
      <alignment horizontal="center" vertical="center" wrapText="1" shrinkToFit="1"/>
    </xf>
    <xf numFmtId="0" fontId="27" fillId="0" borderId="81" xfId="0" applyFont="1" applyBorder="1" applyAlignment="1" applyProtection="1">
      <alignment horizontal="center" vertical="center" wrapText="1" shrinkToFit="1"/>
    </xf>
    <xf numFmtId="0" fontId="27" fillId="0" borderId="84" xfId="0" applyFont="1" applyBorder="1" applyAlignment="1" applyProtection="1">
      <alignment horizontal="center" vertical="center" wrapText="1" shrinkToFit="1"/>
    </xf>
    <xf numFmtId="49" fontId="21" fillId="2" borderId="0" xfId="0" applyNumberFormat="1" applyFont="1" applyFill="1" applyProtection="1">
      <alignment vertical="center"/>
    </xf>
    <xf numFmtId="0" fontId="29" fillId="0" borderId="2" xfId="0" applyFont="1" applyBorder="1" applyAlignment="1" applyProtection="1">
      <alignment vertical="center" wrapText="1"/>
    </xf>
    <xf numFmtId="0" fontId="29" fillId="0" borderId="3" xfId="0" applyFont="1" applyBorder="1" applyAlignment="1" applyProtection="1">
      <alignment vertical="center" wrapText="1"/>
    </xf>
    <xf numFmtId="0" fontId="29" fillId="0" borderId="86" xfId="0" applyFont="1" applyBorder="1" applyAlignment="1" applyProtection="1">
      <alignment vertical="center" wrapText="1"/>
    </xf>
    <xf numFmtId="0" fontId="29" fillId="32" borderId="37" xfId="0" applyFont="1" applyFill="1" applyBorder="1" applyAlignment="1" applyProtection="1">
      <alignment horizontal="left" vertical="center" wrapText="1"/>
      <protection locked="0"/>
    </xf>
    <xf numFmtId="0" fontId="29" fillId="32" borderId="21" xfId="0" applyFont="1" applyFill="1" applyBorder="1" applyAlignment="1" applyProtection="1">
      <alignment horizontal="left" vertical="center" wrapText="1"/>
      <protection locked="0"/>
    </xf>
    <xf numFmtId="0" fontId="29" fillId="32" borderId="38" xfId="0" applyFont="1" applyFill="1" applyBorder="1" applyAlignment="1" applyProtection="1">
      <alignment horizontal="left" vertical="center" wrapText="1"/>
      <protection locked="0"/>
    </xf>
    <xf numFmtId="0" fontId="32" fillId="2" borderId="17" xfId="0" applyFont="1" applyFill="1" applyBorder="1" applyAlignment="1" applyProtection="1">
      <alignment horizontal="center" vertical="center"/>
    </xf>
    <xf numFmtId="0" fontId="28" fillId="2" borderId="0" xfId="0" applyFont="1" applyFill="1" applyAlignment="1" applyProtection="1">
      <alignment horizontal="left" vertical="center"/>
    </xf>
    <xf numFmtId="0" fontId="27" fillId="2" borderId="0" xfId="0" applyFont="1" applyFill="1" applyAlignment="1" applyProtection="1">
      <alignment horizontal="left" vertical="center"/>
    </xf>
    <xf numFmtId="179" fontId="24" fillId="0" borderId="22" xfId="5" applyNumberFormat="1" applyFont="1" applyFill="1" applyBorder="1" applyAlignment="1" applyProtection="1">
      <alignment horizontal="right" vertical="center" shrinkToFit="1"/>
    </xf>
    <xf numFmtId="179" fontId="24" fillId="0" borderId="23" xfId="5" applyNumberFormat="1" applyFont="1" applyFill="1" applyBorder="1" applyAlignment="1" applyProtection="1">
      <alignment horizontal="right" vertical="center" shrinkToFit="1"/>
    </xf>
    <xf numFmtId="179" fontId="24" fillId="0" borderId="44" xfId="5" applyNumberFormat="1" applyFont="1" applyFill="1" applyBorder="1" applyAlignment="1" applyProtection="1">
      <alignment horizontal="right" vertical="center" shrinkToFit="1"/>
    </xf>
    <xf numFmtId="0" fontId="10" fillId="8" borderId="71" xfId="0" applyFont="1" applyFill="1" applyBorder="1" applyAlignment="1" applyProtection="1">
      <alignment horizontal="center" vertical="center"/>
    </xf>
    <xf numFmtId="0" fontId="29" fillId="2" borderId="5" xfId="0" applyFont="1" applyFill="1" applyBorder="1" applyAlignment="1" applyProtection="1">
      <alignment horizontal="center" vertical="center" wrapText="1"/>
    </xf>
    <xf numFmtId="0" fontId="29" fillId="2" borderId="19" xfId="0" applyFont="1" applyFill="1" applyBorder="1" applyAlignment="1" applyProtection="1">
      <alignment horizontal="center" vertical="center" wrapText="1"/>
    </xf>
    <xf numFmtId="0" fontId="29" fillId="2" borderId="5" xfId="0" applyFont="1" applyFill="1" applyBorder="1" applyAlignment="1" applyProtection="1">
      <alignment horizontal="left" vertical="top" wrapText="1"/>
    </xf>
    <xf numFmtId="0" fontId="29" fillId="2" borderId="6" xfId="0" applyFont="1" applyFill="1" applyBorder="1" applyAlignment="1" applyProtection="1">
      <alignment horizontal="left" vertical="top" wrapText="1"/>
    </xf>
    <xf numFmtId="176" fontId="13" fillId="31" borderId="49" xfId="0" applyNumberFormat="1" applyFont="1" applyFill="1" applyBorder="1" applyProtection="1">
      <alignment vertical="center"/>
      <protection locked="0"/>
    </xf>
    <xf numFmtId="176" fontId="13" fillId="31" borderId="50" xfId="0" applyNumberFormat="1" applyFont="1" applyFill="1" applyBorder="1" applyProtection="1">
      <alignment vertical="center"/>
      <protection locked="0"/>
    </xf>
    <xf numFmtId="176" fontId="13" fillId="31" borderId="51" xfId="0" applyNumberFormat="1" applyFont="1" applyFill="1" applyBorder="1" applyProtection="1">
      <alignment vertical="center"/>
      <protection locked="0"/>
    </xf>
    <xf numFmtId="0" fontId="32" fillId="2" borderId="91" xfId="0" applyFont="1" applyFill="1" applyBorder="1" applyAlignment="1" applyProtection="1">
      <alignment horizontal="center" vertical="center"/>
    </xf>
    <xf numFmtId="0" fontId="32" fillId="2" borderId="92" xfId="0" applyFont="1" applyFill="1" applyBorder="1" applyAlignment="1" applyProtection="1">
      <alignment horizontal="center" vertical="center"/>
    </xf>
    <xf numFmtId="0" fontId="33" fillId="2" borderId="93" xfId="0" applyFont="1" applyFill="1" applyBorder="1" applyAlignment="1" applyProtection="1">
      <alignment horizontal="left" vertical="center" wrapText="1"/>
    </xf>
    <xf numFmtId="0" fontId="33" fillId="2" borderId="11" xfId="0" applyFont="1" applyFill="1" applyBorder="1" applyAlignment="1" applyProtection="1">
      <alignment horizontal="left" vertical="center" wrapText="1"/>
    </xf>
    <xf numFmtId="0" fontId="33" fillId="2" borderId="70" xfId="0" applyFont="1" applyFill="1" applyBorder="1" applyAlignment="1" applyProtection="1">
      <alignment horizontal="left" vertical="center" wrapText="1"/>
    </xf>
    <xf numFmtId="0" fontId="33" fillId="2" borderId="41" xfId="0" applyFont="1" applyFill="1" applyBorder="1" applyAlignment="1" applyProtection="1">
      <alignment horizontal="left" vertical="center"/>
    </xf>
    <xf numFmtId="0" fontId="33" fillId="2" borderId="76" xfId="0" applyFont="1" applyFill="1" applyBorder="1" applyAlignment="1" applyProtection="1">
      <alignment horizontal="left" vertical="center"/>
    </xf>
    <xf numFmtId="0" fontId="33" fillId="2" borderId="8" xfId="0" applyFont="1" applyFill="1" applyBorder="1" applyAlignment="1" applyProtection="1">
      <alignment horizontal="left" vertical="center"/>
    </xf>
    <xf numFmtId="0" fontId="33" fillId="2" borderId="9" xfId="0" applyFont="1" applyFill="1" applyBorder="1" applyAlignment="1" applyProtection="1">
      <alignment horizontal="left" vertical="center"/>
    </xf>
    <xf numFmtId="0" fontId="33" fillId="2" borderId="46" xfId="0" applyFont="1" applyFill="1" applyBorder="1" applyAlignment="1" applyProtection="1">
      <alignment horizontal="left" vertical="center"/>
    </xf>
    <xf numFmtId="176" fontId="24" fillId="32" borderId="22" xfId="0" applyNumberFormat="1" applyFont="1" applyFill="1" applyBorder="1" applyAlignment="1" applyProtection="1">
      <alignment horizontal="center" vertical="center" shrinkToFit="1"/>
    </xf>
    <xf numFmtId="176" fontId="24" fillId="32" borderId="23" xfId="0" applyNumberFormat="1" applyFont="1" applyFill="1" applyBorder="1" applyAlignment="1" applyProtection="1">
      <alignment horizontal="center" vertical="center" shrinkToFit="1"/>
    </xf>
    <xf numFmtId="176" fontId="24" fillId="32" borderId="44" xfId="0" applyNumberFormat="1" applyFont="1" applyFill="1" applyBorder="1" applyAlignment="1" applyProtection="1">
      <alignment horizontal="center" vertical="center" shrinkToFit="1"/>
    </xf>
    <xf numFmtId="0" fontId="33" fillId="2" borderId="3" xfId="0" applyFont="1" applyFill="1" applyBorder="1" applyAlignment="1" applyProtection="1">
      <alignment horizontal="left" vertical="center"/>
    </xf>
    <xf numFmtId="176" fontId="24" fillId="0" borderId="22" xfId="0" applyNumberFormat="1" applyFont="1" applyBorder="1" applyAlignment="1" applyProtection="1">
      <alignment horizontal="right" vertical="center" shrinkToFit="1"/>
    </xf>
    <xf numFmtId="176" fontId="24" fillId="0" borderId="23" xfId="0" applyNumberFormat="1" applyFont="1" applyBorder="1" applyAlignment="1" applyProtection="1">
      <alignment horizontal="right" vertical="center" shrinkToFit="1"/>
    </xf>
    <xf numFmtId="176" fontId="24" fillId="0" borderId="44" xfId="0" applyNumberFormat="1" applyFont="1" applyBorder="1" applyAlignment="1" applyProtection="1">
      <alignment horizontal="right" vertical="center" shrinkToFit="1"/>
    </xf>
    <xf numFmtId="0" fontId="33" fillId="2" borderId="0" xfId="0" applyFont="1" applyFill="1" applyBorder="1" applyAlignment="1" applyProtection="1">
      <alignment horizontal="left" vertical="center" wrapText="1"/>
    </xf>
    <xf numFmtId="0" fontId="33" fillId="2" borderId="0" xfId="0" applyFont="1" applyFill="1" applyBorder="1" applyAlignment="1" applyProtection="1">
      <alignment horizontal="left" vertical="center"/>
    </xf>
    <xf numFmtId="0" fontId="33" fillId="2" borderId="89" xfId="0" applyFont="1" applyFill="1" applyBorder="1" applyAlignment="1" applyProtection="1">
      <alignment horizontal="left" vertical="center"/>
    </xf>
    <xf numFmtId="176" fontId="24" fillId="32" borderId="22" xfId="0" applyNumberFormat="1" applyFont="1" applyFill="1" applyBorder="1" applyAlignment="1" applyProtection="1">
      <alignment horizontal="right" vertical="center" shrinkToFit="1"/>
      <protection locked="0"/>
    </xf>
    <xf numFmtId="176" fontId="24" fillId="32" borderId="23" xfId="0" applyNumberFormat="1" applyFont="1" applyFill="1" applyBorder="1" applyAlignment="1" applyProtection="1">
      <alignment horizontal="right" vertical="center" shrinkToFit="1"/>
      <protection locked="0"/>
    </xf>
    <xf numFmtId="176" fontId="24" fillId="32" borderId="44" xfId="0" applyNumberFormat="1" applyFont="1" applyFill="1" applyBorder="1" applyAlignment="1" applyProtection="1">
      <alignment horizontal="right" vertical="center" shrinkToFit="1"/>
      <protection locked="0"/>
    </xf>
    <xf numFmtId="0" fontId="33" fillId="0" borderId="50" xfId="0" applyFont="1" applyBorder="1" applyAlignment="1" applyProtection="1">
      <alignment horizontal="center" vertical="center" wrapText="1"/>
    </xf>
    <xf numFmtId="0" fontId="33" fillId="0" borderId="60" xfId="0" applyFont="1" applyBorder="1" applyAlignment="1" applyProtection="1">
      <alignment horizontal="center" vertical="center" wrapText="1"/>
    </xf>
    <xf numFmtId="10" fontId="24" fillId="32" borderId="134" xfId="55" applyNumberFormat="1" applyFont="1" applyFill="1" applyBorder="1" applyAlignment="1" applyProtection="1">
      <alignment horizontal="center" vertical="center"/>
      <protection locked="0"/>
    </xf>
    <xf numFmtId="10" fontId="24" fillId="32" borderId="135" xfId="55" applyNumberFormat="1" applyFont="1" applyFill="1" applyBorder="1" applyAlignment="1" applyProtection="1">
      <alignment horizontal="center" vertical="center"/>
      <protection locked="0"/>
    </xf>
    <xf numFmtId="10" fontId="24" fillId="32" borderId="118" xfId="55" applyNumberFormat="1" applyFont="1" applyFill="1" applyBorder="1" applyAlignment="1" applyProtection="1">
      <alignment horizontal="center" vertical="center"/>
      <protection locked="0"/>
    </xf>
    <xf numFmtId="10" fontId="24" fillId="32" borderId="136" xfId="55" applyNumberFormat="1" applyFont="1" applyFill="1" applyBorder="1" applyAlignment="1" applyProtection="1">
      <alignment horizontal="center" vertical="center"/>
      <protection locked="0"/>
    </xf>
    <xf numFmtId="0" fontId="27" fillId="0" borderId="50" xfId="0" applyFont="1" applyBorder="1" applyAlignment="1" applyProtection="1">
      <alignment horizontal="center" vertical="center" wrapText="1" shrinkToFit="1"/>
    </xf>
    <xf numFmtId="0" fontId="27" fillId="0" borderId="60" xfId="0" applyFont="1" applyBorder="1" applyAlignment="1" applyProtection="1">
      <alignment horizontal="center" vertical="center" wrapText="1" shrinkToFit="1"/>
    </xf>
    <xf numFmtId="0" fontId="27" fillId="32" borderId="134" xfId="0" applyFont="1" applyFill="1" applyBorder="1" applyAlignment="1" applyProtection="1">
      <alignment horizontal="left" vertical="center" wrapText="1" shrinkToFit="1"/>
      <protection locked="0"/>
    </xf>
    <xf numFmtId="0" fontId="27" fillId="32" borderId="25" xfId="0" applyFont="1" applyFill="1" applyBorder="1" applyAlignment="1" applyProtection="1">
      <alignment horizontal="left" vertical="center" wrapText="1" shrinkToFit="1"/>
      <protection locked="0"/>
    </xf>
    <xf numFmtId="0" fontId="27" fillId="32" borderId="26" xfId="0" applyFont="1" applyFill="1" applyBorder="1" applyAlignment="1" applyProtection="1">
      <alignment horizontal="left" vertical="center" wrapText="1" shrinkToFit="1"/>
      <protection locked="0"/>
    </xf>
    <xf numFmtId="0" fontId="27" fillId="32" borderId="118" xfId="0" applyFont="1" applyFill="1" applyBorder="1" applyAlignment="1" applyProtection="1">
      <alignment horizontal="left" vertical="center" wrapText="1" shrinkToFit="1"/>
      <protection locked="0"/>
    </xf>
    <xf numFmtId="0" fontId="27" fillId="32" borderId="21" xfId="0" applyFont="1" applyFill="1" applyBorder="1" applyAlignment="1" applyProtection="1">
      <alignment horizontal="left" vertical="center" wrapText="1" shrinkToFit="1"/>
      <protection locked="0"/>
    </xf>
    <xf numFmtId="0" fontId="27" fillId="32" borderId="38" xfId="0" applyFont="1" applyFill="1" applyBorder="1" applyAlignment="1" applyProtection="1">
      <alignment horizontal="left" vertical="center" wrapText="1" shrinkToFit="1"/>
      <protection locked="0"/>
    </xf>
    <xf numFmtId="0" fontId="27" fillId="2" borderId="6" xfId="0" applyFont="1" applyFill="1" applyBorder="1" applyAlignment="1" applyProtection="1">
      <alignment horizontal="center" vertical="center" wrapText="1"/>
    </xf>
    <xf numFmtId="0" fontId="27" fillId="2" borderId="72" xfId="0" applyFont="1" applyFill="1" applyBorder="1" applyAlignment="1" applyProtection="1">
      <alignment horizontal="center" vertical="center" wrapText="1"/>
    </xf>
    <xf numFmtId="0" fontId="27" fillId="2" borderId="15" xfId="0" applyFont="1" applyFill="1" applyBorder="1" applyAlignment="1" applyProtection="1">
      <alignment horizontal="center" vertical="center" wrapText="1"/>
    </xf>
    <xf numFmtId="0" fontId="27" fillId="2" borderId="73" xfId="0" applyFont="1" applyFill="1" applyBorder="1" applyAlignment="1" applyProtection="1">
      <alignment horizontal="center" vertical="center" wrapText="1"/>
    </xf>
    <xf numFmtId="0" fontId="27" fillId="0" borderId="64" xfId="0" applyFont="1" applyBorder="1" applyAlignment="1" applyProtection="1">
      <alignment horizontal="center" vertical="center" wrapText="1" shrinkToFit="1"/>
    </xf>
    <xf numFmtId="0" fontId="27" fillId="0" borderId="94" xfId="0" applyFont="1" applyBorder="1" applyAlignment="1" applyProtection="1">
      <alignment horizontal="center" vertical="center" wrapText="1" shrinkToFit="1"/>
    </xf>
    <xf numFmtId="0" fontId="27" fillId="0" borderId="79" xfId="0" applyFont="1" applyBorder="1" applyAlignment="1" applyProtection="1">
      <alignment horizontal="center" vertical="center" wrapText="1" shrinkToFit="1"/>
    </xf>
    <xf numFmtId="0" fontId="33" fillId="3" borderId="2" xfId="0" applyFont="1" applyFill="1" applyBorder="1" applyAlignment="1" applyProtection="1">
      <alignment horizontal="left" vertical="center"/>
    </xf>
    <xf numFmtId="0" fontId="33" fillId="3" borderId="3" xfId="0" applyFont="1" applyFill="1" applyBorder="1" applyAlignment="1" applyProtection="1">
      <alignment horizontal="left" vertical="center"/>
    </xf>
    <xf numFmtId="0" fontId="33" fillId="3" borderId="6" xfId="0" applyFont="1" applyFill="1" applyBorder="1" applyAlignment="1" applyProtection="1">
      <alignment horizontal="left" vertical="center"/>
    </xf>
    <xf numFmtId="0" fontId="33" fillId="3" borderId="4" xfId="0" applyFont="1" applyFill="1" applyBorder="1" applyAlignment="1" applyProtection="1">
      <alignment horizontal="left" vertical="center"/>
    </xf>
    <xf numFmtId="0" fontId="13" fillId="2" borderId="1" xfId="0" applyFont="1" applyFill="1" applyBorder="1" applyAlignment="1" applyProtection="1">
      <alignment horizontal="center" vertical="center"/>
    </xf>
    <xf numFmtId="0" fontId="23" fillId="2" borderId="19" xfId="0" applyFont="1" applyFill="1" applyBorder="1" applyProtection="1">
      <alignment vertical="center"/>
    </xf>
    <xf numFmtId="0" fontId="23" fillId="2" borderId="15" xfId="0" applyFont="1" applyFill="1" applyBorder="1" applyProtection="1">
      <alignment vertical="center"/>
    </xf>
    <xf numFmtId="0" fontId="23" fillId="2" borderId="20" xfId="0" applyFont="1" applyFill="1" applyBorder="1" applyProtection="1">
      <alignment vertical="center"/>
    </xf>
    <xf numFmtId="0" fontId="23" fillId="2" borderId="5" xfId="0" applyFont="1" applyFill="1" applyBorder="1" applyAlignment="1" applyProtection="1">
      <alignment horizontal="center" vertical="center" wrapText="1"/>
    </xf>
    <xf numFmtId="0" fontId="23" fillId="2" borderId="6" xfId="0" applyFont="1" applyFill="1" applyBorder="1" applyAlignment="1" applyProtection="1">
      <alignment horizontal="center" vertical="center" wrapText="1"/>
    </xf>
    <xf numFmtId="0" fontId="23" fillId="2" borderId="17" xfId="0" applyFont="1" applyFill="1" applyBorder="1" applyAlignment="1" applyProtection="1">
      <alignment horizontal="center" vertical="center" wrapText="1"/>
    </xf>
    <xf numFmtId="0" fontId="23" fillId="2" borderId="0" xfId="0" applyFont="1" applyFill="1" applyAlignment="1" applyProtection="1">
      <alignment horizontal="center" vertical="center" wrapText="1"/>
    </xf>
    <xf numFmtId="0" fontId="23" fillId="2" borderId="19" xfId="0" applyFont="1" applyFill="1" applyBorder="1" applyAlignment="1" applyProtection="1">
      <alignment horizontal="center" vertical="center" wrapText="1"/>
    </xf>
    <xf numFmtId="0" fontId="23" fillId="2" borderId="15" xfId="0" applyFont="1" applyFill="1" applyBorder="1" applyAlignment="1" applyProtection="1">
      <alignment horizontal="center" vertical="center" wrapText="1"/>
    </xf>
    <xf numFmtId="0" fontId="23" fillId="2" borderId="19" xfId="0" applyFont="1" applyFill="1" applyBorder="1" applyAlignment="1" applyProtection="1">
      <alignment horizontal="center" vertical="center"/>
    </xf>
    <xf numFmtId="0" fontId="23" fillId="2" borderId="15" xfId="0" applyFont="1" applyFill="1" applyBorder="1" applyAlignment="1" applyProtection="1">
      <alignment horizontal="center" vertical="center"/>
    </xf>
    <xf numFmtId="0" fontId="23" fillId="2" borderId="6" xfId="0" applyFont="1" applyFill="1" applyBorder="1" applyProtection="1">
      <alignment vertical="center"/>
    </xf>
    <xf numFmtId="0" fontId="23" fillId="2" borderId="14" xfId="0" applyFont="1" applyFill="1" applyBorder="1" applyAlignment="1" applyProtection="1">
      <alignment horizontal="center" vertical="center"/>
    </xf>
    <xf numFmtId="0" fontId="23" fillId="2" borderId="40" xfId="0" applyFont="1" applyFill="1" applyBorder="1" applyAlignment="1" applyProtection="1">
      <alignment horizontal="center" vertical="center" wrapText="1"/>
    </xf>
    <xf numFmtId="0" fontId="23" fillId="2" borderId="41" xfId="0" applyFont="1" applyFill="1" applyBorder="1" applyAlignment="1" applyProtection="1">
      <alignment horizontal="center" vertical="center" wrapText="1"/>
    </xf>
    <xf numFmtId="0" fontId="23" fillId="2" borderId="40" xfId="0" applyFont="1" applyFill="1" applyBorder="1" applyProtection="1">
      <alignment vertical="center"/>
    </xf>
    <xf numFmtId="0" fontId="23" fillId="2" borderId="41" xfId="0" applyFont="1" applyFill="1" applyBorder="1" applyProtection="1">
      <alignment vertical="center"/>
    </xf>
    <xf numFmtId="0" fontId="23" fillId="2" borderId="62" xfId="0" applyFont="1" applyFill="1" applyBorder="1" applyProtection="1">
      <alignment vertical="center"/>
    </xf>
    <xf numFmtId="0" fontId="23" fillId="2" borderId="5" xfId="0" applyFont="1" applyFill="1" applyBorder="1" applyAlignment="1" applyProtection="1">
      <alignment horizontal="center" vertical="center"/>
    </xf>
    <xf numFmtId="0" fontId="23" fillId="2" borderId="6" xfId="0" applyFont="1" applyFill="1" applyBorder="1" applyAlignment="1" applyProtection="1">
      <alignment horizontal="center" vertical="center"/>
    </xf>
    <xf numFmtId="0" fontId="23" fillId="2" borderId="42" xfId="0" applyFont="1" applyFill="1" applyBorder="1" applyAlignment="1" applyProtection="1">
      <alignment vertical="center" wrapText="1"/>
    </xf>
    <xf numFmtId="0" fontId="23" fillId="2" borderId="11" xfId="0" applyFont="1" applyFill="1" applyBorder="1" applyAlignment="1" applyProtection="1">
      <alignment vertical="center" wrapText="1"/>
    </xf>
    <xf numFmtId="0" fontId="23" fillId="2" borderId="63" xfId="0" applyFont="1" applyFill="1" applyBorder="1" applyAlignment="1" applyProtection="1">
      <alignment vertical="center" wrapText="1"/>
    </xf>
    <xf numFmtId="0" fontId="23" fillId="2" borderId="17" xfId="0" applyFont="1" applyFill="1" applyBorder="1" applyProtection="1">
      <alignment vertical="center"/>
    </xf>
    <xf numFmtId="0" fontId="23" fillId="2" borderId="0" xfId="0" applyFont="1" applyFill="1" applyProtection="1">
      <alignment vertical="center"/>
    </xf>
    <xf numFmtId="0" fontId="23" fillId="2" borderId="18" xfId="0" applyFont="1" applyFill="1" applyBorder="1" applyProtection="1">
      <alignment vertical="center"/>
    </xf>
    <xf numFmtId="0" fontId="23" fillId="2" borderId="1" xfId="0" applyFont="1" applyFill="1" applyBorder="1" applyAlignment="1" applyProtection="1">
      <alignment horizontal="center" vertical="center"/>
    </xf>
    <xf numFmtId="0" fontId="23" fillId="2" borderId="1" xfId="0" applyFont="1" applyFill="1" applyBorder="1" applyAlignment="1" applyProtection="1">
      <alignment horizontal="center" vertical="center" shrinkToFit="1"/>
    </xf>
    <xf numFmtId="0" fontId="22" fillId="2" borderId="0" xfId="0" applyFont="1" applyFill="1" applyAlignment="1" applyProtection="1">
      <alignment horizontal="center" vertical="center"/>
    </xf>
    <xf numFmtId="0" fontId="29" fillId="3" borderId="2" xfId="0" applyFont="1" applyFill="1" applyBorder="1" applyAlignment="1" applyProtection="1">
      <alignment horizontal="left" vertical="center"/>
    </xf>
    <xf numFmtId="0" fontId="29" fillId="3" borderId="3" xfId="0" applyFont="1" applyFill="1" applyBorder="1" applyAlignment="1" applyProtection="1">
      <alignment horizontal="left" vertical="center"/>
    </xf>
    <xf numFmtId="0" fontId="29" fillId="3" borderId="4" xfId="0" applyFont="1" applyFill="1" applyBorder="1" applyAlignment="1" applyProtection="1">
      <alignment horizontal="left" vertical="center"/>
    </xf>
    <xf numFmtId="0" fontId="33" fillId="2" borderId="4" xfId="0" applyFont="1" applyFill="1" applyBorder="1" applyAlignment="1" applyProtection="1">
      <alignment horizontal="left" vertical="center"/>
    </xf>
    <xf numFmtId="0" fontId="28" fillId="2" borderId="0" xfId="0" applyFont="1" applyFill="1" applyAlignment="1" applyProtection="1">
      <alignment horizontal="left" vertical="top" wrapText="1"/>
    </xf>
    <xf numFmtId="0" fontId="23" fillId="32" borderId="22" xfId="0" applyFont="1" applyFill="1" applyBorder="1" applyAlignment="1" applyProtection="1">
      <alignment horizontal="center" vertical="center"/>
    </xf>
    <xf numFmtId="0" fontId="23" fillId="32" borderId="44" xfId="0" applyFont="1" applyFill="1" applyBorder="1" applyAlignment="1" applyProtection="1">
      <alignment horizontal="center" vertical="center"/>
    </xf>
    <xf numFmtId="0" fontId="26" fillId="0" borderId="3" xfId="0" applyFont="1" applyBorder="1" applyAlignment="1" applyProtection="1">
      <alignment horizontal="left" vertical="center"/>
    </xf>
    <xf numFmtId="0" fontId="26" fillId="0" borderId="4" xfId="0" applyFont="1" applyBorder="1" applyAlignment="1" applyProtection="1">
      <alignment horizontal="left" vertical="center"/>
    </xf>
    <xf numFmtId="0" fontId="74" fillId="0" borderId="3" xfId="0" applyFont="1" applyBorder="1" applyAlignment="1" applyProtection="1">
      <alignment horizontal="left" vertical="center"/>
    </xf>
    <xf numFmtId="0" fontId="74" fillId="0" borderId="4" xfId="0" applyFont="1" applyBorder="1" applyAlignment="1" applyProtection="1">
      <alignment horizontal="left" vertical="center"/>
    </xf>
    <xf numFmtId="0" fontId="31" fillId="0" borderId="3" xfId="0" applyFont="1" applyBorder="1" applyAlignment="1" applyProtection="1">
      <alignment horizontal="left" vertical="center" wrapText="1"/>
    </xf>
    <xf numFmtId="0" fontId="31" fillId="0" borderId="4" xfId="0" applyFont="1" applyBorder="1" applyAlignment="1" applyProtection="1">
      <alignment horizontal="left" vertical="center" wrapText="1"/>
    </xf>
    <xf numFmtId="0" fontId="27" fillId="2" borderId="0" xfId="0" applyFont="1" applyFill="1" applyAlignment="1" applyProtection="1">
      <alignment horizontal="left" vertical="center" wrapText="1"/>
    </xf>
    <xf numFmtId="0" fontId="32" fillId="3" borderId="5" xfId="0" applyFont="1" applyFill="1" applyBorder="1" applyAlignment="1" applyProtection="1">
      <alignment horizontal="center" vertical="center" textRotation="255" wrapText="1"/>
    </xf>
    <xf numFmtId="0" fontId="32" fillId="3" borderId="7" xfId="0" applyFont="1" applyFill="1" applyBorder="1" applyAlignment="1" applyProtection="1">
      <alignment horizontal="center" vertical="center" textRotation="255"/>
    </xf>
    <xf numFmtId="0" fontId="32" fillId="3" borderId="17" xfId="0" applyFont="1" applyFill="1" applyBorder="1" applyAlignment="1" applyProtection="1">
      <alignment horizontal="center" vertical="center" textRotation="255" wrapText="1"/>
    </xf>
    <xf numFmtId="0" fontId="32" fillId="3" borderId="18" xfId="0" applyFont="1" applyFill="1" applyBorder="1" applyAlignment="1" applyProtection="1">
      <alignment horizontal="center" vertical="center" textRotation="255"/>
    </xf>
    <xf numFmtId="0" fontId="32" fillId="3" borderId="19" xfId="0" applyFont="1" applyFill="1" applyBorder="1" applyAlignment="1" applyProtection="1">
      <alignment horizontal="center" vertical="center" textRotation="255"/>
    </xf>
    <xf numFmtId="0" fontId="32" fillId="3" borderId="20" xfId="0" applyFont="1" applyFill="1" applyBorder="1" applyAlignment="1" applyProtection="1">
      <alignment horizontal="center" vertical="center" textRotation="255"/>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69" fillId="2" borderId="0" xfId="0" applyFont="1" applyFill="1" applyAlignment="1" applyProtection="1">
      <alignment horizontal="left" vertical="center" wrapText="1"/>
    </xf>
    <xf numFmtId="0" fontId="29" fillId="0" borderId="120" xfId="0" applyFont="1" applyBorder="1" applyAlignment="1" applyProtection="1">
      <alignment vertical="center" wrapText="1"/>
    </xf>
    <xf numFmtId="0" fontId="29" fillId="0" borderId="121" xfId="0" applyFont="1" applyBorder="1" applyAlignment="1" applyProtection="1">
      <alignment vertical="center" wrapText="1"/>
    </xf>
    <xf numFmtId="0" fontId="29" fillId="0" borderId="0" xfId="0" applyFont="1" applyAlignment="1" applyProtection="1">
      <alignment vertical="center" wrapText="1"/>
    </xf>
    <xf numFmtId="0" fontId="29" fillId="0" borderId="18" xfId="0" applyFont="1" applyBorder="1" applyAlignment="1" applyProtection="1">
      <alignment vertical="center" wrapText="1"/>
    </xf>
    <xf numFmtId="0" fontId="29" fillId="2" borderId="2" xfId="0" applyFont="1" applyFill="1" applyBorder="1" applyAlignment="1" applyProtection="1">
      <alignment horizontal="left" vertical="center" wrapText="1"/>
    </xf>
    <xf numFmtId="0" fontId="23" fillId="2" borderId="3" xfId="0" applyFont="1" applyFill="1" applyBorder="1" applyAlignment="1" applyProtection="1">
      <alignment horizontal="left" vertical="center" wrapText="1"/>
    </xf>
    <xf numFmtId="0" fontId="23" fillId="2" borderId="4" xfId="0" applyFont="1" applyFill="1" applyBorder="1" applyAlignment="1" applyProtection="1">
      <alignment horizontal="left" vertical="center" wrapText="1"/>
    </xf>
    <xf numFmtId="176" fontId="13" fillId="2" borderId="5" xfId="0" applyNumberFormat="1" applyFont="1" applyFill="1" applyBorder="1" applyProtection="1">
      <alignment vertical="center"/>
    </xf>
    <xf numFmtId="176" fontId="13" fillId="2" borderId="6" xfId="0" applyNumberFormat="1" applyFont="1" applyFill="1" applyBorder="1" applyProtection="1">
      <alignment vertical="center"/>
    </xf>
    <xf numFmtId="176" fontId="13" fillId="31" borderId="59" xfId="0" applyNumberFormat="1" applyFont="1" applyFill="1" applyBorder="1" applyProtection="1">
      <alignment vertical="center"/>
      <protection locked="0"/>
    </xf>
    <xf numFmtId="176" fontId="13" fillId="31" borderId="60" xfId="0" applyNumberFormat="1" applyFont="1" applyFill="1" applyBorder="1" applyProtection="1">
      <alignment vertical="center"/>
      <protection locked="0"/>
    </xf>
    <xf numFmtId="176" fontId="13" fillId="31" borderId="61" xfId="0" applyNumberFormat="1" applyFont="1" applyFill="1" applyBorder="1" applyProtection="1">
      <alignment vertical="center"/>
      <protection locked="0"/>
    </xf>
    <xf numFmtId="0" fontId="28" fillId="0" borderId="0" xfId="0" applyFont="1" applyAlignment="1" applyProtection="1">
      <alignment horizontal="left" vertical="center"/>
    </xf>
    <xf numFmtId="0" fontId="29" fillId="0" borderId="2" xfId="0" applyFont="1" applyBorder="1" applyAlignment="1" applyProtection="1">
      <alignment horizontal="left" vertical="top" wrapText="1"/>
    </xf>
    <xf numFmtId="0" fontId="29" fillId="0" borderId="3" xfId="0" applyFont="1" applyBorder="1" applyAlignment="1" applyProtection="1">
      <alignment horizontal="left" vertical="top" wrapText="1"/>
    </xf>
    <xf numFmtId="0" fontId="23" fillId="32" borderId="122" xfId="0" applyFont="1" applyFill="1" applyBorder="1" applyAlignment="1" applyProtection="1">
      <alignment horizontal="center" vertical="center"/>
    </xf>
    <xf numFmtId="0" fontId="23" fillId="32" borderId="126" xfId="0" applyFont="1" applyFill="1" applyBorder="1" applyAlignment="1" applyProtection="1">
      <alignment horizontal="center" vertical="center"/>
    </xf>
    <xf numFmtId="0" fontId="39" fillId="0" borderId="123" xfId="0" applyFont="1" applyBorder="1" applyAlignment="1" applyProtection="1">
      <alignment horizontal="center" vertical="center"/>
    </xf>
    <xf numFmtId="0" fontId="39" fillId="0" borderId="120" xfId="0" applyFont="1" applyBorder="1" applyAlignment="1" applyProtection="1">
      <alignment horizontal="center" vertical="center"/>
    </xf>
    <xf numFmtId="0" fontId="23" fillId="0" borderId="6" xfId="0" applyFont="1" applyBorder="1" applyAlignment="1" applyProtection="1">
      <alignment horizontal="left" vertical="center"/>
    </xf>
    <xf numFmtId="0" fontId="23" fillId="0" borderId="7" xfId="0" applyFont="1" applyBorder="1" applyAlignment="1" applyProtection="1">
      <alignment horizontal="left" vertical="center"/>
    </xf>
    <xf numFmtId="0" fontId="29" fillId="2" borderId="91" xfId="0" applyFont="1" applyFill="1" applyBorder="1" applyAlignment="1" applyProtection="1">
      <alignment horizontal="center" vertical="center"/>
    </xf>
    <xf numFmtId="0" fontId="29" fillId="2" borderId="127" xfId="0" applyFont="1" applyFill="1" applyBorder="1" applyAlignment="1" applyProtection="1">
      <alignment horizontal="center" vertical="center"/>
    </xf>
    <xf numFmtId="0" fontId="29" fillId="0" borderId="36" xfId="0" applyFont="1" applyBorder="1" applyAlignment="1" applyProtection="1">
      <alignment horizontal="center" vertical="center" wrapText="1"/>
    </xf>
    <xf numFmtId="0" fontId="29" fillId="0" borderId="16" xfId="0" applyFont="1" applyBorder="1" applyAlignment="1" applyProtection="1">
      <alignment horizontal="center" vertical="center" wrapText="1"/>
    </xf>
    <xf numFmtId="0" fontId="29" fillId="0" borderId="125" xfId="0" applyFont="1" applyBorder="1" applyAlignment="1" applyProtection="1">
      <alignment horizontal="center" vertical="center" wrapText="1"/>
    </xf>
    <xf numFmtId="0" fontId="29" fillId="0" borderId="0" xfId="0" applyFont="1" applyAlignment="1" applyProtection="1">
      <alignment horizontal="center" vertical="center" wrapText="1"/>
    </xf>
    <xf numFmtId="0" fontId="29" fillId="0" borderId="120" xfId="0" applyFont="1" applyBorder="1" applyAlignment="1" applyProtection="1">
      <alignment horizontal="center" vertical="center" wrapText="1"/>
    </xf>
    <xf numFmtId="0" fontId="29" fillId="0" borderId="121" xfId="0" applyFont="1" applyBorder="1" applyAlignment="1" applyProtection="1">
      <alignment horizontal="center" vertical="center" wrapText="1"/>
    </xf>
    <xf numFmtId="0" fontId="69" fillId="3" borderId="22" xfId="0" applyFont="1" applyFill="1" applyBorder="1" applyAlignment="1" applyProtection="1">
      <alignment horizontal="center" vertical="center" wrapText="1"/>
    </xf>
    <xf numFmtId="0" fontId="69" fillId="3" borderId="23" xfId="0" applyFont="1" applyFill="1" applyBorder="1" applyAlignment="1" applyProtection="1">
      <alignment horizontal="center" vertical="center" wrapText="1"/>
    </xf>
    <xf numFmtId="0" fontId="69" fillId="3" borderId="44" xfId="0" applyFont="1" applyFill="1" applyBorder="1" applyAlignment="1" applyProtection="1">
      <alignment horizontal="center" vertical="center" wrapText="1"/>
    </xf>
    <xf numFmtId="0" fontId="29" fillId="0" borderId="124" xfId="0" applyFont="1" applyBorder="1" applyAlignment="1" applyProtection="1">
      <alignment horizontal="left" vertical="center" wrapText="1"/>
    </xf>
    <xf numFmtId="0" fontId="29" fillId="0" borderId="68" xfId="0" applyFont="1" applyBorder="1" applyAlignment="1" applyProtection="1">
      <alignment horizontal="left" vertical="center" wrapText="1"/>
    </xf>
    <xf numFmtId="0" fontId="29" fillId="0" borderId="69" xfId="0" applyFont="1" applyBorder="1" applyAlignment="1" applyProtection="1">
      <alignment horizontal="left" vertical="center" wrapText="1"/>
    </xf>
    <xf numFmtId="0" fontId="32" fillId="32" borderId="8" xfId="0" applyFont="1" applyFill="1" applyBorder="1" applyAlignment="1" applyProtection="1">
      <alignment horizontal="left" vertical="center" wrapText="1" shrinkToFit="1"/>
      <protection locked="0"/>
    </xf>
    <xf numFmtId="0" fontId="32" fillId="32" borderId="9" xfId="0" applyFont="1" applyFill="1" applyBorder="1" applyAlignment="1" applyProtection="1">
      <alignment horizontal="left" vertical="center" wrapText="1" shrinkToFit="1"/>
      <protection locked="0"/>
    </xf>
    <xf numFmtId="0" fontId="32" fillId="32" borderId="46" xfId="0" applyFont="1" applyFill="1" applyBorder="1" applyAlignment="1" applyProtection="1">
      <alignment horizontal="left" vertical="center" wrapText="1" shrinkToFit="1"/>
      <protection locked="0"/>
    </xf>
    <xf numFmtId="0" fontId="23" fillId="32" borderId="35" xfId="0" applyFont="1" applyFill="1" applyBorder="1" applyAlignment="1" applyProtection="1">
      <alignment horizontal="center" vertical="center"/>
    </xf>
    <xf numFmtId="0" fontId="23" fillId="32" borderId="37" xfId="0" applyFont="1" applyFill="1" applyBorder="1" applyAlignment="1" applyProtection="1">
      <alignment horizontal="center" vertical="center"/>
    </xf>
    <xf numFmtId="0" fontId="39" fillId="0" borderId="125" xfId="0" applyFont="1" applyBorder="1" applyAlignment="1" applyProtection="1">
      <alignment horizontal="center" vertical="center"/>
    </xf>
    <xf numFmtId="0" fontId="39" fillId="0" borderId="128" xfId="0" applyFont="1" applyBorder="1" applyAlignment="1" applyProtection="1">
      <alignment horizontal="center" vertical="center"/>
    </xf>
    <xf numFmtId="0" fontId="27" fillId="2" borderId="9" xfId="0" applyFont="1" applyFill="1" applyBorder="1" applyAlignment="1" applyProtection="1">
      <alignment horizontal="left" vertical="center"/>
    </xf>
    <xf numFmtId="0" fontId="27" fillId="2" borderId="46" xfId="0" applyFont="1" applyFill="1" applyBorder="1" applyAlignment="1" applyProtection="1">
      <alignment horizontal="left" vertical="center"/>
    </xf>
    <xf numFmtId="0" fontId="27" fillId="32" borderId="129" xfId="0" applyFont="1" applyFill="1" applyBorder="1" applyAlignment="1" applyProtection="1">
      <alignment horizontal="left" vertical="center" wrapText="1" shrinkToFit="1"/>
      <protection locked="0"/>
    </xf>
    <xf numFmtId="0" fontId="27" fillId="32" borderId="43" xfId="0" applyFont="1" applyFill="1" applyBorder="1" applyAlignment="1" applyProtection="1">
      <alignment horizontal="left" vertical="center" wrapText="1" shrinkToFit="1"/>
      <protection locked="0"/>
    </xf>
    <xf numFmtId="0" fontId="27" fillId="32" borderId="130" xfId="0" applyFont="1" applyFill="1" applyBorder="1" applyAlignment="1" applyProtection="1">
      <alignment horizontal="left" vertical="center" wrapText="1" shrinkToFit="1"/>
      <protection locked="0"/>
    </xf>
    <xf numFmtId="0" fontId="29" fillId="0" borderId="89" xfId="0" applyFont="1" applyBorder="1" applyAlignment="1" applyProtection="1">
      <alignment horizontal="left" vertical="center"/>
    </xf>
    <xf numFmtId="0" fontId="29" fillId="0" borderId="89" xfId="0" applyFont="1" applyBorder="1" applyAlignment="1" applyProtection="1">
      <alignment horizontal="left" vertical="center" wrapText="1"/>
    </xf>
    <xf numFmtId="0" fontId="29" fillId="0" borderId="141" xfId="0" applyFont="1" applyBorder="1" applyAlignment="1" applyProtection="1">
      <alignment horizontal="left"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29" fillId="0" borderId="2" xfId="0" applyFont="1" applyBorder="1" applyAlignment="1" applyProtection="1">
      <alignment horizontal="left" vertical="center" wrapText="1"/>
    </xf>
    <xf numFmtId="0" fontId="29" fillId="0" borderId="3" xfId="0" applyFont="1" applyBorder="1" applyAlignment="1" applyProtection="1">
      <alignment horizontal="left" vertical="center" wrapText="1"/>
    </xf>
    <xf numFmtId="0" fontId="29" fillId="0" borderId="4" xfId="0" applyFont="1" applyBorder="1" applyAlignment="1" applyProtection="1">
      <alignment horizontal="left" vertical="center" wrapText="1"/>
    </xf>
    <xf numFmtId="0" fontId="24" fillId="3" borderId="1" xfId="0" applyFont="1" applyFill="1" applyBorder="1" applyAlignment="1" applyProtection="1">
      <alignment horizontal="center" vertical="center"/>
    </xf>
    <xf numFmtId="0" fontId="43" fillId="2" borderId="0" xfId="0" applyFont="1" applyFill="1" applyAlignment="1" applyProtection="1">
      <alignment horizontal="left" vertical="center" wrapText="1"/>
    </xf>
    <xf numFmtId="0" fontId="27" fillId="0" borderId="0" xfId="0" applyFont="1" applyAlignment="1" applyProtection="1">
      <alignment horizontal="left" vertical="top" wrapText="1"/>
    </xf>
    <xf numFmtId="0" fontId="32" fillId="0" borderId="15" xfId="0" applyFont="1" applyBorder="1" applyAlignment="1">
      <alignment horizontal="left" vertical="center" wrapText="1"/>
    </xf>
    <xf numFmtId="0" fontId="32" fillId="0" borderId="73" xfId="0" applyFont="1" applyBorder="1" applyAlignment="1">
      <alignment horizontal="left" vertical="center" wrapText="1"/>
    </xf>
    <xf numFmtId="0" fontId="27" fillId="2" borderId="121" xfId="0" applyFont="1" applyFill="1" applyBorder="1" applyAlignment="1">
      <alignment horizontal="left" vertical="center" wrapText="1"/>
    </xf>
    <xf numFmtId="0" fontId="27" fillId="2" borderId="70" xfId="0" applyFont="1" applyFill="1" applyBorder="1" applyAlignment="1">
      <alignment horizontal="left" vertical="center" wrapText="1"/>
    </xf>
    <xf numFmtId="0" fontId="43" fillId="2" borderId="0" xfId="0" applyFont="1" applyFill="1" applyAlignment="1" applyProtection="1">
      <alignment horizontal="center" vertical="center" wrapText="1"/>
    </xf>
    <xf numFmtId="0" fontId="26" fillId="2" borderId="0" xfId="0" applyFont="1" applyFill="1" applyAlignment="1" applyProtection="1">
      <alignment horizontal="center" vertical="center"/>
    </xf>
    <xf numFmtId="0" fontId="43" fillId="32" borderId="0" xfId="0" applyFont="1" applyFill="1" applyAlignment="1" applyProtection="1">
      <alignment vertical="center" shrinkToFit="1"/>
      <protection locked="0"/>
    </xf>
    <xf numFmtId="0" fontId="27" fillId="2" borderId="41" xfId="0" applyFont="1" applyFill="1" applyBorder="1" applyAlignment="1">
      <alignment vertical="center" wrapText="1"/>
    </xf>
    <xf numFmtId="179" fontId="24" fillId="0" borderId="2" xfId="5" applyNumberFormat="1" applyFont="1" applyFill="1" applyBorder="1" applyAlignment="1" applyProtection="1">
      <alignment horizontal="right" vertical="center" shrinkToFit="1"/>
    </xf>
    <xf numFmtId="179" fontId="24" fillId="0" borderId="3" xfId="5" applyNumberFormat="1" applyFont="1" applyFill="1" applyBorder="1" applyAlignment="1" applyProtection="1">
      <alignment horizontal="right" vertical="center" shrinkToFit="1"/>
    </xf>
    <xf numFmtId="0" fontId="10" fillId="3" borderId="88" xfId="0" applyFont="1" applyFill="1" applyBorder="1" applyAlignment="1" applyProtection="1">
      <alignment horizontal="center" vertical="center"/>
    </xf>
    <xf numFmtId="0" fontId="10" fillId="3" borderId="66" xfId="0" applyFont="1" applyFill="1" applyBorder="1" applyAlignment="1" applyProtection="1">
      <alignment horizontal="center" vertical="center"/>
    </xf>
    <xf numFmtId="0" fontId="23" fillId="2" borderId="18" xfId="0" applyFont="1" applyFill="1" applyBorder="1" applyAlignment="1" applyProtection="1">
      <alignment horizontal="center" vertical="center"/>
    </xf>
    <xf numFmtId="0" fontId="29" fillId="0" borderId="142" xfId="0" applyFont="1" applyBorder="1" applyAlignment="1" applyProtection="1">
      <alignment horizontal="left" vertical="center"/>
    </xf>
    <xf numFmtId="0" fontId="29" fillId="0" borderId="143" xfId="0" applyFont="1" applyBorder="1" applyAlignment="1" applyProtection="1">
      <alignment horizontal="left" vertical="center"/>
    </xf>
    <xf numFmtId="0" fontId="43" fillId="2" borderId="0" xfId="0" applyFont="1" applyFill="1" applyAlignment="1" applyProtection="1">
      <alignment horizontal="left" vertical="center" shrinkToFit="1"/>
    </xf>
    <xf numFmtId="0" fontId="33" fillId="0" borderId="89" xfId="0" applyFont="1" applyBorder="1" applyAlignment="1" applyProtection="1">
      <alignment horizontal="left" vertical="center"/>
    </xf>
    <xf numFmtId="0" fontId="33" fillId="0" borderId="141" xfId="0" applyFont="1" applyBorder="1" applyAlignment="1" applyProtection="1">
      <alignment horizontal="left" vertical="center"/>
    </xf>
    <xf numFmtId="0" fontId="33" fillId="0" borderId="89" xfId="0" applyFont="1" applyBorder="1" applyAlignment="1" applyProtection="1">
      <alignment horizontal="left" vertical="center" wrapText="1"/>
    </xf>
    <xf numFmtId="0" fontId="33" fillId="0" borderId="141" xfId="0" applyFont="1" applyBorder="1" applyAlignment="1" applyProtection="1">
      <alignment horizontal="left" vertical="center" wrapText="1"/>
    </xf>
    <xf numFmtId="0" fontId="26" fillId="2" borderId="0" xfId="0" applyFont="1" applyFill="1" applyAlignment="1" applyProtection="1">
      <alignment horizontal="center" vertical="center" shrinkToFit="1"/>
    </xf>
    <xf numFmtId="0" fontId="43" fillId="32" borderId="0" xfId="0" applyFont="1" applyFill="1" applyAlignment="1" applyProtection="1">
      <alignment horizontal="center" vertical="center"/>
      <protection locked="0"/>
    </xf>
    <xf numFmtId="0" fontId="13" fillId="32" borderId="0" xfId="0" applyFont="1" applyFill="1" applyAlignment="1" applyProtection="1">
      <alignment horizontal="center" vertical="center"/>
      <protection locked="0"/>
    </xf>
    <xf numFmtId="0" fontId="43" fillId="2" borderId="0" xfId="0" applyFont="1" applyFill="1" applyAlignment="1" applyProtection="1">
      <alignment horizontal="center" vertical="center"/>
    </xf>
    <xf numFmtId="0" fontId="33" fillId="0" borderId="8" xfId="0" applyFont="1" applyBorder="1" applyAlignment="1" applyProtection="1">
      <alignment horizontal="left" vertical="center"/>
    </xf>
    <xf numFmtId="0" fontId="33" fillId="0" borderId="9" xfId="0" applyFont="1" applyBorder="1" applyAlignment="1" applyProtection="1">
      <alignment horizontal="left" vertical="center"/>
    </xf>
    <xf numFmtId="0" fontId="33" fillId="0" borderId="10" xfId="0" applyFont="1" applyBorder="1" applyAlignment="1" applyProtection="1">
      <alignment horizontal="left" vertical="center"/>
    </xf>
    <xf numFmtId="0" fontId="29" fillId="32" borderId="114" xfId="0" applyFont="1" applyFill="1" applyBorder="1" applyAlignment="1" applyProtection="1">
      <alignment horizontal="left" vertical="center" shrinkToFit="1"/>
    </xf>
    <xf numFmtId="0" fontId="29" fillId="0" borderId="133" xfId="0" applyFont="1" applyBorder="1" applyAlignment="1" applyProtection="1">
      <alignment horizontal="left" vertical="center"/>
    </xf>
    <xf numFmtId="0" fontId="29" fillId="0" borderId="15" xfId="0" applyFont="1" applyBorder="1" applyAlignment="1" applyProtection="1">
      <alignment horizontal="left" vertical="center"/>
    </xf>
    <xf numFmtId="0" fontId="29" fillId="0" borderId="20" xfId="0" applyFont="1" applyBorder="1" applyAlignment="1" applyProtection="1">
      <alignment horizontal="left" vertical="center"/>
    </xf>
    <xf numFmtId="0" fontId="23" fillId="0" borderId="2" xfId="0" applyFont="1" applyBorder="1" applyAlignment="1" applyProtection="1">
      <alignment horizontal="left" vertical="center"/>
    </xf>
    <xf numFmtId="0" fontId="32" fillId="0" borderId="100" xfId="0" quotePrefix="1" applyFont="1" applyBorder="1" applyAlignment="1" applyProtection="1">
      <alignment horizontal="center" vertical="center"/>
    </xf>
    <xf numFmtId="0" fontId="27" fillId="2" borderId="0" xfId="0" applyFont="1" applyFill="1" applyBorder="1" applyAlignment="1" applyProtection="1">
      <alignment vertical="center" wrapText="1"/>
    </xf>
    <xf numFmtId="0" fontId="23" fillId="2" borderId="2" xfId="0" applyFont="1" applyFill="1" applyBorder="1" applyAlignment="1" applyProtection="1">
      <alignment horizontal="left" vertical="top" wrapText="1"/>
      <protection locked="0"/>
    </xf>
    <xf numFmtId="0" fontId="23" fillId="2" borderId="3" xfId="0" applyFont="1" applyFill="1" applyBorder="1" applyAlignment="1" applyProtection="1">
      <alignment horizontal="left" vertical="top" wrapText="1"/>
      <protection locked="0"/>
    </xf>
    <xf numFmtId="0" fontId="23" fillId="2" borderId="4" xfId="0" applyFont="1" applyFill="1" applyBorder="1" applyAlignment="1" applyProtection="1">
      <alignment horizontal="left" vertical="top" wrapText="1"/>
      <protection locked="0"/>
    </xf>
    <xf numFmtId="0" fontId="32" fillId="0" borderId="140" xfId="0" quotePrefix="1" applyFont="1" applyBorder="1" applyAlignment="1" applyProtection="1">
      <alignment horizontal="center" vertical="center"/>
    </xf>
    <xf numFmtId="0" fontId="32" fillId="0" borderId="127" xfId="0" quotePrefix="1" applyFont="1" applyBorder="1" applyAlignment="1" applyProtection="1">
      <alignment horizontal="center" vertical="center"/>
    </xf>
    <xf numFmtId="0" fontId="33" fillId="0" borderId="62" xfId="0" applyFont="1" applyBorder="1" applyAlignment="1" applyProtection="1">
      <alignment horizontal="left" vertical="center"/>
    </xf>
    <xf numFmtId="0" fontId="33" fillId="0" borderId="93" xfId="0" applyFont="1" applyBorder="1" applyAlignment="1" applyProtection="1">
      <alignment horizontal="left" vertical="center"/>
    </xf>
    <xf numFmtId="0" fontId="33" fillId="0" borderId="11" xfId="0" applyFont="1" applyBorder="1" applyAlignment="1" applyProtection="1">
      <alignment horizontal="left" vertical="center"/>
    </xf>
    <xf numFmtId="0" fontId="33" fillId="0" borderId="63" xfId="0" applyFont="1" applyBorder="1" applyAlignment="1" applyProtection="1">
      <alignment horizontal="left" vertical="center"/>
    </xf>
    <xf numFmtId="0" fontId="28" fillId="2" borderId="22" xfId="0" applyFont="1" applyFill="1" applyBorder="1" applyAlignment="1" applyProtection="1">
      <alignment horizontal="left" vertical="center" wrapText="1"/>
    </xf>
    <xf numFmtId="0" fontId="28" fillId="2" borderId="23" xfId="0" applyFont="1" applyFill="1" applyBorder="1" applyAlignment="1" applyProtection="1">
      <alignment horizontal="left" vertical="center" wrapText="1"/>
    </xf>
    <xf numFmtId="0" fontId="28" fillId="2" borderId="44" xfId="0" applyFont="1" applyFill="1" applyBorder="1" applyAlignment="1" applyProtection="1">
      <alignment horizontal="left" vertical="center" wrapText="1"/>
    </xf>
    <xf numFmtId="0" fontId="35" fillId="0" borderId="22" xfId="0" applyFont="1" applyBorder="1" applyAlignment="1" applyProtection="1">
      <alignment horizontal="left" vertical="center" wrapText="1"/>
    </xf>
    <xf numFmtId="0" fontId="35" fillId="0" borderId="23" xfId="0" applyFont="1" applyBorder="1" applyAlignment="1" applyProtection="1">
      <alignment horizontal="left" vertical="center" wrapText="1"/>
    </xf>
    <xf numFmtId="0" fontId="35" fillId="0" borderId="44" xfId="0" applyFont="1" applyBorder="1" applyAlignment="1" applyProtection="1">
      <alignment horizontal="left" vertical="center" wrapText="1"/>
    </xf>
    <xf numFmtId="0" fontId="28" fillId="0" borderId="24" xfId="0" applyFont="1" applyFill="1" applyBorder="1" applyAlignment="1" applyProtection="1">
      <alignment horizontal="left" vertical="center" wrapText="1"/>
    </xf>
    <xf numFmtId="0" fontId="28" fillId="0" borderId="25" xfId="0" applyFont="1" applyFill="1" applyBorder="1" applyAlignment="1" applyProtection="1">
      <alignment horizontal="left" vertical="center" wrapText="1"/>
    </xf>
    <xf numFmtId="0" fontId="28" fillId="0" borderId="26" xfId="0" applyFont="1" applyFill="1" applyBorder="1" applyAlignment="1" applyProtection="1">
      <alignment horizontal="left" vertical="center" wrapText="1"/>
    </xf>
    <xf numFmtId="0" fontId="28" fillId="0" borderId="37" xfId="0" applyFont="1" applyFill="1" applyBorder="1" applyAlignment="1" applyProtection="1">
      <alignment horizontal="left" vertical="center" wrapText="1"/>
    </xf>
    <xf numFmtId="0" fontId="28" fillId="0" borderId="114" xfId="0" applyFont="1" applyFill="1" applyBorder="1" applyAlignment="1" applyProtection="1">
      <alignment horizontal="left" vertical="center" wrapText="1"/>
    </xf>
    <xf numFmtId="0" fontId="28" fillId="0" borderId="115" xfId="0" applyFont="1" applyFill="1" applyBorder="1" applyAlignment="1" applyProtection="1">
      <alignment horizontal="left" vertical="center" wrapText="1"/>
    </xf>
    <xf numFmtId="0" fontId="10" fillId="0" borderId="24" xfId="0" applyFont="1" applyBorder="1" applyAlignment="1" applyProtection="1">
      <alignment horizontal="left" vertical="center" wrapText="1"/>
    </xf>
    <xf numFmtId="0" fontId="10" fillId="0" borderId="25" xfId="0" applyFont="1" applyBorder="1" applyAlignment="1" applyProtection="1">
      <alignment horizontal="left" vertical="center" wrapText="1"/>
    </xf>
    <xf numFmtId="0" fontId="10" fillId="0" borderId="26" xfId="0" applyFont="1" applyBorder="1" applyAlignment="1" applyProtection="1">
      <alignment horizontal="left" vertical="center" wrapText="1"/>
    </xf>
    <xf numFmtId="0" fontId="36" fillId="5" borderId="22" xfId="0" applyFont="1" applyFill="1" applyBorder="1" applyAlignment="1" applyProtection="1">
      <alignment horizontal="center" vertical="center" wrapText="1"/>
    </xf>
    <xf numFmtId="0" fontId="36" fillId="5" borderId="44" xfId="0" applyFont="1" applyFill="1" applyBorder="1" applyAlignment="1" applyProtection="1">
      <alignment horizontal="center" vertical="center" wrapText="1"/>
    </xf>
    <xf numFmtId="176" fontId="23" fillId="2" borderId="5" xfId="0" applyNumberFormat="1" applyFont="1" applyFill="1" applyBorder="1" applyProtection="1">
      <alignment vertical="center"/>
    </xf>
    <xf numFmtId="176" fontId="23" fillId="2" borderId="6" xfId="0" applyNumberFormat="1" applyFont="1" applyFill="1" applyBorder="1" applyProtection="1">
      <alignment vertical="center"/>
    </xf>
    <xf numFmtId="0" fontId="23" fillId="2" borderId="2" xfId="0" applyFont="1" applyFill="1" applyBorder="1" applyAlignment="1" applyProtection="1">
      <alignment horizontal="left" vertical="center"/>
    </xf>
    <xf numFmtId="0" fontId="23" fillId="2" borderId="3" xfId="0" applyFont="1" applyFill="1" applyBorder="1" applyAlignment="1" applyProtection="1">
      <alignment horizontal="left" vertical="center"/>
    </xf>
    <xf numFmtId="0" fontId="23" fillId="2" borderId="4" xfId="0" applyFont="1" applyFill="1" applyBorder="1" applyAlignment="1" applyProtection="1">
      <alignment horizontal="left" vertical="center"/>
    </xf>
    <xf numFmtId="0" fontId="32" fillId="3" borderId="17" xfId="0" applyFont="1" applyFill="1" applyBorder="1" applyAlignment="1" applyProtection="1">
      <alignment horizontal="center" vertical="center" textRotation="255"/>
    </xf>
    <xf numFmtId="0" fontId="29" fillId="0" borderId="125" xfId="0" applyFont="1" applyBorder="1" applyAlignment="1" applyProtection="1">
      <alignment horizontal="left" vertical="center" wrapText="1"/>
    </xf>
    <xf numFmtId="0" fontId="29" fillId="0" borderId="6" xfId="0" applyFont="1" applyBorder="1" applyAlignment="1" applyProtection="1">
      <alignment horizontal="left" vertical="center" wrapText="1"/>
    </xf>
    <xf numFmtId="0" fontId="29" fillId="0" borderId="0" xfId="0" applyFont="1" applyAlignment="1" applyProtection="1">
      <alignment horizontal="left" vertical="center" wrapText="1"/>
    </xf>
    <xf numFmtId="0" fontId="29" fillId="0" borderId="7" xfId="0" applyFont="1" applyBorder="1" applyAlignment="1" applyProtection="1">
      <alignment horizontal="left" vertical="center" wrapText="1"/>
    </xf>
    <xf numFmtId="0" fontId="27" fillId="0" borderId="124" xfId="0" applyFont="1" applyBorder="1" applyAlignment="1" applyProtection="1">
      <alignment horizontal="left" vertical="center" wrapText="1"/>
    </xf>
    <xf numFmtId="0" fontId="27" fillId="0" borderId="68" xfId="0" applyFont="1" applyBorder="1" applyAlignment="1" applyProtection="1">
      <alignment horizontal="left" vertical="center" wrapText="1"/>
    </xf>
    <xf numFmtId="0" fontId="27" fillId="0" borderId="69" xfId="0" applyFont="1" applyBorder="1" applyAlignment="1" applyProtection="1">
      <alignment horizontal="left" vertical="center" wrapText="1"/>
    </xf>
    <xf numFmtId="0" fontId="27" fillId="0" borderId="8" xfId="0" applyFont="1" applyBorder="1" applyAlignment="1" applyProtection="1">
      <alignment horizontal="left" vertical="center" wrapText="1"/>
    </xf>
    <xf numFmtId="0" fontId="27" fillId="0" borderId="9" xfId="0" applyFont="1" applyBorder="1" applyAlignment="1" applyProtection="1">
      <alignment horizontal="left" vertical="center" wrapText="1"/>
    </xf>
    <xf numFmtId="0" fontId="27" fillId="0" borderId="46" xfId="0" applyFont="1" applyBorder="1" applyAlignment="1" applyProtection="1">
      <alignment horizontal="left" vertical="center" wrapText="1"/>
    </xf>
    <xf numFmtId="0" fontId="27" fillId="0" borderId="129" xfId="0" applyFont="1" applyBorder="1" applyAlignment="1" applyProtection="1">
      <alignment horizontal="left" vertical="center" wrapText="1"/>
    </xf>
    <xf numFmtId="0" fontId="27" fillId="0" borderId="43" xfId="0" applyFont="1" applyBorder="1" applyAlignment="1" applyProtection="1">
      <alignment horizontal="left" vertical="center" wrapText="1"/>
    </xf>
    <xf numFmtId="0" fontId="27" fillId="0" borderId="130" xfId="0" applyFont="1" applyBorder="1" applyAlignment="1" applyProtection="1">
      <alignment horizontal="left" vertical="center" wrapText="1"/>
    </xf>
    <xf numFmtId="0" fontId="82" fillId="0" borderId="151" xfId="0" applyFont="1" applyBorder="1" applyAlignment="1" applyProtection="1">
      <alignment horizontal="center" vertical="center" wrapText="1"/>
    </xf>
    <xf numFmtId="0" fontId="80" fillId="2" borderId="1" xfId="0" applyFont="1" applyFill="1" applyBorder="1" applyAlignment="1" applyProtection="1">
      <alignment horizontal="center" vertical="center"/>
    </xf>
    <xf numFmtId="0" fontId="23" fillId="0" borderId="2" xfId="0" applyFont="1" applyBorder="1" applyAlignment="1" applyProtection="1">
      <alignment horizontal="center" vertical="center"/>
    </xf>
    <xf numFmtId="0" fontId="23" fillId="0" borderId="3" xfId="0" applyFont="1" applyBorder="1" applyAlignment="1" applyProtection="1">
      <alignment horizontal="center" vertical="center"/>
    </xf>
    <xf numFmtId="0" fontId="23" fillId="0" borderId="4" xfId="0" applyFont="1" applyBorder="1" applyAlignment="1" applyProtection="1">
      <alignment horizontal="center" vertical="center"/>
    </xf>
    <xf numFmtId="0" fontId="19" fillId="0" borderId="97" xfId="0" applyFont="1" applyFill="1" applyBorder="1" applyAlignment="1" applyProtection="1">
      <alignment horizontal="center" vertical="center" wrapText="1"/>
    </xf>
    <xf numFmtId="0" fontId="19" fillId="0" borderId="94" xfId="0" applyFont="1" applyFill="1" applyBorder="1" applyAlignment="1" applyProtection="1">
      <alignment horizontal="center" vertical="center" wrapText="1"/>
    </xf>
    <xf numFmtId="0" fontId="19" fillId="0" borderId="98" xfId="0" applyFont="1" applyFill="1" applyBorder="1" applyAlignment="1" applyProtection="1">
      <alignment horizontal="center" vertical="center" wrapText="1"/>
    </xf>
    <xf numFmtId="0" fontId="19" fillId="2" borderId="1" xfId="0" applyFont="1" applyFill="1" applyBorder="1" applyAlignment="1" applyProtection="1">
      <alignment horizontal="center" vertical="center"/>
    </xf>
    <xf numFmtId="0" fontId="19" fillId="2" borderId="2" xfId="0" applyFont="1" applyFill="1" applyBorder="1" applyAlignment="1" applyProtection="1">
      <alignment horizontal="center" vertical="center"/>
    </xf>
    <xf numFmtId="0" fontId="13" fillId="2" borderId="1" xfId="0" applyFont="1" applyFill="1" applyBorder="1" applyAlignment="1" applyProtection="1">
      <alignment horizontal="left" vertical="center" wrapText="1"/>
    </xf>
    <xf numFmtId="0" fontId="13" fillId="2" borderId="2" xfId="0" applyFont="1" applyFill="1" applyBorder="1" applyAlignment="1" applyProtection="1">
      <alignment horizontal="left" vertical="center" wrapText="1"/>
    </xf>
    <xf numFmtId="0" fontId="33" fillId="2" borderId="1" xfId="0" applyFont="1" applyFill="1" applyBorder="1" applyAlignment="1" applyProtection="1">
      <alignment horizontal="left" vertical="center" wrapText="1"/>
    </xf>
    <xf numFmtId="0" fontId="13" fillId="2" borderId="19" xfId="0" applyFont="1" applyFill="1" applyBorder="1" applyAlignment="1" applyProtection="1">
      <alignment horizontal="center" vertical="center" wrapText="1"/>
    </xf>
    <xf numFmtId="0" fontId="13" fillId="2" borderId="20" xfId="0" applyFont="1" applyFill="1" applyBorder="1" applyAlignment="1" applyProtection="1">
      <alignment horizontal="center" vertical="center" wrapText="1"/>
    </xf>
    <xf numFmtId="0" fontId="13" fillId="2" borderId="117" xfId="0" applyFont="1" applyFill="1" applyBorder="1" applyAlignment="1" applyProtection="1">
      <alignment horizontal="center" vertical="center" wrapText="1"/>
    </xf>
    <xf numFmtId="0" fontId="13" fillId="2" borderId="39" xfId="0" applyFont="1" applyFill="1" applyBorder="1" applyAlignment="1" applyProtection="1">
      <alignment horizontal="center" vertical="center" wrapText="1"/>
    </xf>
    <xf numFmtId="0" fontId="13" fillId="2" borderId="101" xfId="0" applyFont="1" applyFill="1" applyBorder="1" applyAlignment="1" applyProtection="1">
      <alignment horizontal="center" vertical="center" wrapText="1"/>
    </xf>
    <xf numFmtId="0" fontId="13" fillId="2" borderId="117" xfId="0" applyFont="1" applyFill="1" applyBorder="1" applyAlignment="1" applyProtection="1">
      <alignment horizontal="center" vertical="center"/>
    </xf>
    <xf numFmtId="0" fontId="13" fillId="2" borderId="39" xfId="0" applyFont="1" applyFill="1" applyBorder="1" applyAlignment="1" applyProtection="1">
      <alignment horizontal="center" vertical="center"/>
    </xf>
    <xf numFmtId="0" fontId="13" fillId="2" borderId="101" xfId="0" applyFont="1" applyFill="1" applyBorder="1" applyAlignment="1" applyProtection="1">
      <alignment horizontal="center" vertical="center"/>
    </xf>
    <xf numFmtId="0" fontId="13" fillId="2" borderId="146" xfId="0" applyFont="1" applyFill="1" applyBorder="1" applyAlignment="1" applyProtection="1">
      <alignment horizontal="center" vertical="center"/>
    </xf>
    <xf numFmtId="0" fontId="13" fillId="2" borderId="113" xfId="0" applyFont="1" applyFill="1" applyBorder="1" applyAlignment="1" applyProtection="1">
      <alignment horizontal="center" vertical="center"/>
    </xf>
    <xf numFmtId="0" fontId="13" fillId="2" borderId="147" xfId="0" applyFont="1" applyFill="1" applyBorder="1" applyAlignment="1" applyProtection="1">
      <alignment horizontal="center" vertical="center"/>
    </xf>
    <xf numFmtId="0" fontId="27" fillId="2" borderId="145" xfId="0" applyFont="1" applyFill="1" applyBorder="1" applyAlignment="1" applyProtection="1">
      <alignment horizontal="center" vertical="center" wrapText="1"/>
    </xf>
    <xf numFmtId="0" fontId="27" fillId="2" borderId="112" xfId="0" applyFont="1" applyFill="1" applyBorder="1" applyAlignment="1" applyProtection="1">
      <alignment horizontal="center" vertical="center" wrapText="1"/>
    </xf>
    <xf numFmtId="0" fontId="27" fillId="2" borderId="144" xfId="0" applyFont="1" applyFill="1" applyBorder="1" applyAlignment="1" applyProtection="1">
      <alignment horizontal="center" vertical="center" wrapText="1"/>
    </xf>
    <xf numFmtId="0" fontId="13" fillId="2" borderId="134" xfId="0" applyFont="1" applyFill="1" applyBorder="1" applyAlignment="1" applyProtection="1">
      <alignment horizontal="center" vertical="center" wrapText="1"/>
    </xf>
    <xf numFmtId="0" fontId="13" fillId="2" borderId="25" xfId="0" applyFont="1" applyFill="1" applyBorder="1" applyAlignment="1" applyProtection="1">
      <alignment horizontal="center" vertical="center" wrapText="1"/>
    </xf>
    <xf numFmtId="0" fontId="13" fillId="2" borderId="135" xfId="0" applyFont="1" applyFill="1" applyBorder="1" applyAlignment="1" applyProtection="1">
      <alignment horizontal="center" vertical="center" wrapText="1"/>
    </xf>
    <xf numFmtId="0" fontId="13" fillId="2" borderId="17" xfId="0" applyFont="1" applyFill="1" applyBorder="1" applyAlignment="1" applyProtection="1">
      <alignment horizontal="center" vertical="center" wrapText="1"/>
    </xf>
    <xf numFmtId="0" fontId="13" fillId="2" borderId="0" xfId="0" applyFont="1" applyFill="1" applyBorder="1" applyAlignment="1" applyProtection="1">
      <alignment horizontal="center" vertical="center" wrapText="1"/>
    </xf>
    <xf numFmtId="0" fontId="13" fillId="2" borderId="18" xfId="0" applyFont="1" applyFill="1" applyBorder="1" applyAlignment="1" applyProtection="1">
      <alignment horizontal="center" vertical="center" wrapText="1"/>
    </xf>
    <xf numFmtId="0" fontId="13" fillId="2" borderId="118" xfId="0" applyFont="1" applyFill="1" applyBorder="1" applyAlignment="1" applyProtection="1">
      <alignment horizontal="center" vertical="center" wrapText="1"/>
    </xf>
    <xf numFmtId="0" fontId="13" fillId="2" borderId="114" xfId="0" applyFont="1" applyFill="1" applyBorder="1" applyAlignment="1" applyProtection="1">
      <alignment horizontal="center" vertical="center" wrapText="1"/>
    </xf>
    <xf numFmtId="0" fontId="13" fillId="2" borderId="136" xfId="0" applyFont="1" applyFill="1" applyBorder="1" applyAlignment="1" applyProtection="1">
      <alignment horizontal="center" vertical="center" wrapText="1"/>
    </xf>
    <xf numFmtId="0" fontId="13" fillId="2" borderId="13" xfId="0" applyFont="1" applyFill="1" applyBorder="1" applyAlignment="1" applyProtection="1">
      <alignment horizontal="left" vertical="center" wrapText="1"/>
    </xf>
    <xf numFmtId="0" fontId="13" fillId="2" borderId="1" xfId="0" applyFont="1" applyFill="1" applyBorder="1" applyAlignment="1" applyProtection="1">
      <alignment horizontal="left" vertical="center"/>
    </xf>
    <xf numFmtId="0" fontId="13" fillId="2" borderId="2" xfId="0" applyFont="1" applyFill="1" applyBorder="1" applyAlignment="1" applyProtection="1">
      <alignment horizontal="left" vertical="center"/>
    </xf>
    <xf numFmtId="0" fontId="13" fillId="2" borderId="3" xfId="0" applyFont="1" applyFill="1" applyBorder="1" applyAlignment="1" applyProtection="1">
      <alignment horizontal="left" vertical="center" wrapText="1"/>
    </xf>
    <xf numFmtId="0" fontId="13" fillId="2" borderId="86" xfId="0" applyFont="1" applyFill="1" applyBorder="1" applyAlignment="1" applyProtection="1">
      <alignment horizontal="left" vertical="center" wrapText="1"/>
    </xf>
    <xf numFmtId="0" fontId="13" fillId="0" borderId="134" xfId="0" applyFont="1" applyBorder="1" applyAlignment="1" applyProtection="1">
      <alignment horizontal="center" vertical="center"/>
    </xf>
    <xf numFmtId="0" fontId="13" fillId="0" borderId="135" xfId="0" applyFont="1" applyBorder="1" applyAlignment="1" applyProtection="1">
      <alignment horizontal="center" vertical="center"/>
    </xf>
    <xf numFmtId="0" fontId="13" fillId="0" borderId="17" xfId="0" applyFont="1" applyBorder="1" applyAlignment="1" applyProtection="1">
      <alignment horizontal="center" vertical="center"/>
    </xf>
    <xf numFmtId="0" fontId="13" fillId="0" borderId="18"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20" xfId="0" applyFont="1" applyBorder="1" applyAlignment="1" applyProtection="1">
      <alignment horizontal="center" vertical="center"/>
    </xf>
    <xf numFmtId="0" fontId="19" fillId="2" borderId="22" xfId="0" applyFont="1" applyFill="1" applyBorder="1" applyAlignment="1" applyProtection="1">
      <alignment horizontal="left" vertical="center"/>
    </xf>
    <xf numFmtId="0" fontId="19" fillId="2" borderId="23" xfId="0" applyFont="1" applyFill="1" applyBorder="1" applyAlignment="1" applyProtection="1">
      <alignment horizontal="left" vertical="center"/>
    </xf>
    <xf numFmtId="0" fontId="19" fillId="2" borderId="44" xfId="0" applyFont="1" applyFill="1" applyBorder="1" applyAlignment="1" applyProtection="1">
      <alignment horizontal="left" vertical="center"/>
    </xf>
    <xf numFmtId="0" fontId="82" fillId="0" borderId="150" xfId="0" applyFont="1" applyBorder="1" applyAlignment="1" applyProtection="1">
      <alignment horizontal="center" vertical="center" wrapText="1"/>
    </xf>
    <xf numFmtId="0" fontId="13" fillId="2" borderId="112" xfId="0" applyFont="1" applyFill="1" applyBorder="1" applyAlignment="1" applyProtection="1">
      <alignment horizontal="center" vertical="center" wrapText="1"/>
    </xf>
    <xf numFmtId="0" fontId="13" fillId="2" borderId="144" xfId="0" applyFont="1" applyFill="1" applyBorder="1" applyAlignment="1" applyProtection="1">
      <alignment horizontal="center" vertical="center" wrapText="1"/>
    </xf>
    <xf numFmtId="0" fontId="13" fillId="2" borderId="113" xfId="0" applyFont="1" applyFill="1" applyBorder="1" applyAlignment="1" applyProtection="1">
      <alignment horizontal="center" vertical="center" wrapText="1"/>
    </xf>
    <xf numFmtId="0" fontId="13" fillId="2" borderId="147" xfId="0" applyFont="1" applyFill="1" applyBorder="1" applyAlignment="1" applyProtection="1">
      <alignment horizontal="center" vertical="center" wrapText="1"/>
    </xf>
    <xf numFmtId="0" fontId="24" fillId="2" borderId="114" xfId="0" applyFont="1" applyFill="1" applyBorder="1" applyAlignment="1" applyProtection="1">
      <alignment horizontal="left" vertical="top" wrapText="1"/>
    </xf>
    <xf numFmtId="0" fontId="0" fillId="2" borderId="35" xfId="0" applyFont="1" applyFill="1" applyBorder="1" applyAlignment="1" applyProtection="1">
      <alignment horizontal="left" vertical="top" wrapText="1"/>
    </xf>
    <xf numFmtId="0" fontId="0" fillId="2" borderId="0" xfId="0" applyFont="1" applyFill="1" applyBorder="1" applyAlignment="1" applyProtection="1">
      <alignment horizontal="left" vertical="top" wrapText="1"/>
    </xf>
    <xf numFmtId="0" fontId="79" fillId="3" borderId="88" xfId="0" applyNumberFormat="1" applyFont="1" applyFill="1" applyBorder="1" applyAlignment="1" applyProtection="1">
      <alignment horizontal="center" vertical="center"/>
    </xf>
    <xf numFmtId="0" fontId="79" fillId="3" borderId="66" xfId="0" applyNumberFormat="1" applyFont="1" applyFill="1" applyBorder="1" applyAlignment="1" applyProtection="1">
      <alignment horizontal="center" vertical="center"/>
    </xf>
    <xf numFmtId="0" fontId="33" fillId="2" borderId="2" xfId="0" applyFont="1" applyFill="1" applyBorder="1" applyAlignment="1" applyProtection="1">
      <alignment horizontal="left" vertical="center" wrapText="1"/>
    </xf>
    <xf numFmtId="0" fontId="23" fillId="0" borderId="19" xfId="0" applyFont="1" applyBorder="1" applyAlignment="1" applyProtection="1">
      <alignment horizontal="center" vertical="center"/>
    </xf>
    <xf numFmtId="0" fontId="23" fillId="0" borderId="15" xfId="0" applyFont="1" applyBorder="1" applyAlignment="1" applyProtection="1">
      <alignment horizontal="center" vertical="center"/>
    </xf>
    <xf numFmtId="0" fontId="23" fillId="0" borderId="20" xfId="0" applyFont="1" applyBorder="1" applyAlignment="1" applyProtection="1">
      <alignment horizontal="center" vertical="center"/>
    </xf>
    <xf numFmtId="0" fontId="36" fillId="0" borderId="48" xfId="0" applyFont="1" applyBorder="1" applyAlignment="1" applyProtection="1">
      <alignment horizontal="center" vertical="center"/>
    </xf>
    <xf numFmtId="0" fontId="36" fillId="0" borderId="33" xfId="0" applyFont="1" applyBorder="1" applyAlignment="1" applyProtection="1">
      <alignment horizontal="center" vertical="center"/>
    </xf>
    <xf numFmtId="0" fontId="36" fillId="0" borderId="34" xfId="0" applyFont="1" applyBorder="1" applyAlignment="1" applyProtection="1">
      <alignment horizontal="center" vertical="center"/>
    </xf>
    <xf numFmtId="0" fontId="13" fillId="2" borderId="13" xfId="0" applyFont="1" applyFill="1" applyBorder="1" applyAlignment="1" applyProtection="1">
      <alignment horizontal="center" vertical="center" wrapText="1"/>
    </xf>
    <xf numFmtId="0" fontId="13" fillId="2" borderId="57" xfId="0" applyFont="1" applyFill="1" applyBorder="1" applyAlignment="1" applyProtection="1">
      <alignment horizontal="center" vertical="center" wrapText="1"/>
    </xf>
    <xf numFmtId="0" fontId="19" fillId="0" borderId="82" xfId="0" applyFont="1" applyFill="1" applyBorder="1" applyAlignment="1" applyProtection="1">
      <alignment horizontal="center" vertical="center"/>
    </xf>
    <xf numFmtId="0" fontId="19" fillId="0" borderId="15" xfId="0" applyFont="1" applyFill="1" applyBorder="1" applyAlignment="1" applyProtection="1">
      <alignment horizontal="center" vertical="center"/>
    </xf>
    <xf numFmtId="0" fontId="13" fillId="0" borderId="5" xfId="0" applyFont="1" applyFill="1" applyBorder="1" applyAlignment="1" applyProtection="1">
      <alignment horizontal="center" vertical="center" wrapText="1"/>
    </xf>
    <xf numFmtId="0" fontId="13" fillId="0" borderId="118"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01" xfId="0" applyFont="1" applyFill="1" applyBorder="1" applyAlignment="1" applyProtection="1">
      <alignment horizontal="center" vertical="center" wrapText="1"/>
    </xf>
    <xf numFmtId="0" fontId="13" fillId="2" borderId="53" xfId="0" applyFont="1" applyFill="1" applyBorder="1" applyAlignment="1" applyProtection="1">
      <alignment horizontal="center" vertical="center" wrapText="1"/>
    </xf>
    <xf numFmtId="0" fontId="19" fillId="0" borderId="97" xfId="0" applyFont="1" applyFill="1" applyBorder="1" applyAlignment="1" applyProtection="1">
      <alignment horizontal="center" vertical="center"/>
    </xf>
    <xf numFmtId="0" fontId="19" fillId="0" borderId="94" xfId="0" applyFont="1" applyFill="1" applyBorder="1" applyAlignment="1" applyProtection="1">
      <alignment horizontal="center" vertical="center"/>
    </xf>
    <xf numFmtId="0" fontId="19" fillId="0" borderId="98" xfId="0" applyFont="1" applyFill="1" applyBorder="1" applyAlignment="1" applyProtection="1">
      <alignment horizontal="center" vertical="center"/>
    </xf>
    <xf numFmtId="0" fontId="13" fillId="0" borderId="72" xfId="0" applyFont="1" applyFill="1" applyBorder="1" applyAlignment="1" applyProtection="1">
      <alignment horizontal="center" vertical="center" wrapText="1"/>
    </xf>
    <xf numFmtId="0" fontId="13" fillId="0" borderId="115" xfId="0" applyFont="1" applyFill="1" applyBorder="1" applyAlignment="1" applyProtection="1">
      <alignment horizontal="center" vertical="center" wrapText="1"/>
    </xf>
    <xf numFmtId="182" fontId="13" fillId="0" borderId="2" xfId="0" applyNumberFormat="1" applyFont="1" applyFill="1" applyBorder="1" applyAlignment="1" applyProtection="1">
      <alignment horizontal="right" vertical="center" shrinkToFit="1"/>
    </xf>
    <xf numFmtId="182" fontId="13" fillId="0" borderId="86" xfId="0" applyNumberFormat="1" applyFont="1" applyFill="1" applyBorder="1" applyAlignment="1" applyProtection="1">
      <alignment horizontal="right" vertical="center" shrinkToFit="1"/>
    </xf>
    <xf numFmtId="0" fontId="19" fillId="2" borderId="22" xfId="0" applyFont="1" applyFill="1" applyBorder="1" applyAlignment="1" applyProtection="1">
      <alignment horizontal="center" vertical="center"/>
    </xf>
    <xf numFmtId="0" fontId="19" fillId="2" borderId="23" xfId="0" applyFont="1" applyFill="1" applyBorder="1" applyAlignment="1" applyProtection="1">
      <alignment horizontal="center" vertical="center"/>
    </xf>
    <xf numFmtId="0" fontId="19" fillId="2" borderId="44" xfId="0" applyFont="1" applyFill="1" applyBorder="1" applyAlignment="1" applyProtection="1">
      <alignment horizontal="center" vertical="center"/>
    </xf>
    <xf numFmtId="182" fontId="13" fillId="0" borderId="64" xfId="0" applyNumberFormat="1" applyFont="1" applyFill="1" applyBorder="1" applyAlignment="1" applyProtection="1">
      <alignment horizontal="right" vertical="center" shrinkToFit="1"/>
    </xf>
    <xf numFmtId="182" fontId="13" fillId="0" borderId="98" xfId="0" applyNumberFormat="1" applyFont="1" applyFill="1" applyBorder="1" applyAlignment="1" applyProtection="1">
      <alignment horizontal="right" vertical="center" shrinkToFit="1"/>
    </xf>
    <xf numFmtId="176" fontId="23" fillId="0" borderId="2" xfId="0" applyNumberFormat="1" applyFont="1" applyFill="1" applyBorder="1" applyAlignment="1" applyProtection="1">
      <alignment horizontal="right" vertical="center" shrinkToFit="1"/>
    </xf>
    <xf numFmtId="176" fontId="23" fillId="0" borderId="4" xfId="0" applyNumberFormat="1" applyFont="1" applyFill="1" applyBorder="1" applyAlignment="1" applyProtection="1">
      <alignment horizontal="right" vertical="center" shrinkToFit="1"/>
    </xf>
    <xf numFmtId="0" fontId="36" fillId="2" borderId="35" xfId="0" applyFont="1" applyFill="1" applyBorder="1" applyAlignment="1" applyProtection="1">
      <alignment horizontal="left" vertical="center" wrapText="1"/>
    </xf>
    <xf numFmtId="0" fontId="36" fillId="2" borderId="0" xfId="0" applyFont="1" applyFill="1" applyBorder="1" applyAlignment="1" applyProtection="1">
      <alignment horizontal="left" vertical="center" wrapText="1"/>
    </xf>
    <xf numFmtId="0" fontId="0" fillId="0" borderId="5" xfId="0" applyFont="1" applyBorder="1" applyAlignment="1" applyProtection="1">
      <alignment horizontal="center" vertical="center" wrapText="1"/>
    </xf>
    <xf numFmtId="0" fontId="0" fillId="0" borderId="7" xfId="0" applyFont="1" applyBorder="1" applyAlignment="1" applyProtection="1">
      <alignment horizontal="center" vertical="center" wrapText="1"/>
    </xf>
    <xf numFmtId="0" fontId="0" fillId="0" borderId="118" xfId="0" applyFont="1" applyBorder="1" applyAlignment="1" applyProtection="1">
      <alignment horizontal="center" vertical="center" wrapText="1"/>
    </xf>
    <xf numFmtId="0" fontId="0" fillId="0" borderId="136" xfId="0" applyFont="1" applyBorder="1" applyAlignment="1" applyProtection="1">
      <alignment horizontal="center" vertical="center" wrapText="1"/>
    </xf>
    <xf numFmtId="0" fontId="33" fillId="2" borderId="114" xfId="0" applyFont="1" applyFill="1" applyBorder="1" applyAlignment="1" applyProtection="1">
      <alignment horizontal="left" vertical="center" wrapText="1"/>
    </xf>
    <xf numFmtId="0" fontId="19" fillId="2" borderId="57" xfId="0" applyFont="1" applyFill="1" applyBorder="1" applyAlignment="1" applyProtection="1">
      <alignment horizontal="center" vertical="center" wrapText="1"/>
    </xf>
    <xf numFmtId="0" fontId="19" fillId="2" borderId="144" xfId="0" applyFont="1" applyFill="1" applyBorder="1" applyAlignment="1" applyProtection="1">
      <alignment horizontal="center" vertical="center" wrapText="1"/>
    </xf>
    <xf numFmtId="0" fontId="19" fillId="2" borderId="13" xfId="0" applyFont="1" applyFill="1" applyBorder="1" applyAlignment="1" applyProtection="1">
      <alignment horizontal="center" vertical="center" wrapText="1"/>
    </xf>
    <xf numFmtId="0" fontId="19" fillId="2" borderId="101" xfId="0" applyFont="1" applyFill="1" applyBorder="1" applyAlignment="1" applyProtection="1">
      <alignment horizontal="center" vertical="center" wrapText="1"/>
    </xf>
    <xf numFmtId="0" fontId="36" fillId="0" borderId="146" xfId="0" applyFont="1" applyFill="1" applyBorder="1" applyAlignment="1" applyProtection="1">
      <alignment horizontal="center" vertical="center" wrapText="1"/>
    </xf>
    <xf numFmtId="0" fontId="36" fillId="0" borderId="113" xfId="0" applyFont="1" applyFill="1" applyBorder="1" applyAlignment="1" applyProtection="1">
      <alignment horizontal="center" vertical="center" wrapText="1"/>
    </xf>
    <xf numFmtId="0" fontId="36" fillId="0" borderId="147" xfId="0" applyFont="1" applyFill="1" applyBorder="1" applyAlignment="1" applyProtection="1">
      <alignment horizontal="center" vertical="center" wrapText="1"/>
    </xf>
    <xf numFmtId="0" fontId="36" fillId="0" borderId="13" xfId="0" applyFont="1" applyBorder="1" applyAlignment="1" applyProtection="1">
      <alignment horizontal="center" vertical="center" wrapText="1"/>
    </xf>
    <xf numFmtId="0" fontId="36" fillId="0" borderId="101" xfId="0" applyFont="1" applyBorder="1" applyAlignment="1" applyProtection="1">
      <alignment horizontal="center" vertical="center" wrapText="1"/>
    </xf>
    <xf numFmtId="0" fontId="36" fillId="0" borderId="97" xfId="0" applyFont="1" applyBorder="1" applyAlignment="1" applyProtection="1">
      <alignment horizontal="center" vertical="center"/>
    </xf>
    <xf numFmtId="0" fontId="36" fillId="0" borderId="94" xfId="0" applyFont="1" applyBorder="1" applyAlignment="1" applyProtection="1">
      <alignment horizontal="center" vertical="center"/>
    </xf>
    <xf numFmtId="0" fontId="36" fillId="0" borderId="79" xfId="0" applyFont="1" applyBorder="1" applyAlignment="1" applyProtection="1">
      <alignment horizontal="center" vertical="center"/>
    </xf>
    <xf numFmtId="0" fontId="0" fillId="0" borderId="97" xfId="0" applyFont="1" applyBorder="1" applyAlignment="1" applyProtection="1">
      <alignment horizontal="center" vertical="center"/>
    </xf>
    <xf numFmtId="0" fontId="0" fillId="0" borderId="94" xfId="0" applyFont="1" applyBorder="1" applyAlignment="1" applyProtection="1">
      <alignment horizontal="center" vertical="center"/>
    </xf>
    <xf numFmtId="0" fontId="0" fillId="0" borderId="79" xfId="0" applyFont="1" applyBorder="1" applyAlignment="1" applyProtection="1">
      <alignment horizontal="center" vertical="center"/>
    </xf>
    <xf numFmtId="0" fontId="19" fillId="2" borderId="5" xfId="0" applyFont="1" applyFill="1" applyBorder="1" applyAlignment="1" applyProtection="1">
      <alignment horizontal="center" vertical="center" wrapText="1"/>
    </xf>
    <xf numFmtId="0" fontId="19" fillId="2" borderId="7" xfId="0" applyFont="1" applyFill="1" applyBorder="1" applyAlignment="1" applyProtection="1">
      <alignment horizontal="center" vertical="center" wrapText="1"/>
    </xf>
    <xf numFmtId="0" fontId="19" fillId="2" borderId="118" xfId="0" applyFont="1" applyFill="1" applyBorder="1" applyAlignment="1" applyProtection="1">
      <alignment horizontal="center" vertical="center" wrapText="1"/>
    </xf>
    <xf numFmtId="0" fontId="19" fillId="2" borderId="136" xfId="0" applyFont="1" applyFill="1" applyBorder="1" applyAlignment="1" applyProtection="1">
      <alignment horizontal="center" vertical="center" wrapText="1"/>
    </xf>
    <xf numFmtId="0" fontId="36" fillId="0" borderId="2" xfId="0" applyFont="1" applyBorder="1" applyAlignment="1" applyProtection="1">
      <alignment horizontal="center" vertical="center" wrapText="1"/>
    </xf>
    <xf numFmtId="0" fontId="36" fillId="0" borderId="4" xfId="0" applyFont="1" applyBorder="1" applyAlignment="1" applyProtection="1">
      <alignment horizontal="center" vertical="center" wrapText="1"/>
    </xf>
    <xf numFmtId="176" fontId="23" fillId="31" borderId="2" xfId="0" applyNumberFormat="1" applyFont="1" applyFill="1" applyBorder="1" applyAlignment="1" applyProtection="1">
      <alignment horizontal="right" vertical="center" shrinkToFit="1"/>
      <protection locked="0"/>
    </xf>
    <xf numFmtId="176" fontId="23" fillId="31" borderId="4" xfId="0" applyNumberFormat="1" applyFont="1" applyFill="1" applyBorder="1" applyAlignment="1" applyProtection="1">
      <alignment horizontal="right" vertical="center" shrinkToFit="1"/>
      <protection locked="0"/>
    </xf>
    <xf numFmtId="176" fontId="23" fillId="31" borderId="19" xfId="0" applyNumberFormat="1" applyFont="1" applyFill="1" applyBorder="1" applyAlignment="1" applyProtection="1">
      <alignment horizontal="right" vertical="center" shrinkToFit="1"/>
      <protection locked="0"/>
    </xf>
    <xf numFmtId="176" fontId="23" fillId="31" borderId="20" xfId="0" applyNumberFormat="1" applyFont="1" applyFill="1" applyBorder="1" applyAlignment="1" applyProtection="1">
      <alignment horizontal="right" vertical="center" shrinkToFit="1"/>
      <protection locked="0"/>
    </xf>
    <xf numFmtId="176" fontId="23" fillId="31" borderId="64" xfId="0" applyNumberFormat="1" applyFont="1" applyFill="1" applyBorder="1" applyAlignment="1" applyProtection="1">
      <alignment horizontal="right" vertical="center" shrinkToFit="1"/>
      <protection locked="0"/>
    </xf>
    <xf numFmtId="176" fontId="23" fillId="31" borderId="79" xfId="0" applyNumberFormat="1" applyFont="1" applyFill="1" applyBorder="1" applyAlignment="1" applyProtection="1">
      <alignment horizontal="right" vertical="center" shrinkToFit="1"/>
      <protection locked="0"/>
    </xf>
    <xf numFmtId="176" fontId="23" fillId="0" borderId="134" xfId="0" applyNumberFormat="1" applyFont="1" applyFill="1" applyBorder="1" applyAlignment="1" applyProtection="1">
      <alignment horizontal="right" vertical="center" shrinkToFit="1"/>
    </xf>
    <xf numFmtId="176" fontId="23" fillId="0" borderId="135" xfId="0" applyNumberFormat="1" applyFont="1" applyFill="1" applyBorder="1" applyAlignment="1" applyProtection="1">
      <alignment horizontal="right" vertical="center" shrinkToFit="1"/>
    </xf>
    <xf numFmtId="0" fontId="29" fillId="2" borderId="65" xfId="0" applyFont="1" applyFill="1" applyBorder="1" applyAlignment="1" applyProtection="1">
      <alignment horizontal="center" vertical="center" wrapText="1"/>
    </xf>
    <xf numFmtId="0" fontId="29" fillId="2" borderId="84" xfId="0" applyFont="1" applyFill="1" applyBorder="1" applyAlignment="1" applyProtection="1">
      <alignment horizontal="center" vertical="center" wrapText="1"/>
    </xf>
    <xf numFmtId="0" fontId="82" fillId="0" borderId="151" xfId="0" applyFont="1" applyFill="1" applyBorder="1" applyAlignment="1" applyProtection="1">
      <alignment horizontal="center" vertical="center"/>
    </xf>
    <xf numFmtId="0" fontId="80" fillId="2" borderId="2" xfId="0" applyFont="1" applyFill="1" applyBorder="1" applyAlignment="1" applyProtection="1">
      <alignment horizontal="center" vertical="center"/>
    </xf>
    <xf numFmtId="0" fontId="80" fillId="2" borderId="4" xfId="0" applyFont="1" applyFill="1" applyBorder="1" applyAlignment="1" applyProtection="1">
      <alignment horizontal="center" vertical="center"/>
    </xf>
    <xf numFmtId="0" fontId="33" fillId="2" borderId="13" xfId="0" applyFont="1" applyFill="1" applyBorder="1" applyAlignment="1" applyProtection="1">
      <alignment horizontal="left" vertical="center" wrapText="1"/>
    </xf>
    <xf numFmtId="0" fontId="33" fillId="2" borderId="14" xfId="0" applyFont="1" applyFill="1" applyBorder="1" applyAlignment="1" applyProtection="1">
      <alignment horizontal="left" vertical="center" wrapText="1"/>
    </xf>
    <xf numFmtId="0" fontId="19" fillId="0" borderId="22" xfId="0" applyFont="1" applyFill="1" applyBorder="1" applyAlignment="1" applyProtection="1">
      <alignment horizontal="center" vertical="center" wrapText="1"/>
    </xf>
    <xf numFmtId="0" fontId="19" fillId="0" borderId="23" xfId="0" applyFont="1" applyFill="1" applyBorder="1" applyAlignment="1" applyProtection="1">
      <alignment horizontal="center" vertical="center" wrapText="1"/>
    </xf>
    <xf numFmtId="0" fontId="19" fillId="0" borderId="44" xfId="0" applyFont="1" applyFill="1" applyBorder="1" applyAlignment="1" applyProtection="1">
      <alignment horizontal="center" vertical="center" wrapText="1"/>
    </xf>
    <xf numFmtId="0" fontId="13" fillId="2" borderId="56" xfId="0" applyFont="1" applyFill="1" applyBorder="1" applyAlignment="1" applyProtection="1">
      <alignment horizontal="left" vertical="center" wrapText="1"/>
    </xf>
    <xf numFmtId="0" fontId="79" fillId="3" borderId="88" xfId="0" applyFont="1" applyFill="1" applyBorder="1" applyAlignment="1" applyProtection="1">
      <alignment horizontal="center" vertical="center"/>
    </xf>
    <xf numFmtId="0" fontId="79" fillId="3" borderId="66" xfId="0" applyFont="1" applyFill="1" applyBorder="1" applyAlignment="1" applyProtection="1">
      <alignment horizontal="center" vertical="center"/>
    </xf>
    <xf numFmtId="0" fontId="0" fillId="2" borderId="35"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0" fontId="27" fillId="2" borderId="145" xfId="0" applyFont="1" applyFill="1" applyBorder="1" applyAlignment="1" applyProtection="1">
      <alignment vertical="center" wrapText="1"/>
    </xf>
    <xf numFmtId="0" fontId="27" fillId="2" borderId="112" xfId="0" applyFont="1" applyFill="1" applyBorder="1" applyAlignment="1" applyProtection="1">
      <alignment vertical="center" wrapText="1"/>
    </xf>
    <xf numFmtId="0" fontId="27" fillId="2" borderId="144" xfId="0" applyFont="1" applyFill="1" applyBorder="1" applyAlignment="1" applyProtection="1">
      <alignment vertical="center" wrapText="1"/>
    </xf>
    <xf numFmtId="0" fontId="19" fillId="2" borderId="134" xfId="0" applyFont="1" applyFill="1" applyBorder="1" applyAlignment="1" applyProtection="1">
      <alignment horizontal="center" vertical="center" wrapText="1"/>
    </xf>
    <xf numFmtId="0" fontId="19" fillId="2" borderId="25" xfId="0" applyFont="1" applyFill="1" applyBorder="1" applyAlignment="1" applyProtection="1">
      <alignment horizontal="center" vertical="center" wrapText="1"/>
    </xf>
    <xf numFmtId="0" fontId="19" fillId="2" borderId="135" xfId="0" applyFont="1" applyFill="1" applyBorder="1" applyAlignment="1" applyProtection="1">
      <alignment horizontal="center" vertical="center" wrapText="1"/>
    </xf>
    <xf numFmtId="0" fontId="19" fillId="2" borderId="17" xfId="0" applyFont="1" applyFill="1" applyBorder="1" applyAlignment="1" applyProtection="1">
      <alignment horizontal="center" vertical="center" wrapText="1"/>
    </xf>
    <xf numFmtId="0" fontId="19" fillId="2" borderId="0" xfId="0" applyFont="1" applyFill="1" applyBorder="1" applyAlignment="1" applyProtection="1">
      <alignment horizontal="center" vertical="center" wrapText="1"/>
    </xf>
    <xf numFmtId="0" fontId="19" fillId="2" borderId="18" xfId="0" applyFont="1" applyFill="1" applyBorder="1" applyAlignment="1" applyProtection="1">
      <alignment horizontal="center" vertical="center" wrapText="1"/>
    </xf>
    <xf numFmtId="0" fontId="19" fillId="2" borderId="114" xfId="0" applyFont="1" applyFill="1" applyBorder="1" applyAlignment="1" applyProtection="1">
      <alignment horizontal="center" vertical="center" wrapText="1"/>
    </xf>
    <xf numFmtId="0" fontId="19" fillId="2" borderId="117" xfId="0" applyFont="1" applyFill="1" applyBorder="1" applyAlignment="1" applyProtection="1">
      <alignment horizontal="center" vertical="center" wrapText="1"/>
    </xf>
    <xf numFmtId="0" fontId="19" fillId="2" borderId="39" xfId="0" applyFont="1" applyFill="1" applyBorder="1" applyAlignment="1" applyProtection="1">
      <alignment horizontal="center" vertical="center" wrapText="1"/>
    </xf>
    <xf numFmtId="0" fontId="19" fillId="0" borderId="134" xfId="0" applyFont="1" applyBorder="1" applyAlignment="1" applyProtection="1">
      <alignment horizontal="center" vertical="center"/>
    </xf>
    <xf numFmtId="0" fontId="19" fillId="0" borderId="135" xfId="0" applyFont="1" applyBorder="1" applyAlignment="1" applyProtection="1">
      <alignment horizontal="center" vertical="center"/>
    </xf>
    <xf numFmtId="0" fontId="19" fillId="0" borderId="17" xfId="0" applyFont="1" applyBorder="1" applyAlignment="1" applyProtection="1">
      <alignment horizontal="center" vertical="center"/>
    </xf>
    <xf numFmtId="0" fontId="19" fillId="0" borderId="18" xfId="0" applyFont="1" applyBorder="1" applyAlignment="1" applyProtection="1">
      <alignment horizontal="center" vertical="center"/>
    </xf>
    <xf numFmtId="0" fontId="19" fillId="0" borderId="19" xfId="0" applyFont="1" applyBorder="1" applyAlignment="1" applyProtection="1">
      <alignment horizontal="center" vertical="center"/>
    </xf>
    <xf numFmtId="0" fontId="19" fillId="0" borderId="20" xfId="0" applyFont="1" applyBorder="1" applyAlignment="1" applyProtection="1">
      <alignment horizontal="center" vertical="center"/>
    </xf>
    <xf numFmtId="0" fontId="19" fillId="2" borderId="117" xfId="0" applyFont="1" applyFill="1" applyBorder="1" applyAlignment="1" applyProtection="1">
      <alignment horizontal="center" vertical="center"/>
    </xf>
    <xf numFmtId="0" fontId="19" fillId="2" borderId="39" xfId="0" applyFont="1" applyFill="1" applyBorder="1" applyAlignment="1" applyProtection="1">
      <alignment horizontal="center" vertical="center"/>
    </xf>
    <xf numFmtId="0" fontId="19" fillId="2" borderId="101" xfId="0" applyFont="1" applyFill="1" applyBorder="1" applyAlignment="1" applyProtection="1">
      <alignment horizontal="center" vertical="center"/>
    </xf>
    <xf numFmtId="0" fontId="19" fillId="2" borderId="146" xfId="0" applyFont="1" applyFill="1" applyBorder="1" applyAlignment="1" applyProtection="1">
      <alignment horizontal="center" vertical="center"/>
    </xf>
    <xf numFmtId="0" fontId="19" fillId="2" borderId="113" xfId="0" applyFont="1" applyFill="1" applyBorder="1" applyAlignment="1" applyProtection="1">
      <alignment horizontal="center" vertical="center"/>
    </xf>
    <xf numFmtId="0" fontId="19" fillId="2" borderId="147" xfId="0" applyFont="1" applyFill="1" applyBorder="1" applyAlignment="1" applyProtection="1">
      <alignment horizontal="center" vertical="center"/>
    </xf>
    <xf numFmtId="0" fontId="75" fillId="0" borderId="49" xfId="56" applyFont="1" applyBorder="1" applyAlignment="1">
      <alignment horizontal="center" vertical="center" wrapText="1"/>
    </xf>
    <xf numFmtId="0" fontId="75" fillId="0" borderId="50" xfId="56" applyFont="1" applyBorder="1" applyAlignment="1">
      <alignment horizontal="center" vertical="center" wrapText="1"/>
    </xf>
    <xf numFmtId="0" fontId="75" fillId="0" borderId="51" xfId="56" applyFont="1" applyBorder="1" applyAlignment="1">
      <alignment horizontal="center" vertical="center" wrapText="1"/>
    </xf>
    <xf numFmtId="0" fontId="75" fillId="0" borderId="52" xfId="56" applyFont="1" applyBorder="1" applyAlignment="1">
      <alignment horizontal="center" vertical="center" wrapText="1"/>
    </xf>
    <xf numFmtId="0" fontId="75" fillId="0" borderId="1" xfId="56" applyFont="1" applyBorder="1" applyAlignment="1">
      <alignment horizontal="center" vertical="center" wrapText="1"/>
    </xf>
    <xf numFmtId="0" fontId="75" fillId="0" borderId="56" xfId="56" applyFont="1" applyBorder="1" applyAlignment="1">
      <alignment horizontal="center" vertical="center" wrapText="1"/>
    </xf>
    <xf numFmtId="0" fontId="75" fillId="0" borderId="24" xfId="56" applyFont="1" applyBorder="1" applyAlignment="1">
      <alignment horizontal="center" vertical="center" wrapText="1"/>
    </xf>
    <xf numFmtId="0" fontId="75" fillId="0" borderId="35" xfId="56" applyFont="1" applyBorder="1" applyAlignment="1">
      <alignment horizontal="center" vertical="center" wrapText="1"/>
    </xf>
    <xf numFmtId="0" fontId="75" fillId="0" borderId="37" xfId="56" applyFont="1" applyBorder="1" applyAlignment="1">
      <alignment horizontal="center" vertical="center" wrapText="1"/>
    </xf>
    <xf numFmtId="0" fontId="68" fillId="0" borderId="88" xfId="0" applyFont="1" applyBorder="1" applyAlignment="1">
      <alignment horizontal="center" vertical="center" wrapText="1"/>
    </xf>
    <xf numFmtId="0" fontId="68" fillId="0" borderId="71" xfId="0" applyFont="1" applyBorder="1" applyAlignment="1">
      <alignment horizontal="center" vertical="center" wrapText="1"/>
    </xf>
    <xf numFmtId="0" fontId="88" fillId="0" borderId="97" xfId="0" applyFont="1" applyBorder="1" applyAlignment="1">
      <alignment horizontal="center" vertical="center" wrapText="1"/>
    </xf>
    <xf numFmtId="0" fontId="88" fillId="0" borderId="94" xfId="0" applyFont="1" applyBorder="1" applyAlignment="1">
      <alignment horizontal="center" vertical="center" wrapText="1"/>
    </xf>
    <xf numFmtId="0" fontId="68" fillId="0" borderId="24" xfId="0" applyFont="1" applyBorder="1" applyAlignment="1">
      <alignment horizontal="center" vertical="center" wrapText="1"/>
    </xf>
    <xf numFmtId="0" fontId="68" fillId="0" borderId="26" xfId="0" applyFont="1" applyBorder="1" applyAlignment="1">
      <alignment horizontal="center" vertical="center" wrapText="1"/>
    </xf>
    <xf numFmtId="0" fontId="68" fillId="0" borderId="37" xfId="0" applyFont="1" applyBorder="1" applyAlignment="1">
      <alignment horizontal="center" vertical="center" wrapText="1"/>
    </xf>
    <xf numFmtId="0" fontId="68" fillId="0" borderId="115" xfId="0" applyFont="1" applyBorder="1" applyAlignment="1">
      <alignment horizontal="center" vertical="center" wrapText="1"/>
    </xf>
    <xf numFmtId="0" fontId="68" fillId="0" borderId="79" xfId="0" applyFont="1" applyBorder="1" applyAlignment="1">
      <alignment horizontal="center" vertical="center" wrapText="1"/>
    </xf>
    <xf numFmtId="0" fontId="68" fillId="0" borderId="50" xfId="0" applyFont="1" applyBorder="1" applyAlignment="1">
      <alignment horizontal="center" vertical="center" wrapText="1"/>
    </xf>
    <xf numFmtId="0" fontId="68" fillId="0" borderId="51" xfId="0" applyFont="1" applyBorder="1" applyAlignment="1">
      <alignment horizontal="center" vertical="center" wrapText="1"/>
    </xf>
    <xf numFmtId="0" fontId="89" fillId="0" borderId="81" xfId="0" applyFont="1" applyBorder="1" applyAlignment="1">
      <alignment horizontal="center" vertical="center" wrapText="1"/>
    </xf>
    <xf numFmtId="0" fontId="68" fillId="0" borderId="7" xfId="0" applyFont="1" applyBorder="1" applyAlignment="1">
      <alignment horizontal="center" vertical="center" wrapText="1"/>
    </xf>
    <xf numFmtId="0" fontId="68" fillId="0" borderId="13" xfId="0" applyFont="1" applyBorder="1" applyAlignment="1">
      <alignment horizontal="center" vertical="center" wrapText="1"/>
    </xf>
    <xf numFmtId="0" fontId="68" fillId="0" borderId="53" xfId="0" applyFont="1" applyBorder="1" applyAlignment="1">
      <alignment horizontal="center" vertical="center" wrapText="1"/>
    </xf>
    <xf numFmtId="0" fontId="68" fillId="0" borderId="24" xfId="0" applyFont="1" applyBorder="1" applyAlignment="1">
      <alignment horizontal="center" vertical="center"/>
    </xf>
    <xf numFmtId="0" fontId="68" fillId="0" borderId="25" xfId="0" applyFont="1" applyBorder="1" applyAlignment="1">
      <alignment horizontal="center" vertical="center"/>
    </xf>
    <xf numFmtId="0" fontId="68" fillId="0" borderId="26" xfId="0" applyFont="1" applyBorder="1" applyAlignment="1">
      <alignment horizontal="center" vertical="center"/>
    </xf>
    <xf numFmtId="0" fontId="68" fillId="0" borderId="22" xfId="0" applyFont="1" applyBorder="1" applyAlignment="1">
      <alignment horizontal="center" vertical="center" wrapText="1"/>
    </xf>
    <xf numFmtId="0" fontId="68" fillId="0" borderId="23" xfId="0" applyFont="1" applyBorder="1" applyAlignment="1">
      <alignment horizontal="center" vertical="center" wrapText="1"/>
    </xf>
    <xf numFmtId="0" fontId="68" fillId="0" borderId="44" xfId="0" applyFont="1" applyBorder="1" applyAlignment="1">
      <alignment horizontal="center" vertical="center" wrapText="1"/>
    </xf>
    <xf numFmtId="0" fontId="0" fillId="0" borderId="1" xfId="55" applyNumberFormat="1"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4">
    <dxf>
      <fill>
        <patternFill patternType="none">
          <fgColor auto="1"/>
          <bgColor auto="1"/>
        </patternFill>
      </fill>
    </dxf>
    <dxf>
      <fill>
        <patternFill>
          <bgColor rgb="FFFFE5FC"/>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0"/>
      </font>
    </dxf>
    <dxf>
      <font>
        <color theme="0"/>
      </font>
    </dxf>
    <dxf>
      <fill>
        <patternFill>
          <bgColor rgb="FFFFC000"/>
        </patternFill>
      </fill>
    </dxf>
    <dxf>
      <fill>
        <patternFill>
          <bgColor rgb="FFFFC000"/>
        </patternFill>
      </fill>
    </dxf>
    <dxf>
      <fill>
        <patternFill>
          <bgColor rgb="FFFFFFCC"/>
        </patternFill>
      </fill>
    </dxf>
    <dxf>
      <fill>
        <patternFill>
          <bgColor theme="0"/>
        </patternFill>
      </fill>
    </dxf>
    <dxf>
      <fill>
        <patternFill patternType="solid">
          <bgColor theme="0"/>
        </patternFill>
      </fill>
    </dxf>
    <dxf>
      <fill>
        <patternFill>
          <bgColor theme="0"/>
        </patternFill>
      </fill>
    </dxf>
    <dxf>
      <fill>
        <patternFill patternType="solid">
          <bgColor theme="0"/>
        </patternFill>
      </fill>
    </dxf>
    <dxf>
      <fill>
        <patternFill patternType="solid">
          <bgColor theme="0"/>
        </patternFill>
      </fill>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fgColor theme="0" tint="-0.34998626667073579"/>
          <bgColor theme="0" tint="-0.34998626667073579"/>
        </patternFill>
      </fill>
      <border>
        <left/>
        <right/>
        <top/>
        <bottom/>
      </border>
    </dxf>
    <dxf>
      <font>
        <color rgb="FFA0A0A0"/>
      </font>
      <fill>
        <patternFill>
          <bgColor theme="0" tint="-0.34998626667073579"/>
        </patternFill>
      </fill>
      <border>
        <left/>
        <right/>
        <top/>
        <bottom/>
        <vertical/>
        <horizontal/>
      </border>
    </dxf>
    <dxf>
      <fill>
        <patternFill>
          <bgColor theme="0" tint="-4.9989318521683403E-2"/>
        </patternFill>
      </fill>
    </dxf>
    <dxf>
      <fill>
        <patternFill>
          <bgColor theme="0" tint="-4.9989318521683403E-2"/>
        </patternFill>
      </fill>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border>
        <left/>
        <right/>
        <top/>
        <bottom/>
        <vertical/>
        <horizontal/>
      </border>
    </dxf>
    <dxf>
      <font>
        <color theme="0"/>
      </font>
      <fill>
        <patternFill patternType="solid">
          <bgColor theme="0"/>
        </patternFill>
      </fill>
      <border>
        <right/>
        <top/>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vertical/>
        <horizontal/>
      </border>
    </dxf>
    <dxf>
      <font>
        <color rgb="FFA0A0A0"/>
      </font>
      <fill>
        <patternFill>
          <bgColor rgb="FFA0A0A0"/>
        </patternFill>
      </fill>
      <border>
        <left/>
        <right/>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vertical/>
        <horizontal/>
      </border>
    </dxf>
    <dxf>
      <font>
        <color theme="2" tint="-9.9948118533890809E-2"/>
      </font>
      <fill>
        <patternFill patternType="solid">
          <bgColor theme="2" tint="-9.9948118533890809E-2"/>
        </patternFill>
      </fill>
      <border>
        <left/>
        <right/>
        <top/>
        <bottom/>
        <vertical/>
        <horizontal/>
      </border>
    </dxf>
    <dxf>
      <fill>
        <patternFill>
          <bgColor rgb="FFFFC000"/>
        </patternFill>
      </fill>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left/>
        <right/>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rgb="FFFFC000"/>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F2CC"/>
      <color rgb="FFFFE5FC"/>
      <color rgb="FFFFFFCC"/>
      <color rgb="FFCDFFFF"/>
      <color rgb="FFFFE2AF"/>
      <color rgb="FFFFFF66"/>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P$107" lockText="1" noThreeD="1"/>
</file>

<file path=xl/ctrlProps/ctrlProp11.xml><?xml version="1.0" encoding="utf-8"?>
<formControlPr xmlns="http://schemas.microsoft.com/office/spreadsheetml/2009/9/main" objectType="CheckBox" fmlaLink="$AM$123" lockText="1" noThreeD="1"/>
</file>

<file path=xl/ctrlProps/ctrlProp12.xml><?xml version="1.0" encoding="utf-8"?>
<formControlPr xmlns="http://schemas.microsoft.com/office/spreadsheetml/2009/9/main" objectType="CheckBox" fmlaLink="$AM$124" lockText="1" noThreeD="1"/>
</file>

<file path=xl/ctrlProps/ctrlProp13.xml><?xml version="1.0" encoding="utf-8"?>
<formControlPr xmlns="http://schemas.microsoft.com/office/spreadsheetml/2009/9/main" objectType="CheckBox" fmlaLink="$AM$125" lockText="1" noThreeD="1"/>
</file>

<file path=xl/ctrlProps/ctrlProp14.xml><?xml version="1.0" encoding="utf-8"?>
<formControlPr xmlns="http://schemas.microsoft.com/office/spreadsheetml/2009/9/main" objectType="CheckBox" fmlaLink="$AM$126" lockText="1" noThreeD="1"/>
</file>

<file path=xl/ctrlProps/ctrlProp15.xml><?xml version="1.0" encoding="utf-8"?>
<formControlPr xmlns="http://schemas.microsoft.com/office/spreadsheetml/2009/9/main" objectType="CheckBox" fmlaLink="$AM$82" lockText="1" noThreeD="1"/>
</file>

<file path=xl/ctrlProps/ctrlProp16.xml><?xml version="1.0" encoding="utf-8"?>
<formControlPr xmlns="http://schemas.microsoft.com/office/spreadsheetml/2009/9/main" objectType="CheckBox" fmlaLink="$AM$66" lockText="1" noThreeD="1"/>
</file>

<file path=xl/ctrlProps/ctrlProp17.xml><?xml version="1.0" encoding="utf-8"?>
<formControlPr xmlns="http://schemas.microsoft.com/office/spreadsheetml/2009/9/main" objectType="CheckBox" fmlaLink="$AM$29" lockText="1" noThreeD="1"/>
</file>

<file path=xl/ctrlProps/ctrlProp18.xml><?xml version="1.0" encoding="utf-8"?>
<formControlPr xmlns="http://schemas.microsoft.com/office/spreadsheetml/2009/9/main" objectType="CheckBox" fmlaLink="$AM$30" lockText="1" noThreeD="1"/>
</file>

<file path=xl/ctrlProps/ctrlProp19.xml><?xml version="1.0" encoding="utf-8"?>
<formControlPr xmlns="http://schemas.microsoft.com/office/spreadsheetml/2009/9/main" objectType="CheckBox" fmlaLink="$AM$137" lockText="1" noThreeD="1"/>
</file>

<file path=xl/ctrlProps/ctrlProp2.xml><?xml version="1.0" encoding="utf-8"?>
<formControlPr xmlns="http://schemas.microsoft.com/office/spreadsheetml/2009/9/main" objectType="CheckBox" fmlaLink="$AM$89" lockText="1" noThreeD="1"/>
</file>

<file path=xl/ctrlProps/ctrlProp20.xml><?xml version="1.0" encoding="utf-8"?>
<formControlPr xmlns="http://schemas.microsoft.com/office/spreadsheetml/2009/9/main" objectType="CheckBox" fmlaLink="$AM$138" lockText="1" noThreeD="1"/>
</file>

<file path=xl/ctrlProps/ctrlProp21.xml><?xml version="1.0" encoding="utf-8"?>
<formControlPr xmlns="http://schemas.microsoft.com/office/spreadsheetml/2009/9/main" objectType="CheckBox" fmlaLink="$AM$139" lockText="1" noThreeD="1"/>
</file>

<file path=xl/ctrlProps/ctrlProp22.xml><?xml version="1.0" encoding="utf-8"?>
<formControlPr xmlns="http://schemas.microsoft.com/office/spreadsheetml/2009/9/main" objectType="CheckBox" fmlaLink="$AM$136" lockText="1" noThreeD="1"/>
</file>

<file path=xl/ctrlProps/ctrlProp23.xml><?xml version="1.0" encoding="utf-8"?>
<formControlPr xmlns="http://schemas.microsoft.com/office/spreadsheetml/2009/9/main" objectType="CheckBox" fmlaLink="$AM$140" lockText="1" noThreeD="1"/>
</file>

<file path=xl/ctrlProps/ctrlProp24.xml><?xml version="1.0" encoding="utf-8"?>
<formControlPr xmlns="http://schemas.microsoft.com/office/spreadsheetml/2009/9/main" objectType="CheckBox" fmlaLink="$AM$141" lockText="1" noThreeD="1"/>
</file>

<file path=xl/ctrlProps/ctrlProp25.xml><?xml version="1.0" encoding="utf-8"?>
<formControlPr xmlns="http://schemas.microsoft.com/office/spreadsheetml/2009/9/main" objectType="CheckBox" fmlaLink="$AM$142" lockText="1" noThreeD="1"/>
</file>

<file path=xl/ctrlProps/ctrlProp26.xml><?xml version="1.0" encoding="utf-8"?>
<formControlPr xmlns="http://schemas.microsoft.com/office/spreadsheetml/2009/9/main" objectType="CheckBox" fmlaLink="$AM$143" lockText="1" noThreeD="1"/>
</file>

<file path=xl/ctrlProps/ctrlProp27.xml><?xml version="1.0" encoding="utf-8"?>
<formControlPr xmlns="http://schemas.microsoft.com/office/spreadsheetml/2009/9/main" objectType="CheckBox" fmlaLink="$AM$144" lockText="1" noThreeD="1"/>
</file>

<file path=xl/ctrlProps/ctrlProp28.xml><?xml version="1.0" encoding="utf-8"?>
<formControlPr xmlns="http://schemas.microsoft.com/office/spreadsheetml/2009/9/main" objectType="CheckBox" fmlaLink="$AM$145" lockText="1" noThreeD="1"/>
</file>

<file path=xl/ctrlProps/ctrlProp29.xml><?xml version="1.0" encoding="utf-8"?>
<formControlPr xmlns="http://schemas.microsoft.com/office/spreadsheetml/2009/9/main" objectType="CheckBox" fmlaLink="$AM$146" lockText="1" noThreeD="1"/>
</file>

<file path=xl/ctrlProps/ctrlProp3.xml><?xml version="1.0" encoding="utf-8"?>
<formControlPr xmlns="http://schemas.microsoft.com/office/spreadsheetml/2009/9/main" objectType="CheckBox" fmlaLink="$AM$95" lockText="1" noThreeD="1"/>
</file>

<file path=xl/ctrlProps/ctrlProp30.xml><?xml version="1.0" encoding="utf-8"?>
<formControlPr xmlns="http://schemas.microsoft.com/office/spreadsheetml/2009/9/main" objectType="CheckBox" fmlaLink="$AM$147" lockText="1" noThreeD="1"/>
</file>

<file path=xl/ctrlProps/ctrlProp31.xml><?xml version="1.0" encoding="utf-8"?>
<formControlPr xmlns="http://schemas.microsoft.com/office/spreadsheetml/2009/9/main" objectType="CheckBox" fmlaLink="$AM$148" lockText="1" noThreeD="1"/>
</file>

<file path=xl/ctrlProps/ctrlProp32.xml><?xml version="1.0" encoding="utf-8"?>
<formControlPr xmlns="http://schemas.microsoft.com/office/spreadsheetml/2009/9/main" objectType="CheckBox" fmlaLink="$AM$149" lockText="1" noThreeD="1"/>
</file>

<file path=xl/ctrlProps/ctrlProp33.xml><?xml version="1.0" encoding="utf-8"?>
<formControlPr xmlns="http://schemas.microsoft.com/office/spreadsheetml/2009/9/main" objectType="CheckBox" fmlaLink="$AM$150" lockText="1" noThreeD="1"/>
</file>

<file path=xl/ctrlProps/ctrlProp34.xml><?xml version="1.0" encoding="utf-8"?>
<formControlPr xmlns="http://schemas.microsoft.com/office/spreadsheetml/2009/9/main" objectType="CheckBox" fmlaLink="$AM$151" lockText="1" noThreeD="1"/>
</file>

<file path=xl/ctrlProps/ctrlProp35.xml><?xml version="1.0" encoding="utf-8"?>
<formControlPr xmlns="http://schemas.microsoft.com/office/spreadsheetml/2009/9/main" objectType="CheckBox" fmlaLink="$AM$152" lockText="1" noThreeD="1"/>
</file>

<file path=xl/ctrlProps/ctrlProp36.xml><?xml version="1.0" encoding="utf-8"?>
<formControlPr xmlns="http://schemas.microsoft.com/office/spreadsheetml/2009/9/main" objectType="CheckBox" fmlaLink="$AM$153" lockText="1" noThreeD="1"/>
</file>

<file path=xl/ctrlProps/ctrlProp37.xml><?xml version="1.0" encoding="utf-8"?>
<formControlPr xmlns="http://schemas.microsoft.com/office/spreadsheetml/2009/9/main" objectType="CheckBox" fmlaLink="$AM$154" lockText="1" noThreeD="1"/>
</file>

<file path=xl/ctrlProps/ctrlProp38.xml><?xml version="1.0" encoding="utf-8"?>
<formControlPr xmlns="http://schemas.microsoft.com/office/spreadsheetml/2009/9/main" objectType="CheckBox" fmlaLink="$AM$155" lockText="1" noThreeD="1"/>
</file>

<file path=xl/ctrlProps/ctrlProp39.xml><?xml version="1.0" encoding="utf-8"?>
<formControlPr xmlns="http://schemas.microsoft.com/office/spreadsheetml/2009/9/main" objectType="CheckBox" fmlaLink="$AM$156" lockText="1" noThreeD="1"/>
</file>

<file path=xl/ctrlProps/ctrlProp4.xml><?xml version="1.0" encoding="utf-8"?>
<formControlPr xmlns="http://schemas.microsoft.com/office/spreadsheetml/2009/9/main" objectType="CheckBox" fmlaLink="$AN$95" lockText="1" noThreeD="1"/>
</file>

<file path=xl/ctrlProps/ctrlProp40.xml><?xml version="1.0" encoding="utf-8"?>
<formControlPr xmlns="http://schemas.microsoft.com/office/spreadsheetml/2009/9/main" objectType="CheckBox" fmlaLink="$AM$155" lockText="1" noThreeD="1"/>
</file>

<file path=xl/ctrlProps/ctrlProp41.xml><?xml version="1.0" encoding="utf-8"?>
<formControlPr xmlns="http://schemas.microsoft.com/office/spreadsheetml/2009/9/main" objectType="CheckBox" fmlaLink="$AM$157" lockText="1" noThreeD="1"/>
</file>

<file path=xl/ctrlProps/ctrlProp42.xml><?xml version="1.0" encoding="utf-8"?>
<formControlPr xmlns="http://schemas.microsoft.com/office/spreadsheetml/2009/9/main" objectType="CheckBox" fmlaLink="$AM$158" lockText="1" noThreeD="1"/>
</file>

<file path=xl/ctrlProps/ctrlProp43.xml><?xml version="1.0" encoding="utf-8"?>
<formControlPr xmlns="http://schemas.microsoft.com/office/spreadsheetml/2009/9/main" objectType="CheckBox" fmlaLink="$AM$159" lockText="1" noThreeD="1"/>
</file>

<file path=xl/ctrlProps/ctrlProp44.xml><?xml version="1.0" encoding="utf-8"?>
<formControlPr xmlns="http://schemas.microsoft.com/office/spreadsheetml/2009/9/main" objectType="CheckBox" fmlaLink="$AM$160" lockText="1" noThreeD="1"/>
</file>

<file path=xl/ctrlProps/ctrlProp5.xml><?xml version="1.0" encoding="utf-8"?>
<formControlPr xmlns="http://schemas.microsoft.com/office/spreadsheetml/2009/9/main" objectType="CheckBox" fmlaLink="$AO$95" lockText="1" noThreeD="1"/>
</file>

<file path=xl/ctrlProps/ctrlProp6.xml><?xml version="1.0" encoding="utf-8"?>
<formControlPr xmlns="http://schemas.microsoft.com/office/spreadsheetml/2009/9/main" objectType="CheckBox" fmlaLink="$AM$103" lockText="1" noThreeD="1"/>
</file>

<file path=xl/ctrlProps/ctrlProp7.xml><?xml version="1.0" encoding="utf-8"?>
<formControlPr xmlns="http://schemas.microsoft.com/office/spreadsheetml/2009/9/main" objectType="CheckBox" fmlaLink="$AM$107" lockText="1" noThreeD="1"/>
</file>

<file path=xl/ctrlProps/ctrlProp8.xml><?xml version="1.0" encoding="utf-8"?>
<formControlPr xmlns="http://schemas.microsoft.com/office/spreadsheetml/2009/9/main" objectType="CheckBox" fmlaLink="$AN$107" lockText="1" noThreeD="1"/>
</file>

<file path=xl/ctrlProps/ctrlProp9.xml><?xml version="1.0" encoding="utf-8"?>
<formControlPr xmlns="http://schemas.microsoft.com/office/spreadsheetml/2009/9/main" objectType="CheckBox" fmlaLink="$AO$10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35</xdr:col>
      <xdr:colOff>57150</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55534" y="686854"/>
          <a:ext cx="4249199" cy="900646"/>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9251" y="1501775"/>
          <a:ext cx="9430830" cy="13714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3-2,3-3</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8</xdr:col>
      <xdr:colOff>0</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390525" y="3924301"/>
          <a:ext cx="2000250"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editAs="oneCell">
    <xdr:from>
      <xdr:col>8</xdr:col>
      <xdr:colOff>76199</xdr:colOff>
      <xdr:row>15</xdr:row>
      <xdr:rowOff>168129</xdr:rowOff>
    </xdr:from>
    <xdr:to>
      <xdr:col>23</xdr:col>
      <xdr:colOff>739882</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10</xdr:col>
      <xdr:colOff>142876</xdr:colOff>
      <xdr:row>6</xdr:row>
      <xdr:rowOff>168681</xdr:rowOff>
    </xdr:from>
    <xdr:to>
      <xdr:col>13</xdr:col>
      <xdr:colOff>197541</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933701" y="1559331"/>
          <a:ext cx="664265" cy="348606"/>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5799</xdr:colOff>
      <xdr:row>6</xdr:row>
      <xdr:rowOff>161925</xdr:rowOff>
    </xdr:from>
    <xdr:to>
      <xdr:col>14</xdr:col>
      <xdr:colOff>31221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996649" y="1552575"/>
          <a:ext cx="6445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1543050</xdr:colOff>
      <xdr:row>0</xdr:row>
      <xdr:rowOff>76200</xdr:rowOff>
    </xdr:from>
    <xdr:to>
      <xdr:col>26</xdr:col>
      <xdr:colOff>533400</xdr:colOff>
      <xdr:row>2</xdr:row>
      <xdr:rowOff>38100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763125" y="76200"/>
          <a:ext cx="1990725" cy="3524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R6</a:t>
          </a:r>
          <a:r>
            <a:rPr kumimoji="1" lang="ja-JP" altLang="en-US" sz="1800">
              <a:solidFill>
                <a:srgbClr val="FF0000"/>
              </a:solidFill>
              <a:latin typeface="メイリオ" panose="020B0604030504040204" pitchFamily="50" charset="-128"/>
              <a:ea typeface="メイリオ" panose="020B0604030504040204" pitchFamily="50" charset="-128"/>
            </a:rPr>
            <a:t>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161</xdr:row>
          <xdr:rowOff>0</xdr:rowOff>
        </xdr:from>
        <xdr:to>
          <xdr:col>6</xdr:col>
          <xdr:colOff>19050</xdr:colOff>
          <xdr:row>161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7750" y="38071425"/>
              <a:ext cx="18097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166</xdr:row>
          <xdr:rowOff>0</xdr:rowOff>
        </xdr:from>
        <xdr:to>
          <xdr:col>6</xdr:col>
          <xdr:colOff>19050</xdr:colOff>
          <xdr:row>166</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7750" y="39671625"/>
              <a:ext cx="18097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161</xdr:row>
          <xdr:rowOff>0</xdr:rowOff>
        </xdr:from>
        <xdr:to>
          <xdr:col>6</xdr:col>
          <xdr:colOff>19050</xdr:colOff>
          <xdr:row>162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7750" y="38071425"/>
              <a:ext cx="180975" cy="2381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124</xdr:row>
          <xdr:rowOff>333375</xdr:rowOff>
        </xdr:from>
        <xdr:to>
          <xdr:col>2</xdr:col>
          <xdr:colOff>28575</xdr:colOff>
          <xdr:row>127</xdr:row>
          <xdr:rowOff>28575</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122</xdr:row>
      <xdr:rowOff>50800</xdr:rowOff>
    </xdr:from>
    <xdr:to>
      <xdr:col>1</xdr:col>
      <xdr:colOff>168402</xdr:colOff>
      <xdr:row>125</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59324</xdr:colOff>
      <xdr:row>64</xdr:row>
      <xdr:rowOff>33228</xdr:rowOff>
    </xdr:from>
    <xdr:to>
      <xdr:col>1</xdr:col>
      <xdr:colOff>105043</xdr:colOff>
      <xdr:row>80</xdr:row>
      <xdr:rowOff>0</xdr:rowOff>
    </xdr:to>
    <xdr:sp macro="" textlink="">
      <xdr:nvSpPr>
        <xdr:cNvPr id="6" name="左大かっこ 5">
          <a:extLst>
            <a:ext uri="{FF2B5EF4-FFF2-40B4-BE49-F238E27FC236}">
              <a16:creationId xmlns:a16="http://schemas.microsoft.com/office/drawing/2014/main" id="{00000000-0008-0000-0100-000006000000}"/>
            </a:ext>
          </a:extLst>
        </xdr:cNvPr>
        <xdr:cNvSpPr/>
      </xdr:nvSpPr>
      <xdr:spPr bwMode="auto">
        <a:xfrm>
          <a:off x="253053" y="15152147"/>
          <a:ext cx="45719" cy="324780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7750" y="22021800"/>
              <a:ext cx="180975"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0</xdr:rowOff>
        </xdr:from>
        <xdr:to>
          <xdr:col>6</xdr:col>
          <xdr:colOff>19050</xdr:colOff>
          <xdr:row>101</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7750" y="24603075"/>
              <a:ext cx="180975"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111</xdr:row>
          <xdr:rowOff>0</xdr:rowOff>
        </xdr:from>
        <xdr:to>
          <xdr:col>5</xdr:col>
          <xdr:colOff>19050</xdr:colOff>
          <xdr:row>112</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7546300"/>
              <a:ext cx="180975" cy="266700"/>
              <a:chOff x="9239" y="107537"/>
              <a:chExt cx="2190" cy="12573"/>
            </a:xfrm>
          </xdr:grpSpPr>
        </xdr:grpSp>
        <xdr:clientData/>
      </xdr:twoCellAnchor>
    </mc:Choice>
    <mc:Fallback/>
  </mc:AlternateContent>
  <xdr:twoCellAnchor>
    <xdr:from>
      <xdr:col>1</xdr:col>
      <xdr:colOff>52908</xdr:colOff>
      <xdr:row>87</xdr:row>
      <xdr:rowOff>51029</xdr:rowOff>
    </xdr:from>
    <xdr:to>
      <xdr:col>1</xdr:col>
      <xdr:colOff>98627</xdr:colOff>
      <xdr:row>100</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54</xdr:col>
      <xdr:colOff>49581</xdr:colOff>
      <xdr:row>1</xdr:row>
      <xdr:rowOff>21677</xdr:rowOff>
    </xdr:from>
    <xdr:to>
      <xdr:col>67</xdr:col>
      <xdr:colOff>109636</xdr:colOff>
      <xdr:row>6</xdr:row>
      <xdr:rowOff>187476</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14956206" y="269327"/>
          <a:ext cx="7575280" cy="1013524"/>
          <a:chOff x="7777796" y="528588"/>
          <a:chExt cx="5245872" cy="1005221"/>
        </a:xfrm>
      </xdr:grpSpPr>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7777796" y="528588"/>
            <a:ext cx="5245872" cy="100522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a:p>
            <a:pPr algn="l"/>
            <a:endParaRPr kumimoji="1" lang="ja-JP" altLang="en-US" sz="1100"/>
          </a:p>
        </xdr:txBody>
      </xdr:sp>
      <xdr:sp macro="" textlink="">
        <xdr:nvSpPr>
          <xdr:cNvPr id="17" name="正方形/長方形 16">
            <a:extLst>
              <a:ext uri="{FF2B5EF4-FFF2-40B4-BE49-F238E27FC236}">
                <a16:creationId xmlns:a16="http://schemas.microsoft.com/office/drawing/2014/main" id="{00000000-0008-0000-0100-000011000000}"/>
              </a:ext>
            </a:extLst>
          </xdr:cNvPr>
          <xdr:cNvSpPr/>
        </xdr:nvSpPr>
        <xdr:spPr bwMode="auto">
          <a:xfrm>
            <a:off x="7898137" y="1010611"/>
            <a:ext cx="224370" cy="100280"/>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898121" y="1186880"/>
            <a:ext cx="224370" cy="100280"/>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896707" y="1363277"/>
            <a:ext cx="224370" cy="93510"/>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775" y="2708910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775" y="27089100"/>
              <a:ext cx="180975" cy="723900"/>
              <a:chOff x="9239" y="107537"/>
              <a:chExt cx="2190" cy="12573"/>
            </a:xfrm>
          </xdr:grpSpPr>
        </xdr:grpSp>
        <xdr:clientData/>
      </xdr:twoCellAnchor>
    </mc:Choice>
    <mc:Fallback/>
  </mc:AlternateContent>
  <xdr:twoCellAnchor>
    <xdr:from>
      <xdr:col>15</xdr:col>
      <xdr:colOff>168994</xdr:colOff>
      <xdr:row>17</xdr:row>
      <xdr:rowOff>46086</xdr:rowOff>
    </xdr:from>
    <xdr:to>
      <xdr:col>18</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168994</xdr:colOff>
      <xdr:row>18</xdr:row>
      <xdr:rowOff>87256</xdr:rowOff>
    </xdr:from>
    <xdr:to>
      <xdr:col>18</xdr:col>
      <xdr:colOff>1815</xdr:colOff>
      <xdr:row>18</xdr:row>
      <xdr:rowOff>271611</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118671" y="3659131"/>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168994</xdr:colOff>
      <xdr:row>19</xdr:row>
      <xdr:rowOff>90014</xdr:rowOff>
    </xdr:from>
    <xdr:to>
      <xdr:col>18</xdr:col>
      <xdr:colOff>1815</xdr:colOff>
      <xdr:row>19</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168994</xdr:colOff>
      <xdr:row>20</xdr:row>
      <xdr:rowOff>61756</xdr:rowOff>
    </xdr:from>
    <xdr:to>
      <xdr:col>18</xdr:col>
      <xdr:colOff>1815</xdr:colOff>
      <xdr:row>20</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168994</xdr:colOff>
      <xdr:row>21</xdr:row>
      <xdr:rowOff>76631</xdr:rowOff>
    </xdr:from>
    <xdr:to>
      <xdr:col>18</xdr:col>
      <xdr:colOff>1815</xdr:colOff>
      <xdr:row>21</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168994</xdr:colOff>
      <xdr:row>24</xdr:row>
      <xdr:rowOff>98147</xdr:rowOff>
    </xdr:from>
    <xdr:to>
      <xdr:col>18</xdr:col>
      <xdr:colOff>1815</xdr:colOff>
      <xdr:row>24</xdr:row>
      <xdr:rowOff>282502</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18671" y="5329216"/>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168994</xdr:colOff>
      <xdr:row>26</xdr:row>
      <xdr:rowOff>86710</xdr:rowOff>
    </xdr:from>
    <xdr:to>
      <xdr:col>18</xdr:col>
      <xdr:colOff>1815</xdr:colOff>
      <xdr:row>26</xdr:row>
      <xdr:rowOff>271065</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18671" y="6208827"/>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168994</xdr:colOff>
      <xdr:row>25</xdr:row>
      <xdr:rowOff>170287</xdr:rowOff>
    </xdr:from>
    <xdr:to>
      <xdr:col>18</xdr:col>
      <xdr:colOff>1815</xdr:colOff>
      <xdr:row>25</xdr:row>
      <xdr:rowOff>354642</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18671" y="5785428"/>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184356</xdr:colOff>
      <xdr:row>27</xdr:row>
      <xdr:rowOff>27095</xdr:rowOff>
    </xdr:from>
    <xdr:to>
      <xdr:col>18</xdr:col>
      <xdr:colOff>17473</xdr:colOff>
      <xdr:row>27</xdr:row>
      <xdr:rowOff>211450</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3134033" y="6502559"/>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35</xdr:row>
      <xdr:rowOff>23043</xdr:rowOff>
    </xdr:from>
    <xdr:to>
      <xdr:col>18</xdr:col>
      <xdr:colOff>25154</xdr:colOff>
      <xdr:row>35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36</xdr:row>
      <xdr:rowOff>11220</xdr:rowOff>
    </xdr:from>
    <xdr:to>
      <xdr:col>18</xdr:col>
      <xdr:colOff>25154</xdr:colOff>
      <xdr:row>36</xdr:row>
      <xdr:rowOff>198312</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3065517" y="8846479"/>
          <a:ext cx="39739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37</xdr:row>
      <xdr:rowOff>56875</xdr:rowOff>
    </xdr:from>
    <xdr:to>
      <xdr:col>18</xdr:col>
      <xdr:colOff>25153</xdr:colOff>
      <xdr:row>37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38</xdr:row>
      <xdr:rowOff>81358</xdr:rowOff>
    </xdr:from>
    <xdr:to>
      <xdr:col>18</xdr:col>
      <xdr:colOff>25154</xdr:colOff>
      <xdr:row>38</xdr:row>
      <xdr:rowOff>265713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24200" y="9149158"/>
          <a:ext cx="406154"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0</xdr:colOff>
      <xdr:row>39</xdr:row>
      <xdr:rowOff>95929</xdr:rowOff>
    </xdr:from>
    <xdr:to>
      <xdr:col>18</xdr:col>
      <xdr:colOff>25154</xdr:colOff>
      <xdr:row>39</xdr:row>
      <xdr:rowOff>278429</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24200" y="9506629"/>
          <a:ext cx="406154"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0</xdr:colOff>
      <xdr:row>40</xdr:row>
      <xdr:rowOff>26875</xdr:rowOff>
    </xdr:from>
    <xdr:to>
      <xdr:col>18</xdr:col>
      <xdr:colOff>25040</xdr:colOff>
      <xdr:row>40</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24200" y="9828100"/>
          <a:ext cx="406040"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39309</xdr:rowOff>
    </xdr:from>
    <xdr:to>
      <xdr:col>18</xdr:col>
      <xdr:colOff>25154</xdr:colOff>
      <xdr:row>41</xdr:row>
      <xdr:rowOff>226401</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3124200" y="10078659"/>
          <a:ext cx="406154"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22118</xdr:rowOff>
    </xdr:from>
    <xdr:to>
      <xdr:col>18</xdr:col>
      <xdr:colOff>25154</xdr:colOff>
      <xdr:row>42</xdr:row>
      <xdr:rowOff>197916</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3124200" y="10299593"/>
          <a:ext cx="40615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44</xdr:row>
      <xdr:rowOff>90018</xdr:rowOff>
    </xdr:from>
    <xdr:to>
      <xdr:col>18</xdr:col>
      <xdr:colOff>25153</xdr:colOff>
      <xdr:row>44</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24200" y="10862793"/>
          <a:ext cx="406153"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xdr:twoCellAnchor>
    <xdr:from>
      <xdr:col>16</xdr:col>
      <xdr:colOff>10072</xdr:colOff>
      <xdr:row>43</xdr:row>
      <xdr:rowOff>47856</xdr:rowOff>
    </xdr:from>
    <xdr:to>
      <xdr:col>18</xdr:col>
      <xdr:colOff>35226</xdr:colOff>
      <xdr:row>43</xdr:row>
      <xdr:rowOff>223654</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34272" y="10563456"/>
          <a:ext cx="40615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12</xdr:col>
          <xdr:colOff>76200</xdr:colOff>
          <xdr:row>80</xdr:row>
          <xdr:rowOff>200025</xdr:rowOff>
        </xdr:from>
        <xdr:to>
          <xdr:col>14</xdr:col>
          <xdr:colOff>0</xdr:colOff>
          <xdr:row>82</xdr:row>
          <xdr:rowOff>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87</xdr:row>
          <xdr:rowOff>200025</xdr:rowOff>
        </xdr:from>
        <xdr:to>
          <xdr:col>3</xdr:col>
          <xdr:colOff>180975</xdr:colOff>
          <xdr:row>89</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94</xdr:row>
          <xdr:rowOff>19050</xdr:rowOff>
        </xdr:from>
        <xdr:to>
          <xdr:col>3</xdr:col>
          <xdr:colOff>180975</xdr:colOff>
          <xdr:row>94</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96</xdr:row>
          <xdr:rowOff>276225</xdr:rowOff>
        </xdr:from>
        <xdr:to>
          <xdr:col>8</xdr:col>
          <xdr:colOff>76200</xdr:colOff>
          <xdr:row>97</xdr:row>
          <xdr:rowOff>161925</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99</xdr:row>
          <xdr:rowOff>0</xdr:rowOff>
        </xdr:from>
        <xdr:to>
          <xdr:col>8</xdr:col>
          <xdr:colOff>76200</xdr:colOff>
          <xdr:row>99</xdr:row>
          <xdr:rowOff>238125</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102</xdr:row>
          <xdr:rowOff>19050</xdr:rowOff>
        </xdr:from>
        <xdr:to>
          <xdr:col>14</xdr:col>
          <xdr:colOff>0</xdr:colOff>
          <xdr:row>103</xdr:row>
          <xdr:rowOff>28575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105</xdr:row>
          <xdr:rowOff>190500</xdr:rowOff>
        </xdr:from>
        <xdr:to>
          <xdr:col>2</xdr:col>
          <xdr:colOff>171450</xdr:colOff>
          <xdr:row>107</xdr:row>
          <xdr:rowOff>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108</xdr:row>
          <xdr:rowOff>57150</xdr:rowOff>
        </xdr:from>
        <xdr:to>
          <xdr:col>7</xdr:col>
          <xdr:colOff>76200</xdr:colOff>
          <xdr:row>108</xdr:row>
          <xdr:rowOff>295275</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109</xdr:row>
          <xdr:rowOff>133350</xdr:rowOff>
        </xdr:from>
        <xdr:to>
          <xdr:col>7</xdr:col>
          <xdr:colOff>76200</xdr:colOff>
          <xdr:row>109</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110</xdr:row>
          <xdr:rowOff>123825</xdr:rowOff>
        </xdr:from>
        <xdr:to>
          <xdr:col>7</xdr:col>
          <xdr:colOff>57150</xdr:colOff>
          <xdr:row>110</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121</xdr:row>
          <xdr:rowOff>209550</xdr:rowOff>
        </xdr:from>
        <xdr:to>
          <xdr:col>3</xdr:col>
          <xdr:colOff>57150</xdr:colOff>
          <xdr:row>123</xdr:row>
          <xdr:rowOff>28575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122</xdr:row>
          <xdr:rowOff>190500</xdr:rowOff>
        </xdr:from>
        <xdr:to>
          <xdr:col>3</xdr:col>
          <xdr:colOff>57150</xdr:colOff>
          <xdr:row>124</xdr:row>
          <xdr:rowOff>28575</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124</xdr:row>
          <xdr:rowOff>47625</xdr:rowOff>
        </xdr:from>
        <xdr:to>
          <xdr:col>3</xdr:col>
          <xdr:colOff>57150</xdr:colOff>
          <xdr:row>124</xdr:row>
          <xdr:rowOff>295275</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124</xdr:row>
          <xdr:rowOff>323850</xdr:rowOff>
        </xdr:from>
        <xdr:to>
          <xdr:col>3</xdr:col>
          <xdr:colOff>66675</xdr:colOff>
          <xdr:row>125</xdr:row>
          <xdr:rowOff>219075</xdr:rowOff>
        </xdr:to>
        <xdr:sp macro="" textlink="">
          <xdr:nvSpPr>
            <xdr:cNvPr id="15625" name="Check Box 265" hidden="1">
              <a:extLst>
                <a:ext uri="{63B3BB69-23CF-44E3-9099-C40C66FF867C}">
                  <a14:compatExt spid="_x0000_s15625"/>
                </a:ext>
                <a:ext uri="{FF2B5EF4-FFF2-40B4-BE49-F238E27FC236}">
                  <a16:creationId xmlns:a16="http://schemas.microsoft.com/office/drawing/2014/main" id="{00000000-0008-0000-0100-00000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121831</xdr:colOff>
      <xdr:row>0</xdr:row>
      <xdr:rowOff>121831</xdr:rowOff>
    </xdr:from>
    <xdr:to>
      <xdr:col>52</xdr:col>
      <xdr:colOff>193426</xdr:colOff>
      <xdr:row>15</xdr:row>
      <xdr:rowOff>121829</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7551331" y="121831"/>
          <a:ext cx="6872445" cy="2847973"/>
          <a:chOff x="7721063" y="113367"/>
          <a:chExt cx="7665428" cy="3347019"/>
        </a:xfrm>
      </xdr:grpSpPr>
      <xdr:sp macro="" textlink="">
        <xdr:nvSpPr>
          <xdr:cNvPr id="40" name="正方形/長方形 39">
            <a:extLst>
              <a:ext uri="{FF2B5EF4-FFF2-40B4-BE49-F238E27FC236}">
                <a16:creationId xmlns:a16="http://schemas.microsoft.com/office/drawing/2014/main" id="{00000000-0008-0000-0100-000028000000}"/>
              </a:ext>
            </a:extLst>
          </xdr:cNvPr>
          <xdr:cNvSpPr/>
        </xdr:nvSpPr>
        <xdr:spPr bwMode="auto">
          <a:xfrm>
            <a:off x="7721063" y="113367"/>
            <a:ext cx="7665428"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先に「基本情報入力シート」「別紙様式３－２」および</a:t>
            </a:r>
            <a:r>
              <a:rPr kumimoji="1" lang="ja-JP" altLang="ja-JP" sz="1100" b="1">
                <a:solidFill>
                  <a:schemeClr val="dk1"/>
                </a:solidFill>
                <a:effectLst/>
                <a:latin typeface="+mn-lt"/>
                <a:ea typeface="+mn-ea"/>
                <a:cs typeface="+mn-cs"/>
              </a:rPr>
              <a:t>「別紙様式</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「別紙様式３－２」「別紙様式３－３」までの記入内容に応じて、入力が不要な欄が非表示になります。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44" name="正方形/長方形 43">
            <a:extLst>
              <a:ext uri="{FF2B5EF4-FFF2-40B4-BE49-F238E27FC236}">
                <a16:creationId xmlns:a16="http://schemas.microsoft.com/office/drawing/2014/main" id="{00000000-0008-0000-0100-00002C000000}"/>
              </a:ext>
            </a:extLst>
          </xdr:cNvPr>
          <xdr:cNvSpPr/>
        </xdr:nvSpPr>
        <xdr:spPr bwMode="auto">
          <a:xfrm>
            <a:off x="9255687" y="631287"/>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45" name="正方形/長方形 44">
            <a:extLst>
              <a:ext uri="{FF2B5EF4-FFF2-40B4-BE49-F238E27FC236}">
                <a16:creationId xmlns:a16="http://schemas.microsoft.com/office/drawing/2014/main" id="{00000000-0008-0000-0100-00002D000000}"/>
              </a:ext>
            </a:extLst>
          </xdr:cNvPr>
          <xdr:cNvSpPr/>
        </xdr:nvSpPr>
        <xdr:spPr bwMode="auto">
          <a:xfrm>
            <a:off x="10086609" y="631287"/>
            <a:ext cx="717603" cy="204914"/>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46" name="正方形/長方形 45">
            <a:extLst>
              <a:ext uri="{FF2B5EF4-FFF2-40B4-BE49-F238E27FC236}">
                <a16:creationId xmlns:a16="http://schemas.microsoft.com/office/drawing/2014/main" id="{00000000-0008-0000-0100-00002E000000}"/>
              </a:ext>
            </a:extLst>
          </xdr:cNvPr>
          <xdr:cNvSpPr/>
        </xdr:nvSpPr>
        <xdr:spPr bwMode="auto">
          <a:xfrm>
            <a:off x="10936870" y="631287"/>
            <a:ext cx="717603"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47" name="正方形/長方形 46">
            <a:extLst>
              <a:ext uri="{FF2B5EF4-FFF2-40B4-BE49-F238E27FC236}">
                <a16:creationId xmlns:a16="http://schemas.microsoft.com/office/drawing/2014/main" id="{00000000-0008-0000-0100-00002F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48" name="正方形/長方形 47">
            <a:extLst>
              <a:ext uri="{FF2B5EF4-FFF2-40B4-BE49-F238E27FC236}">
                <a16:creationId xmlns:a16="http://schemas.microsoft.com/office/drawing/2014/main" id="{00000000-0008-0000-0100-00003000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49" name="正方形/長方形 48">
            <a:extLst>
              <a:ext uri="{FF2B5EF4-FFF2-40B4-BE49-F238E27FC236}">
                <a16:creationId xmlns:a16="http://schemas.microsoft.com/office/drawing/2014/main" id="{00000000-0008-0000-0100-000031000000}"/>
              </a:ext>
            </a:extLst>
          </xdr:cNvPr>
          <xdr:cNvSpPr/>
        </xdr:nvSpPr>
        <xdr:spPr bwMode="auto">
          <a:xfrm>
            <a:off x="12792069" y="3031993"/>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50" name="正方形/長方形 49">
            <a:extLst>
              <a:ext uri="{FF2B5EF4-FFF2-40B4-BE49-F238E27FC236}">
                <a16:creationId xmlns:a16="http://schemas.microsoft.com/office/drawing/2014/main" id="{00000000-0008-0000-0100-00003200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52" name="テキスト ボックス 51">
            <a:extLst>
              <a:ext uri="{FF2B5EF4-FFF2-40B4-BE49-F238E27FC236}">
                <a16:creationId xmlns:a16="http://schemas.microsoft.com/office/drawing/2014/main" id="{00000000-0008-0000-0100-00003400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55" name="正方形/長方形 54">
            <a:extLst>
              <a:ext uri="{FF2B5EF4-FFF2-40B4-BE49-F238E27FC236}">
                <a16:creationId xmlns:a16="http://schemas.microsoft.com/office/drawing/2014/main" id="{00000000-0008-0000-0100-000037000000}"/>
              </a:ext>
            </a:extLst>
          </xdr:cNvPr>
          <xdr:cNvSpPr/>
        </xdr:nvSpPr>
        <xdr:spPr bwMode="auto">
          <a:xfrm>
            <a:off x="7991743" y="1255078"/>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clientData/>
  </xdr:twoCellAnchor>
  <mc:AlternateContent xmlns:mc="http://schemas.openxmlformats.org/markup-compatibility/2006">
    <mc:Choice xmlns:a14="http://schemas.microsoft.com/office/drawing/2010/main" Requires="a14">
      <xdr:twoCellAnchor editAs="oneCell">
        <xdr:from>
          <xdr:col>2</xdr:col>
          <xdr:colOff>85725</xdr:colOff>
          <xdr:row>66</xdr:row>
          <xdr:rowOff>9525</xdr:rowOff>
        </xdr:from>
        <xdr:to>
          <xdr:col>3</xdr:col>
          <xdr:colOff>171450</xdr:colOff>
          <xdr:row>66</xdr:row>
          <xdr:rowOff>257175</xdr:rowOff>
        </xdr:to>
        <xdr:sp macro="" textlink="">
          <xdr:nvSpPr>
            <xdr:cNvPr id="15654" name="Check Box 294" hidden="1">
              <a:extLst>
                <a:ext uri="{63B3BB69-23CF-44E3-9099-C40C66FF867C}">
                  <a14:compatExt spid="_x0000_s15654"/>
                </a:ext>
                <a:ext uri="{FF2B5EF4-FFF2-40B4-BE49-F238E27FC236}">
                  <a16:creationId xmlns:a16="http://schemas.microsoft.com/office/drawing/2014/main" id="{00000000-0008-0000-0100-00002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219075</xdr:rowOff>
        </xdr:from>
        <xdr:to>
          <xdr:col>6</xdr:col>
          <xdr:colOff>85725</xdr:colOff>
          <xdr:row>29</xdr:row>
          <xdr:rowOff>9525</xdr:rowOff>
        </xdr:to>
        <xdr:sp macro="" textlink="">
          <xdr:nvSpPr>
            <xdr:cNvPr id="15655" name="Check Box 295" hidden="1">
              <a:extLst>
                <a:ext uri="{63B3BB69-23CF-44E3-9099-C40C66FF867C}">
                  <a14:compatExt spid="_x0000_s15655"/>
                </a:ext>
                <a:ext uri="{FF2B5EF4-FFF2-40B4-BE49-F238E27FC236}">
                  <a16:creationId xmlns:a16="http://schemas.microsoft.com/office/drawing/2014/main" id="{00000000-0008-0000-0100-00002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219075</xdr:rowOff>
        </xdr:from>
        <xdr:to>
          <xdr:col>6</xdr:col>
          <xdr:colOff>85725</xdr:colOff>
          <xdr:row>30</xdr:row>
          <xdr:rowOff>9525</xdr:rowOff>
        </xdr:to>
        <xdr:sp macro="" textlink="">
          <xdr:nvSpPr>
            <xdr:cNvPr id="15656" name="Check Box 296" hidden="1">
              <a:extLst>
                <a:ext uri="{63B3BB69-23CF-44E3-9099-C40C66FF867C}">
                  <a14:compatExt spid="_x0000_s15656"/>
                </a:ext>
                <a:ext uri="{FF2B5EF4-FFF2-40B4-BE49-F238E27FC236}">
                  <a16:creationId xmlns:a16="http://schemas.microsoft.com/office/drawing/2014/main" id="{00000000-0008-0000-0100-00002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161</xdr:row>
          <xdr:rowOff>0</xdr:rowOff>
        </xdr:from>
        <xdr:to>
          <xdr:col>6</xdr:col>
          <xdr:colOff>19050</xdr:colOff>
          <xdr:row>161</xdr:row>
          <xdr:rowOff>28575</xdr:rowOff>
        </xdr:to>
        <xdr:grpSp>
          <xdr:nvGrpSpPr>
            <xdr:cNvPr id="5" name="Group 41">
              <a:extLst>
                <a:ext uri="{FF2B5EF4-FFF2-40B4-BE49-F238E27FC236}">
                  <a16:creationId xmlns:a16="http://schemas.microsoft.com/office/drawing/2014/main" id="{00000000-0008-0000-0100-000005000000}"/>
                </a:ext>
              </a:extLst>
            </xdr:cNvPr>
            <xdr:cNvGrpSpPr>
              <a:grpSpLocks/>
            </xdr:cNvGrpSpPr>
          </xdr:nvGrpSpPr>
          <xdr:grpSpPr bwMode="auto">
            <a:xfrm>
              <a:off x="1047750" y="38071425"/>
              <a:ext cx="18097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161</xdr:row>
          <xdr:rowOff>0</xdr:rowOff>
        </xdr:from>
        <xdr:to>
          <xdr:col>6</xdr:col>
          <xdr:colOff>19050</xdr:colOff>
          <xdr:row>162</xdr:row>
          <xdr:rowOff>0</xdr:rowOff>
        </xdr:to>
        <xdr:grpSp>
          <xdr:nvGrpSpPr>
            <xdr:cNvPr id="54" name="Group 41">
              <a:extLst>
                <a:ext uri="{FF2B5EF4-FFF2-40B4-BE49-F238E27FC236}">
                  <a16:creationId xmlns:a16="http://schemas.microsoft.com/office/drawing/2014/main" id="{00000000-0008-0000-0100-000036000000}"/>
                </a:ext>
              </a:extLst>
            </xdr:cNvPr>
            <xdr:cNvGrpSpPr>
              <a:grpSpLocks/>
            </xdr:cNvGrpSpPr>
          </xdr:nvGrpSpPr>
          <xdr:grpSpPr bwMode="auto">
            <a:xfrm>
              <a:off x="1047750" y="38071425"/>
              <a:ext cx="180975" cy="2381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161</xdr:row>
          <xdr:rowOff>0</xdr:rowOff>
        </xdr:from>
        <xdr:to>
          <xdr:col>6</xdr:col>
          <xdr:colOff>19050</xdr:colOff>
          <xdr:row>161</xdr:row>
          <xdr:rowOff>28575</xdr:rowOff>
        </xdr:to>
        <xdr:grpSp>
          <xdr:nvGrpSpPr>
            <xdr:cNvPr id="62" name="Group 41">
              <a:extLst>
                <a:ext uri="{FF2B5EF4-FFF2-40B4-BE49-F238E27FC236}">
                  <a16:creationId xmlns:a16="http://schemas.microsoft.com/office/drawing/2014/main" id="{00000000-0008-0000-0100-00003E000000}"/>
                </a:ext>
              </a:extLst>
            </xdr:cNvPr>
            <xdr:cNvGrpSpPr>
              <a:grpSpLocks/>
            </xdr:cNvGrpSpPr>
          </xdr:nvGrpSpPr>
          <xdr:grpSpPr bwMode="auto">
            <a:xfrm>
              <a:off x="1047750" y="38071425"/>
              <a:ext cx="18097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161</xdr:row>
          <xdr:rowOff>0</xdr:rowOff>
        </xdr:from>
        <xdr:to>
          <xdr:col>6</xdr:col>
          <xdr:colOff>19050</xdr:colOff>
          <xdr:row>162</xdr:row>
          <xdr:rowOff>0</xdr:rowOff>
        </xdr:to>
        <xdr:grpSp>
          <xdr:nvGrpSpPr>
            <xdr:cNvPr id="15552" name="Group 41">
              <a:extLst>
                <a:ext uri="{FF2B5EF4-FFF2-40B4-BE49-F238E27FC236}">
                  <a16:creationId xmlns:a16="http://schemas.microsoft.com/office/drawing/2014/main" id="{00000000-0008-0000-0100-0000C03C0000}"/>
                </a:ext>
              </a:extLst>
            </xdr:cNvPr>
            <xdr:cNvGrpSpPr>
              <a:grpSpLocks/>
            </xdr:cNvGrpSpPr>
          </xdr:nvGrpSpPr>
          <xdr:grpSpPr bwMode="auto">
            <a:xfrm>
              <a:off x="1047750" y="38071425"/>
              <a:ext cx="180975" cy="2381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161</xdr:row>
          <xdr:rowOff>0</xdr:rowOff>
        </xdr:from>
        <xdr:to>
          <xdr:col>6</xdr:col>
          <xdr:colOff>19050</xdr:colOff>
          <xdr:row>161</xdr:row>
          <xdr:rowOff>28575</xdr:rowOff>
        </xdr:to>
        <xdr:grpSp>
          <xdr:nvGrpSpPr>
            <xdr:cNvPr id="15553" name="Group 41">
              <a:extLst>
                <a:ext uri="{FF2B5EF4-FFF2-40B4-BE49-F238E27FC236}">
                  <a16:creationId xmlns:a16="http://schemas.microsoft.com/office/drawing/2014/main" id="{00000000-0008-0000-0100-0000C13C0000}"/>
                </a:ext>
              </a:extLst>
            </xdr:cNvPr>
            <xdr:cNvGrpSpPr>
              <a:grpSpLocks/>
            </xdr:cNvGrpSpPr>
          </xdr:nvGrpSpPr>
          <xdr:grpSpPr bwMode="auto">
            <a:xfrm>
              <a:off x="1047750" y="38071425"/>
              <a:ext cx="18097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161</xdr:row>
          <xdr:rowOff>0</xdr:rowOff>
        </xdr:from>
        <xdr:to>
          <xdr:col>6</xdr:col>
          <xdr:colOff>19050</xdr:colOff>
          <xdr:row>162</xdr:row>
          <xdr:rowOff>0</xdr:rowOff>
        </xdr:to>
        <xdr:grpSp>
          <xdr:nvGrpSpPr>
            <xdr:cNvPr id="15554" name="Group 41">
              <a:extLst>
                <a:ext uri="{FF2B5EF4-FFF2-40B4-BE49-F238E27FC236}">
                  <a16:creationId xmlns:a16="http://schemas.microsoft.com/office/drawing/2014/main" id="{00000000-0008-0000-0100-0000C23C0000}"/>
                </a:ext>
              </a:extLst>
            </xdr:cNvPr>
            <xdr:cNvGrpSpPr>
              <a:grpSpLocks/>
            </xdr:cNvGrpSpPr>
          </xdr:nvGrpSpPr>
          <xdr:grpSpPr bwMode="auto">
            <a:xfrm>
              <a:off x="1047750" y="38071425"/>
              <a:ext cx="180975" cy="2381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0</xdr:rowOff>
        </xdr:to>
        <xdr:grpSp>
          <xdr:nvGrpSpPr>
            <xdr:cNvPr id="15555" name="Group 41">
              <a:extLst>
                <a:ext uri="{FF2B5EF4-FFF2-40B4-BE49-F238E27FC236}">
                  <a16:creationId xmlns:a16="http://schemas.microsoft.com/office/drawing/2014/main" id="{00000000-0008-0000-0100-0000C33C0000}"/>
                </a:ext>
              </a:extLst>
            </xdr:cNvPr>
            <xdr:cNvGrpSpPr>
              <a:grpSpLocks/>
            </xdr:cNvGrpSpPr>
          </xdr:nvGrpSpPr>
          <xdr:grpSpPr bwMode="auto">
            <a:xfrm>
              <a:off x="1047750" y="36071175"/>
              <a:ext cx="180975" cy="18383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160</xdr:row>
          <xdr:rowOff>0</xdr:rowOff>
        </xdr:to>
        <xdr:grpSp>
          <xdr:nvGrpSpPr>
            <xdr:cNvPr id="15556" name="Group 41">
              <a:extLst>
                <a:ext uri="{FF2B5EF4-FFF2-40B4-BE49-F238E27FC236}">
                  <a16:creationId xmlns:a16="http://schemas.microsoft.com/office/drawing/2014/main" id="{00000000-0008-0000-0100-0000C43C0000}"/>
                </a:ext>
              </a:extLst>
            </xdr:cNvPr>
            <xdr:cNvGrpSpPr>
              <a:grpSpLocks/>
            </xdr:cNvGrpSpPr>
          </xdr:nvGrpSpPr>
          <xdr:grpSpPr bwMode="auto">
            <a:xfrm>
              <a:off x="1047750" y="37738050"/>
              <a:ext cx="180975" cy="1714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136</xdr:row>
          <xdr:rowOff>0</xdr:rowOff>
        </xdr:from>
        <xdr:to>
          <xdr:col>6</xdr:col>
          <xdr:colOff>19050</xdr:colOff>
          <xdr:row>138</xdr:row>
          <xdr:rowOff>131884</xdr:rowOff>
        </xdr:to>
        <xdr:grpSp>
          <xdr:nvGrpSpPr>
            <xdr:cNvPr id="15557" name="Group 41">
              <a:extLst>
                <a:ext uri="{FF2B5EF4-FFF2-40B4-BE49-F238E27FC236}">
                  <a16:creationId xmlns:a16="http://schemas.microsoft.com/office/drawing/2014/main" id="{00000000-0008-0000-0100-0000C53C0000}"/>
                </a:ext>
              </a:extLst>
            </xdr:cNvPr>
            <xdr:cNvGrpSpPr>
              <a:grpSpLocks/>
            </xdr:cNvGrpSpPr>
          </xdr:nvGrpSpPr>
          <xdr:grpSpPr bwMode="auto">
            <a:xfrm>
              <a:off x="1047750" y="33347025"/>
              <a:ext cx="180975" cy="4747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160</xdr:row>
          <xdr:rowOff>0</xdr:rowOff>
        </xdr:to>
        <xdr:grpSp>
          <xdr:nvGrpSpPr>
            <xdr:cNvPr id="15558" name="Group 41">
              <a:extLst>
                <a:ext uri="{FF2B5EF4-FFF2-40B4-BE49-F238E27FC236}">
                  <a16:creationId xmlns:a16="http://schemas.microsoft.com/office/drawing/2014/main" id="{00000000-0008-0000-0100-0000C63C0000}"/>
                </a:ext>
              </a:extLst>
            </xdr:cNvPr>
            <xdr:cNvGrpSpPr>
              <a:grpSpLocks/>
            </xdr:cNvGrpSpPr>
          </xdr:nvGrpSpPr>
          <xdr:grpSpPr bwMode="auto">
            <a:xfrm>
              <a:off x="1047750" y="37738050"/>
              <a:ext cx="180975" cy="1714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136</xdr:row>
          <xdr:rowOff>0</xdr:rowOff>
        </xdr:from>
        <xdr:to>
          <xdr:col>6</xdr:col>
          <xdr:colOff>19050</xdr:colOff>
          <xdr:row>138</xdr:row>
          <xdr:rowOff>131884</xdr:rowOff>
        </xdr:to>
        <xdr:grpSp>
          <xdr:nvGrpSpPr>
            <xdr:cNvPr id="15559" name="Group 41">
              <a:extLst>
                <a:ext uri="{FF2B5EF4-FFF2-40B4-BE49-F238E27FC236}">
                  <a16:creationId xmlns:a16="http://schemas.microsoft.com/office/drawing/2014/main" id="{00000000-0008-0000-0100-0000C73C0000}"/>
                </a:ext>
              </a:extLst>
            </xdr:cNvPr>
            <xdr:cNvGrpSpPr>
              <a:grpSpLocks/>
            </xdr:cNvGrpSpPr>
          </xdr:nvGrpSpPr>
          <xdr:grpSpPr bwMode="auto">
            <a:xfrm>
              <a:off x="1047750" y="33347025"/>
              <a:ext cx="180975" cy="4747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160</xdr:row>
          <xdr:rowOff>0</xdr:rowOff>
        </xdr:to>
        <xdr:grpSp>
          <xdr:nvGrpSpPr>
            <xdr:cNvPr id="15560" name="Group 41">
              <a:extLst>
                <a:ext uri="{FF2B5EF4-FFF2-40B4-BE49-F238E27FC236}">
                  <a16:creationId xmlns:a16="http://schemas.microsoft.com/office/drawing/2014/main" id="{00000000-0008-0000-0100-0000C83C0000}"/>
                </a:ext>
              </a:extLst>
            </xdr:cNvPr>
            <xdr:cNvGrpSpPr>
              <a:grpSpLocks/>
            </xdr:cNvGrpSpPr>
          </xdr:nvGrpSpPr>
          <xdr:grpSpPr bwMode="auto">
            <a:xfrm>
              <a:off x="1047750" y="37738050"/>
              <a:ext cx="180975" cy="1714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136</xdr:row>
          <xdr:rowOff>0</xdr:rowOff>
        </xdr:from>
        <xdr:to>
          <xdr:col>6</xdr:col>
          <xdr:colOff>19050</xdr:colOff>
          <xdr:row>138</xdr:row>
          <xdr:rowOff>131884</xdr:rowOff>
        </xdr:to>
        <xdr:grpSp>
          <xdr:nvGrpSpPr>
            <xdr:cNvPr id="15561" name="Group 41">
              <a:extLst>
                <a:ext uri="{FF2B5EF4-FFF2-40B4-BE49-F238E27FC236}">
                  <a16:creationId xmlns:a16="http://schemas.microsoft.com/office/drawing/2014/main" id="{00000000-0008-0000-0100-0000C93C0000}"/>
                </a:ext>
              </a:extLst>
            </xdr:cNvPr>
            <xdr:cNvGrpSpPr>
              <a:grpSpLocks/>
            </xdr:cNvGrpSpPr>
          </xdr:nvGrpSpPr>
          <xdr:grpSpPr bwMode="auto">
            <a:xfrm>
              <a:off x="1047750" y="33347025"/>
              <a:ext cx="180975" cy="4747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0</xdr:rowOff>
        </xdr:to>
        <xdr:grpSp>
          <xdr:nvGrpSpPr>
            <xdr:cNvPr id="15562" name="Group 41">
              <a:extLst>
                <a:ext uri="{FF2B5EF4-FFF2-40B4-BE49-F238E27FC236}">
                  <a16:creationId xmlns:a16="http://schemas.microsoft.com/office/drawing/2014/main" id="{00000000-0008-0000-0100-0000CA3C0000}"/>
                </a:ext>
              </a:extLst>
            </xdr:cNvPr>
            <xdr:cNvGrpSpPr>
              <a:grpSpLocks/>
            </xdr:cNvGrpSpPr>
          </xdr:nvGrpSpPr>
          <xdr:grpSpPr bwMode="auto">
            <a:xfrm>
              <a:off x="1047750" y="36071175"/>
              <a:ext cx="180975" cy="18383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160</xdr:row>
          <xdr:rowOff>0</xdr:rowOff>
        </xdr:to>
        <xdr:grpSp>
          <xdr:nvGrpSpPr>
            <xdr:cNvPr id="15563" name="Group 41">
              <a:extLst>
                <a:ext uri="{FF2B5EF4-FFF2-40B4-BE49-F238E27FC236}">
                  <a16:creationId xmlns:a16="http://schemas.microsoft.com/office/drawing/2014/main" id="{00000000-0008-0000-0100-0000CB3C0000}"/>
                </a:ext>
              </a:extLst>
            </xdr:cNvPr>
            <xdr:cNvGrpSpPr>
              <a:grpSpLocks/>
            </xdr:cNvGrpSpPr>
          </xdr:nvGrpSpPr>
          <xdr:grpSpPr bwMode="auto">
            <a:xfrm>
              <a:off x="1047750" y="37738050"/>
              <a:ext cx="180975" cy="1714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0</xdr:rowOff>
        </xdr:to>
        <xdr:grpSp>
          <xdr:nvGrpSpPr>
            <xdr:cNvPr id="15564" name="Group 41">
              <a:extLst>
                <a:ext uri="{FF2B5EF4-FFF2-40B4-BE49-F238E27FC236}">
                  <a16:creationId xmlns:a16="http://schemas.microsoft.com/office/drawing/2014/main" id="{00000000-0008-0000-0100-0000CC3C0000}"/>
                </a:ext>
              </a:extLst>
            </xdr:cNvPr>
            <xdr:cNvGrpSpPr>
              <a:grpSpLocks/>
            </xdr:cNvGrpSpPr>
          </xdr:nvGrpSpPr>
          <xdr:grpSpPr bwMode="auto">
            <a:xfrm>
              <a:off x="1047750" y="36071175"/>
              <a:ext cx="180975" cy="18383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160</xdr:row>
          <xdr:rowOff>0</xdr:rowOff>
        </xdr:to>
        <xdr:grpSp>
          <xdr:nvGrpSpPr>
            <xdr:cNvPr id="15565" name="Group 41">
              <a:extLst>
                <a:ext uri="{FF2B5EF4-FFF2-40B4-BE49-F238E27FC236}">
                  <a16:creationId xmlns:a16="http://schemas.microsoft.com/office/drawing/2014/main" id="{00000000-0008-0000-0100-0000CD3C0000}"/>
                </a:ext>
              </a:extLst>
            </xdr:cNvPr>
            <xdr:cNvGrpSpPr>
              <a:grpSpLocks/>
            </xdr:cNvGrpSpPr>
          </xdr:nvGrpSpPr>
          <xdr:grpSpPr bwMode="auto">
            <a:xfrm>
              <a:off x="1047750" y="37738050"/>
              <a:ext cx="180975" cy="1714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136</xdr:row>
          <xdr:rowOff>0</xdr:rowOff>
        </xdr:from>
        <xdr:to>
          <xdr:col>6</xdr:col>
          <xdr:colOff>19050</xdr:colOff>
          <xdr:row>138</xdr:row>
          <xdr:rowOff>131884</xdr:rowOff>
        </xdr:to>
        <xdr:grpSp>
          <xdr:nvGrpSpPr>
            <xdr:cNvPr id="15566" name="Group 41">
              <a:extLst>
                <a:ext uri="{FF2B5EF4-FFF2-40B4-BE49-F238E27FC236}">
                  <a16:creationId xmlns:a16="http://schemas.microsoft.com/office/drawing/2014/main" id="{00000000-0008-0000-0100-0000CE3C0000}"/>
                </a:ext>
              </a:extLst>
            </xdr:cNvPr>
            <xdr:cNvGrpSpPr>
              <a:grpSpLocks/>
            </xdr:cNvGrpSpPr>
          </xdr:nvGrpSpPr>
          <xdr:grpSpPr bwMode="auto">
            <a:xfrm>
              <a:off x="1047750" y="33347025"/>
              <a:ext cx="180975" cy="4747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136</xdr:row>
          <xdr:rowOff>0</xdr:rowOff>
        </xdr:from>
        <xdr:to>
          <xdr:col>6</xdr:col>
          <xdr:colOff>19050</xdr:colOff>
          <xdr:row>138</xdr:row>
          <xdr:rowOff>131884</xdr:rowOff>
        </xdr:to>
        <xdr:grpSp>
          <xdr:nvGrpSpPr>
            <xdr:cNvPr id="15567" name="Group 41">
              <a:extLst>
                <a:ext uri="{FF2B5EF4-FFF2-40B4-BE49-F238E27FC236}">
                  <a16:creationId xmlns:a16="http://schemas.microsoft.com/office/drawing/2014/main" id="{00000000-0008-0000-0100-0000CF3C0000}"/>
                </a:ext>
              </a:extLst>
            </xdr:cNvPr>
            <xdr:cNvGrpSpPr>
              <a:grpSpLocks/>
            </xdr:cNvGrpSpPr>
          </xdr:nvGrpSpPr>
          <xdr:grpSpPr bwMode="auto">
            <a:xfrm>
              <a:off x="1047750" y="33347025"/>
              <a:ext cx="180975" cy="4747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136</xdr:row>
          <xdr:rowOff>0</xdr:rowOff>
        </xdr:from>
        <xdr:to>
          <xdr:col>6</xdr:col>
          <xdr:colOff>19050</xdr:colOff>
          <xdr:row>138</xdr:row>
          <xdr:rowOff>131884</xdr:rowOff>
        </xdr:to>
        <xdr:grpSp>
          <xdr:nvGrpSpPr>
            <xdr:cNvPr id="15568" name="Group 41">
              <a:extLst>
                <a:ext uri="{FF2B5EF4-FFF2-40B4-BE49-F238E27FC236}">
                  <a16:creationId xmlns:a16="http://schemas.microsoft.com/office/drawing/2014/main" id="{00000000-0008-0000-0100-0000D03C0000}"/>
                </a:ext>
              </a:extLst>
            </xdr:cNvPr>
            <xdr:cNvGrpSpPr>
              <a:grpSpLocks/>
            </xdr:cNvGrpSpPr>
          </xdr:nvGrpSpPr>
          <xdr:grpSpPr bwMode="auto">
            <a:xfrm>
              <a:off x="1047750" y="33347025"/>
              <a:ext cx="180975" cy="4747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135</xdr:row>
          <xdr:rowOff>161925</xdr:rowOff>
        </xdr:from>
        <xdr:to>
          <xdr:col>6</xdr:col>
          <xdr:colOff>0</xdr:colOff>
          <xdr:row>137</xdr:row>
          <xdr:rowOff>28575</xdr:rowOff>
        </xdr:to>
        <xdr:sp macro="" textlink="">
          <xdr:nvSpPr>
            <xdr:cNvPr id="15709" name="Check Box 349" hidden="1">
              <a:extLst>
                <a:ext uri="{63B3BB69-23CF-44E3-9099-C40C66FF867C}">
                  <a14:compatExt spid="_x0000_s15709"/>
                </a:ext>
                <a:ext uri="{FF2B5EF4-FFF2-40B4-BE49-F238E27FC236}">
                  <a16:creationId xmlns:a16="http://schemas.microsoft.com/office/drawing/2014/main" id="{00000000-0008-0000-0100-00005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136</xdr:row>
          <xdr:rowOff>152400</xdr:rowOff>
        </xdr:from>
        <xdr:to>
          <xdr:col>6</xdr:col>
          <xdr:colOff>0</xdr:colOff>
          <xdr:row>138</xdr:row>
          <xdr:rowOff>28575</xdr:rowOff>
        </xdr:to>
        <xdr:sp macro="" textlink="">
          <xdr:nvSpPr>
            <xdr:cNvPr id="15710" name="Check Box 350" hidden="1">
              <a:extLst>
                <a:ext uri="{63B3BB69-23CF-44E3-9099-C40C66FF867C}">
                  <a14:compatExt spid="_x0000_s15710"/>
                </a:ext>
                <a:ext uri="{FF2B5EF4-FFF2-40B4-BE49-F238E27FC236}">
                  <a16:creationId xmlns:a16="http://schemas.microsoft.com/office/drawing/2014/main" id="{00000000-0008-0000-0100-00005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137</xdr:row>
          <xdr:rowOff>152400</xdr:rowOff>
        </xdr:from>
        <xdr:to>
          <xdr:col>6</xdr:col>
          <xdr:colOff>0</xdr:colOff>
          <xdr:row>139</xdr:row>
          <xdr:rowOff>28575</xdr:rowOff>
        </xdr:to>
        <xdr:sp macro="" textlink="">
          <xdr:nvSpPr>
            <xdr:cNvPr id="15711" name="Check Box 351" hidden="1">
              <a:extLst>
                <a:ext uri="{63B3BB69-23CF-44E3-9099-C40C66FF867C}">
                  <a14:compatExt spid="_x0000_s15711"/>
                </a:ext>
                <a:ext uri="{FF2B5EF4-FFF2-40B4-BE49-F238E27FC236}">
                  <a16:creationId xmlns:a16="http://schemas.microsoft.com/office/drawing/2014/main" id="{00000000-0008-0000-0100-00005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134</xdr:row>
          <xdr:rowOff>152400</xdr:rowOff>
        </xdr:from>
        <xdr:to>
          <xdr:col>6</xdr:col>
          <xdr:colOff>0</xdr:colOff>
          <xdr:row>136</xdr:row>
          <xdr:rowOff>19050</xdr:rowOff>
        </xdr:to>
        <xdr:sp macro="" textlink="">
          <xdr:nvSpPr>
            <xdr:cNvPr id="15712" name="Check Box 352" hidden="1">
              <a:extLst>
                <a:ext uri="{63B3BB69-23CF-44E3-9099-C40C66FF867C}">
                  <a14:compatExt spid="_x0000_s15712"/>
                </a:ext>
                <a:ext uri="{FF2B5EF4-FFF2-40B4-BE49-F238E27FC236}">
                  <a16:creationId xmlns:a16="http://schemas.microsoft.com/office/drawing/2014/main" id="{00000000-0008-0000-0100-00006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38100</xdr:rowOff>
        </xdr:from>
        <xdr:to>
          <xdr:col>6</xdr:col>
          <xdr:colOff>0</xdr:colOff>
          <xdr:row>139</xdr:row>
          <xdr:rowOff>238125</xdr:rowOff>
        </xdr:to>
        <xdr:sp macro="" textlink="">
          <xdr:nvSpPr>
            <xdr:cNvPr id="15713" name="Check Box 353" hidden="1">
              <a:extLst>
                <a:ext uri="{63B3BB69-23CF-44E3-9099-C40C66FF867C}">
                  <a14:compatExt spid="_x0000_s15713"/>
                </a:ext>
                <a:ext uri="{FF2B5EF4-FFF2-40B4-BE49-F238E27FC236}">
                  <a16:creationId xmlns:a16="http://schemas.microsoft.com/office/drawing/2014/main" id="{00000000-0008-0000-0100-00006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295275</xdr:rowOff>
        </xdr:from>
        <xdr:to>
          <xdr:col>6</xdr:col>
          <xdr:colOff>0</xdr:colOff>
          <xdr:row>141</xdr:row>
          <xdr:rowOff>28575</xdr:rowOff>
        </xdr:to>
        <xdr:sp macro="" textlink="">
          <xdr:nvSpPr>
            <xdr:cNvPr id="15714" name="Check Box 354" hidden="1">
              <a:extLst>
                <a:ext uri="{63B3BB69-23CF-44E3-9099-C40C66FF867C}">
                  <a14:compatExt spid="_x0000_s15714"/>
                </a:ext>
                <a:ext uri="{FF2B5EF4-FFF2-40B4-BE49-F238E27FC236}">
                  <a16:creationId xmlns:a16="http://schemas.microsoft.com/office/drawing/2014/main" id="{00000000-0008-0000-0100-00006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140</xdr:row>
          <xdr:rowOff>142875</xdr:rowOff>
        </xdr:from>
        <xdr:to>
          <xdr:col>6</xdr:col>
          <xdr:colOff>0</xdr:colOff>
          <xdr:row>142</xdr:row>
          <xdr:rowOff>28575</xdr:rowOff>
        </xdr:to>
        <xdr:sp macro="" textlink="">
          <xdr:nvSpPr>
            <xdr:cNvPr id="15715" name="Check Box 355" hidden="1">
              <a:extLst>
                <a:ext uri="{63B3BB69-23CF-44E3-9099-C40C66FF867C}">
                  <a14:compatExt spid="_x0000_s15715"/>
                </a:ext>
                <a:ext uri="{FF2B5EF4-FFF2-40B4-BE49-F238E27FC236}">
                  <a16:creationId xmlns:a16="http://schemas.microsoft.com/office/drawing/2014/main" id="{00000000-0008-0000-0100-00006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141</xdr:row>
          <xdr:rowOff>161925</xdr:rowOff>
        </xdr:from>
        <xdr:to>
          <xdr:col>6</xdr:col>
          <xdr:colOff>0</xdr:colOff>
          <xdr:row>143</xdr:row>
          <xdr:rowOff>38100</xdr:rowOff>
        </xdr:to>
        <xdr:sp macro="" textlink="">
          <xdr:nvSpPr>
            <xdr:cNvPr id="15716" name="Check Box 356" hidden="1">
              <a:extLst>
                <a:ext uri="{63B3BB69-23CF-44E3-9099-C40C66FF867C}">
                  <a14:compatExt spid="_x0000_s15716"/>
                </a:ext>
                <a:ext uri="{FF2B5EF4-FFF2-40B4-BE49-F238E27FC236}">
                  <a16:creationId xmlns:a16="http://schemas.microsoft.com/office/drawing/2014/main" id="{00000000-0008-0000-0100-00006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142</xdr:row>
          <xdr:rowOff>180975</xdr:rowOff>
        </xdr:from>
        <xdr:to>
          <xdr:col>6</xdr:col>
          <xdr:colOff>0</xdr:colOff>
          <xdr:row>144</xdr:row>
          <xdr:rowOff>47625</xdr:rowOff>
        </xdr:to>
        <xdr:sp macro="" textlink="">
          <xdr:nvSpPr>
            <xdr:cNvPr id="15717" name="Check Box 357" hidden="1">
              <a:extLst>
                <a:ext uri="{63B3BB69-23CF-44E3-9099-C40C66FF867C}">
                  <a14:compatExt spid="_x0000_s15717"/>
                </a:ext>
                <a:ext uri="{FF2B5EF4-FFF2-40B4-BE49-F238E27FC236}">
                  <a16:creationId xmlns:a16="http://schemas.microsoft.com/office/drawing/2014/main" id="{00000000-0008-0000-0100-00006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28575</xdr:rowOff>
        </xdr:from>
        <xdr:to>
          <xdr:col>6</xdr:col>
          <xdr:colOff>0</xdr:colOff>
          <xdr:row>144</xdr:row>
          <xdr:rowOff>238125</xdr:rowOff>
        </xdr:to>
        <xdr:sp macro="" textlink="">
          <xdr:nvSpPr>
            <xdr:cNvPr id="15718" name="Check Box 358" hidden="1">
              <a:extLst>
                <a:ext uri="{63B3BB69-23CF-44E3-9099-C40C66FF867C}">
                  <a14:compatExt spid="_x0000_s15718"/>
                </a:ext>
                <a:ext uri="{FF2B5EF4-FFF2-40B4-BE49-F238E27FC236}">
                  <a16:creationId xmlns:a16="http://schemas.microsoft.com/office/drawing/2014/main" id="{00000000-0008-0000-0100-00006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266700</xdr:rowOff>
        </xdr:from>
        <xdr:to>
          <xdr:col>6</xdr:col>
          <xdr:colOff>0</xdr:colOff>
          <xdr:row>146</xdr:row>
          <xdr:rowOff>28575</xdr:rowOff>
        </xdr:to>
        <xdr:sp macro="" textlink="">
          <xdr:nvSpPr>
            <xdr:cNvPr id="15719" name="Check Box 359" hidden="1">
              <a:extLst>
                <a:ext uri="{63B3BB69-23CF-44E3-9099-C40C66FF867C}">
                  <a14:compatExt spid="_x0000_s15719"/>
                </a:ext>
                <a:ext uri="{FF2B5EF4-FFF2-40B4-BE49-F238E27FC236}">
                  <a16:creationId xmlns:a16="http://schemas.microsoft.com/office/drawing/2014/main" id="{00000000-0008-0000-0100-00006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145</xdr:row>
          <xdr:rowOff>152400</xdr:rowOff>
        </xdr:from>
        <xdr:to>
          <xdr:col>6</xdr:col>
          <xdr:colOff>0</xdr:colOff>
          <xdr:row>147</xdr:row>
          <xdr:rowOff>28575</xdr:rowOff>
        </xdr:to>
        <xdr:sp macro="" textlink="">
          <xdr:nvSpPr>
            <xdr:cNvPr id="15720" name="Check Box 360" hidden="1">
              <a:extLst>
                <a:ext uri="{63B3BB69-23CF-44E3-9099-C40C66FF867C}">
                  <a14:compatExt spid="_x0000_s15720"/>
                </a:ext>
                <a:ext uri="{FF2B5EF4-FFF2-40B4-BE49-F238E27FC236}">
                  <a16:creationId xmlns:a16="http://schemas.microsoft.com/office/drawing/2014/main" id="{00000000-0008-0000-0100-00006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146</xdr:row>
          <xdr:rowOff>152400</xdr:rowOff>
        </xdr:from>
        <xdr:to>
          <xdr:col>6</xdr:col>
          <xdr:colOff>0</xdr:colOff>
          <xdr:row>148</xdr:row>
          <xdr:rowOff>28575</xdr:rowOff>
        </xdr:to>
        <xdr:sp macro="" textlink="">
          <xdr:nvSpPr>
            <xdr:cNvPr id="15725" name="Check Box 365" hidden="1">
              <a:extLst>
                <a:ext uri="{63B3BB69-23CF-44E3-9099-C40C66FF867C}">
                  <a14:compatExt spid="_x0000_s15725"/>
                </a:ext>
                <a:ext uri="{FF2B5EF4-FFF2-40B4-BE49-F238E27FC236}">
                  <a16:creationId xmlns:a16="http://schemas.microsoft.com/office/drawing/2014/main" id="{00000000-0008-0000-0100-00006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28575</xdr:rowOff>
        </xdr:to>
        <xdr:grpSp>
          <xdr:nvGrpSpPr>
            <xdr:cNvPr id="15569" name="Group 41">
              <a:extLst>
                <a:ext uri="{FF2B5EF4-FFF2-40B4-BE49-F238E27FC236}">
                  <a16:creationId xmlns:a16="http://schemas.microsoft.com/office/drawing/2014/main" id="{00000000-0008-0000-0100-0000D13C0000}"/>
                </a:ext>
              </a:extLst>
            </xdr:cNvPr>
            <xdr:cNvGrpSpPr>
              <a:grpSpLocks/>
            </xdr:cNvGrpSpPr>
          </xdr:nvGrpSpPr>
          <xdr:grpSpPr bwMode="auto">
            <a:xfrm>
              <a:off x="1047750" y="36071175"/>
              <a:ext cx="180975" cy="1866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161</xdr:row>
          <xdr:rowOff>0</xdr:rowOff>
        </xdr:to>
        <xdr:grpSp>
          <xdr:nvGrpSpPr>
            <xdr:cNvPr id="15570" name="Group 41">
              <a:extLst>
                <a:ext uri="{FF2B5EF4-FFF2-40B4-BE49-F238E27FC236}">
                  <a16:creationId xmlns:a16="http://schemas.microsoft.com/office/drawing/2014/main" id="{00000000-0008-0000-0100-0000D23C0000}"/>
                </a:ext>
              </a:extLst>
            </xdr:cNvPr>
            <xdr:cNvGrpSpPr>
              <a:grpSpLocks/>
            </xdr:cNvGrpSpPr>
          </xdr:nvGrpSpPr>
          <xdr:grpSpPr bwMode="auto">
            <a:xfrm>
              <a:off x="1047750" y="37738050"/>
              <a:ext cx="180975" cy="3333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28575</xdr:rowOff>
        </xdr:to>
        <xdr:grpSp>
          <xdr:nvGrpSpPr>
            <xdr:cNvPr id="15571" name="Group 41">
              <a:extLst>
                <a:ext uri="{FF2B5EF4-FFF2-40B4-BE49-F238E27FC236}">
                  <a16:creationId xmlns:a16="http://schemas.microsoft.com/office/drawing/2014/main" id="{00000000-0008-0000-0100-0000D33C0000}"/>
                </a:ext>
              </a:extLst>
            </xdr:cNvPr>
            <xdr:cNvGrpSpPr>
              <a:grpSpLocks/>
            </xdr:cNvGrpSpPr>
          </xdr:nvGrpSpPr>
          <xdr:grpSpPr bwMode="auto">
            <a:xfrm>
              <a:off x="1047750" y="36071175"/>
              <a:ext cx="180975" cy="1866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161</xdr:row>
          <xdr:rowOff>0</xdr:rowOff>
        </xdr:to>
        <xdr:grpSp>
          <xdr:nvGrpSpPr>
            <xdr:cNvPr id="15572" name="Group 41">
              <a:extLst>
                <a:ext uri="{FF2B5EF4-FFF2-40B4-BE49-F238E27FC236}">
                  <a16:creationId xmlns:a16="http://schemas.microsoft.com/office/drawing/2014/main" id="{00000000-0008-0000-0100-0000D43C0000}"/>
                </a:ext>
              </a:extLst>
            </xdr:cNvPr>
            <xdr:cNvGrpSpPr>
              <a:grpSpLocks/>
            </xdr:cNvGrpSpPr>
          </xdr:nvGrpSpPr>
          <xdr:grpSpPr bwMode="auto">
            <a:xfrm>
              <a:off x="1047750" y="37738050"/>
              <a:ext cx="180975" cy="3333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28575</xdr:rowOff>
        </xdr:to>
        <xdr:grpSp>
          <xdr:nvGrpSpPr>
            <xdr:cNvPr id="15573" name="Group 41">
              <a:extLst>
                <a:ext uri="{FF2B5EF4-FFF2-40B4-BE49-F238E27FC236}">
                  <a16:creationId xmlns:a16="http://schemas.microsoft.com/office/drawing/2014/main" id="{00000000-0008-0000-0100-0000D53C0000}"/>
                </a:ext>
              </a:extLst>
            </xdr:cNvPr>
            <xdr:cNvGrpSpPr>
              <a:grpSpLocks/>
            </xdr:cNvGrpSpPr>
          </xdr:nvGrpSpPr>
          <xdr:grpSpPr bwMode="auto">
            <a:xfrm>
              <a:off x="1047750" y="36071175"/>
              <a:ext cx="180975" cy="1866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161</xdr:row>
          <xdr:rowOff>0</xdr:rowOff>
        </xdr:to>
        <xdr:grpSp>
          <xdr:nvGrpSpPr>
            <xdr:cNvPr id="15574" name="Group 41">
              <a:extLst>
                <a:ext uri="{FF2B5EF4-FFF2-40B4-BE49-F238E27FC236}">
                  <a16:creationId xmlns:a16="http://schemas.microsoft.com/office/drawing/2014/main" id="{00000000-0008-0000-0100-0000D63C0000}"/>
                </a:ext>
              </a:extLst>
            </xdr:cNvPr>
            <xdr:cNvGrpSpPr>
              <a:grpSpLocks/>
            </xdr:cNvGrpSpPr>
          </xdr:nvGrpSpPr>
          <xdr:grpSpPr bwMode="auto">
            <a:xfrm>
              <a:off x="1047750" y="37738050"/>
              <a:ext cx="180975" cy="3333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148</xdr:row>
          <xdr:rowOff>28575</xdr:rowOff>
        </xdr:from>
        <xdr:to>
          <xdr:col>6</xdr:col>
          <xdr:colOff>0</xdr:colOff>
          <xdr:row>148</xdr:row>
          <xdr:rowOff>238125</xdr:rowOff>
        </xdr:to>
        <xdr:sp macro="" textlink="">
          <xdr:nvSpPr>
            <xdr:cNvPr id="15726" name="Check Box 366" hidden="1">
              <a:extLst>
                <a:ext uri="{63B3BB69-23CF-44E3-9099-C40C66FF867C}">
                  <a14:compatExt spid="_x0000_s15726"/>
                </a:ext>
                <a:ext uri="{FF2B5EF4-FFF2-40B4-BE49-F238E27FC236}">
                  <a16:creationId xmlns:a16="http://schemas.microsoft.com/office/drawing/2014/main" id="{00000000-0008-0000-0100-00006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148</xdr:row>
          <xdr:rowOff>257175</xdr:rowOff>
        </xdr:from>
        <xdr:to>
          <xdr:col>6</xdr:col>
          <xdr:colOff>0</xdr:colOff>
          <xdr:row>150</xdr:row>
          <xdr:rowOff>38100</xdr:rowOff>
        </xdr:to>
        <xdr:sp macro="" textlink="">
          <xdr:nvSpPr>
            <xdr:cNvPr id="15727" name="Check Box 367" hidden="1">
              <a:extLst>
                <a:ext uri="{63B3BB69-23CF-44E3-9099-C40C66FF867C}">
                  <a14:compatExt spid="_x0000_s15727"/>
                </a:ext>
                <a:ext uri="{FF2B5EF4-FFF2-40B4-BE49-F238E27FC236}">
                  <a16:creationId xmlns:a16="http://schemas.microsoft.com/office/drawing/2014/main" id="{00000000-0008-0000-0100-00006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149</xdr:row>
          <xdr:rowOff>161925</xdr:rowOff>
        </xdr:from>
        <xdr:to>
          <xdr:col>6</xdr:col>
          <xdr:colOff>0</xdr:colOff>
          <xdr:row>151</xdr:row>
          <xdr:rowOff>47625</xdr:rowOff>
        </xdr:to>
        <xdr:sp macro="" textlink="">
          <xdr:nvSpPr>
            <xdr:cNvPr id="15728" name="Check Box 368" hidden="1">
              <a:extLst>
                <a:ext uri="{63B3BB69-23CF-44E3-9099-C40C66FF867C}">
                  <a14:compatExt spid="_x0000_s15728"/>
                </a:ext>
                <a:ext uri="{FF2B5EF4-FFF2-40B4-BE49-F238E27FC236}">
                  <a16:creationId xmlns:a16="http://schemas.microsoft.com/office/drawing/2014/main" id="{00000000-0008-0000-0100-00007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150</xdr:row>
          <xdr:rowOff>161925</xdr:rowOff>
        </xdr:from>
        <xdr:to>
          <xdr:col>6</xdr:col>
          <xdr:colOff>0</xdr:colOff>
          <xdr:row>152</xdr:row>
          <xdr:rowOff>38100</xdr:rowOff>
        </xdr:to>
        <xdr:sp macro="" textlink="">
          <xdr:nvSpPr>
            <xdr:cNvPr id="15729" name="Check Box 369" hidden="1">
              <a:extLst>
                <a:ext uri="{63B3BB69-23CF-44E3-9099-C40C66FF867C}">
                  <a14:compatExt spid="_x0000_s15729"/>
                </a:ext>
                <a:ext uri="{FF2B5EF4-FFF2-40B4-BE49-F238E27FC236}">
                  <a16:creationId xmlns:a16="http://schemas.microsoft.com/office/drawing/2014/main" id="{00000000-0008-0000-0100-00007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151</xdr:row>
          <xdr:rowOff>180975</xdr:rowOff>
        </xdr:from>
        <xdr:to>
          <xdr:col>6</xdr:col>
          <xdr:colOff>0</xdr:colOff>
          <xdr:row>153</xdr:row>
          <xdr:rowOff>47625</xdr:rowOff>
        </xdr:to>
        <xdr:sp macro="" textlink="">
          <xdr:nvSpPr>
            <xdr:cNvPr id="15730" name="Check Box 370" hidden="1">
              <a:extLst>
                <a:ext uri="{63B3BB69-23CF-44E3-9099-C40C66FF867C}">
                  <a14:compatExt spid="_x0000_s15730"/>
                </a:ext>
                <a:ext uri="{FF2B5EF4-FFF2-40B4-BE49-F238E27FC236}">
                  <a16:creationId xmlns:a16="http://schemas.microsoft.com/office/drawing/2014/main" id="{00000000-0008-0000-0100-00007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19050</xdr:rowOff>
        </xdr:from>
        <xdr:to>
          <xdr:col>6</xdr:col>
          <xdr:colOff>0</xdr:colOff>
          <xdr:row>153</xdr:row>
          <xdr:rowOff>219075</xdr:rowOff>
        </xdr:to>
        <xdr:sp macro="" textlink="">
          <xdr:nvSpPr>
            <xdr:cNvPr id="15731" name="Check Box 371" hidden="1">
              <a:extLst>
                <a:ext uri="{63B3BB69-23CF-44E3-9099-C40C66FF867C}">
                  <a14:compatExt spid="_x0000_s15731"/>
                </a:ext>
                <a:ext uri="{FF2B5EF4-FFF2-40B4-BE49-F238E27FC236}">
                  <a16:creationId xmlns:a16="http://schemas.microsoft.com/office/drawing/2014/main" id="{00000000-0008-0000-0100-00007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247650</xdr:rowOff>
        </xdr:from>
        <xdr:to>
          <xdr:col>6</xdr:col>
          <xdr:colOff>0</xdr:colOff>
          <xdr:row>155</xdr:row>
          <xdr:rowOff>28575</xdr:rowOff>
        </xdr:to>
        <xdr:sp macro="" textlink="">
          <xdr:nvSpPr>
            <xdr:cNvPr id="15732" name="Check Box 372" hidden="1">
              <a:extLst>
                <a:ext uri="{63B3BB69-23CF-44E3-9099-C40C66FF867C}">
                  <a14:compatExt spid="_x0000_s15732"/>
                </a:ext>
                <a:ext uri="{FF2B5EF4-FFF2-40B4-BE49-F238E27FC236}">
                  <a16:creationId xmlns:a16="http://schemas.microsoft.com/office/drawing/2014/main" id="{00000000-0008-0000-0100-00007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142875</xdr:rowOff>
        </xdr:from>
        <xdr:to>
          <xdr:col>6</xdr:col>
          <xdr:colOff>0</xdr:colOff>
          <xdr:row>156</xdr:row>
          <xdr:rowOff>28575</xdr:rowOff>
        </xdr:to>
        <xdr:sp macro="" textlink="">
          <xdr:nvSpPr>
            <xdr:cNvPr id="15733" name="Check Box 373" hidden="1">
              <a:extLst>
                <a:ext uri="{63B3BB69-23CF-44E3-9099-C40C66FF867C}">
                  <a14:compatExt spid="_x0000_s15733"/>
                </a:ext>
                <a:ext uri="{FF2B5EF4-FFF2-40B4-BE49-F238E27FC236}">
                  <a16:creationId xmlns:a16="http://schemas.microsoft.com/office/drawing/2014/main" id="{00000000-0008-0000-0100-00007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142875</xdr:rowOff>
        </xdr:from>
        <xdr:to>
          <xdr:col>6</xdr:col>
          <xdr:colOff>0</xdr:colOff>
          <xdr:row>157</xdr:row>
          <xdr:rowOff>28575</xdr:rowOff>
        </xdr:to>
        <xdr:sp macro="" textlink="">
          <xdr:nvSpPr>
            <xdr:cNvPr id="15734" name="Check Box 374" hidden="1">
              <a:extLst>
                <a:ext uri="{63B3BB69-23CF-44E3-9099-C40C66FF867C}">
                  <a14:compatExt spid="_x0000_s15734"/>
                </a:ext>
                <a:ext uri="{FF2B5EF4-FFF2-40B4-BE49-F238E27FC236}">
                  <a16:creationId xmlns:a16="http://schemas.microsoft.com/office/drawing/2014/main" id="{00000000-0008-0000-0100-00007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142875</xdr:rowOff>
        </xdr:from>
        <xdr:to>
          <xdr:col>6</xdr:col>
          <xdr:colOff>0</xdr:colOff>
          <xdr:row>157</xdr:row>
          <xdr:rowOff>28575</xdr:rowOff>
        </xdr:to>
        <xdr:sp macro="" textlink="">
          <xdr:nvSpPr>
            <xdr:cNvPr id="15735" name="Check Box 375" hidden="1">
              <a:extLst>
                <a:ext uri="{63B3BB69-23CF-44E3-9099-C40C66FF867C}">
                  <a14:compatExt spid="_x0000_s15735"/>
                </a:ext>
                <a:ext uri="{FF2B5EF4-FFF2-40B4-BE49-F238E27FC236}">
                  <a16:creationId xmlns:a16="http://schemas.microsoft.com/office/drawing/2014/main" id="{00000000-0008-0000-0100-00007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156</xdr:row>
          <xdr:rowOff>142875</xdr:rowOff>
        </xdr:from>
        <xdr:to>
          <xdr:col>6</xdr:col>
          <xdr:colOff>0</xdr:colOff>
          <xdr:row>158</xdr:row>
          <xdr:rowOff>28575</xdr:rowOff>
        </xdr:to>
        <xdr:sp macro="" textlink="">
          <xdr:nvSpPr>
            <xdr:cNvPr id="15736" name="Check Box 376" hidden="1">
              <a:extLst>
                <a:ext uri="{63B3BB69-23CF-44E3-9099-C40C66FF867C}">
                  <a14:compatExt spid="_x0000_s15736"/>
                </a:ext>
                <a:ext uri="{FF2B5EF4-FFF2-40B4-BE49-F238E27FC236}">
                  <a16:creationId xmlns:a16="http://schemas.microsoft.com/office/drawing/2014/main" id="{00000000-0008-0000-0100-00007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142875</xdr:rowOff>
        </xdr:from>
        <xdr:to>
          <xdr:col>6</xdr:col>
          <xdr:colOff>0</xdr:colOff>
          <xdr:row>159</xdr:row>
          <xdr:rowOff>28575</xdr:rowOff>
        </xdr:to>
        <xdr:sp macro="" textlink="">
          <xdr:nvSpPr>
            <xdr:cNvPr id="15737" name="Check Box 377" hidden="1">
              <a:extLst>
                <a:ext uri="{63B3BB69-23CF-44E3-9099-C40C66FF867C}">
                  <a14:compatExt spid="_x0000_s15737"/>
                </a:ext>
                <a:ext uri="{FF2B5EF4-FFF2-40B4-BE49-F238E27FC236}">
                  <a16:creationId xmlns:a16="http://schemas.microsoft.com/office/drawing/2014/main" id="{00000000-0008-0000-0100-00007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158</xdr:row>
          <xdr:rowOff>142875</xdr:rowOff>
        </xdr:from>
        <xdr:to>
          <xdr:col>6</xdr:col>
          <xdr:colOff>0</xdr:colOff>
          <xdr:row>160</xdr:row>
          <xdr:rowOff>28575</xdr:rowOff>
        </xdr:to>
        <xdr:sp macro="" textlink="">
          <xdr:nvSpPr>
            <xdr:cNvPr id="15738" name="Check Box 378" hidden="1">
              <a:extLst>
                <a:ext uri="{63B3BB69-23CF-44E3-9099-C40C66FF867C}">
                  <a14:compatExt spid="_x0000_s15738"/>
                </a:ext>
                <a:ext uri="{FF2B5EF4-FFF2-40B4-BE49-F238E27FC236}">
                  <a16:creationId xmlns:a16="http://schemas.microsoft.com/office/drawing/2014/main" id="{00000000-0008-0000-0100-00007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19050</xdr:colOff>
      <xdr:row>45</xdr:row>
      <xdr:rowOff>95250</xdr:rowOff>
    </xdr:from>
    <xdr:to>
      <xdr:col>18</xdr:col>
      <xdr:colOff>44203</xdr:colOff>
      <xdr:row>45</xdr:row>
      <xdr:rowOff>279605</xdr:rowOff>
    </xdr:to>
    <xdr:sp macro="" textlink="">
      <xdr:nvSpPr>
        <xdr:cNvPr id="2" name="テキスト ボックス 1">
          <a:extLst>
            <a:ext uri="{FF2B5EF4-FFF2-40B4-BE49-F238E27FC236}">
              <a16:creationId xmlns:a16="http://schemas.microsoft.com/office/drawing/2014/main" id="{A8E67EB4-A043-4DA8-ADC7-20604F071805}"/>
            </a:ext>
          </a:extLst>
        </xdr:cNvPr>
        <xdr:cNvSpPr txBox="1"/>
      </xdr:nvSpPr>
      <xdr:spPr>
        <a:xfrm>
          <a:off x="3143250" y="11220450"/>
          <a:ext cx="406153" cy="184355"/>
        </a:xfrm>
        <a:prstGeom prst="rect">
          <a:avLst/>
        </a:prstGeom>
        <a:noFill/>
        <a:ln w="9525" cmpd="sng">
          <a:no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(t)</a:t>
          </a:r>
          <a:endParaRPr kumimoji="1"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499482</xdr:colOff>
      <xdr:row>3</xdr:row>
      <xdr:rowOff>68999</xdr:rowOff>
    </xdr:from>
    <xdr:to>
      <xdr:col>44</xdr:col>
      <xdr:colOff>78786</xdr:colOff>
      <xdr:row>7</xdr:row>
      <xdr:rowOff>222146</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9005196" y="844606"/>
          <a:ext cx="7063233" cy="1405004"/>
          <a:chOff x="12708085" y="674244"/>
          <a:chExt cx="6974522" cy="158749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12708085" y="674244"/>
            <a:ext cx="6974522" cy="158749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・記入箇所は色付きのセルだけです。</a:t>
            </a:r>
            <a:endParaRPr kumimoji="1" lang="en-US" altLang="ja-JP" sz="1600" b="1"/>
          </a:p>
          <a:p>
            <a:pPr algn="l"/>
            <a:r>
              <a:rPr kumimoji="1" lang="ja-JP" altLang="en-US" sz="1600" b="1" u="none"/>
              <a:t>   ・ 　　　　　　　　　　　　　　　　　　　   　のセルは入力が必須です。</a:t>
            </a:r>
            <a:endParaRPr kumimoji="1" lang="en-US" altLang="ja-JP" sz="1600" b="1" u="none"/>
          </a:p>
          <a:p>
            <a:pPr algn="l"/>
            <a:r>
              <a:rPr kumimoji="1" lang="ja-JP" altLang="en-US" sz="1600" b="1" u="none"/>
              <a:t>　　空欄が残っているとエラーになります。</a:t>
            </a:r>
            <a:endParaRPr kumimoji="1" lang="en-US" altLang="ja-JP" sz="1600" b="1" u="none"/>
          </a:p>
        </xdr:txBody>
      </xdr:sp>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13072719" y="1493416"/>
            <a:ext cx="2574530" cy="257804"/>
            <a:chOff x="13072719" y="1493416"/>
            <a:chExt cx="2574530" cy="257804"/>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13072719" y="1493416"/>
              <a:ext cx="795754" cy="249231"/>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緑色</a:t>
              </a:r>
            </a:p>
          </xdr:txBody>
        </xdr:sp>
        <xdr:sp macro="" textlink="">
          <xdr:nvSpPr>
            <xdr:cNvPr id="6" name="正方形/長方形 5">
              <a:extLst>
                <a:ext uri="{FF2B5EF4-FFF2-40B4-BE49-F238E27FC236}">
                  <a16:creationId xmlns:a16="http://schemas.microsoft.com/office/drawing/2014/main" id="{00000000-0008-0000-0200-000006000000}"/>
                </a:ext>
              </a:extLst>
            </xdr:cNvPr>
            <xdr:cNvSpPr/>
          </xdr:nvSpPr>
          <xdr:spPr bwMode="auto">
            <a:xfrm>
              <a:off x="13974386" y="1493416"/>
              <a:ext cx="795754" cy="249231"/>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水色</a:t>
              </a:r>
              <a:endParaRPr lang="ja-JP" altLang="ja-JP" sz="1100">
                <a:effectLst/>
              </a:endParaRPr>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14851495" y="1501989"/>
              <a:ext cx="795754" cy="249231"/>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黄色</a:t>
              </a:r>
              <a:endParaRPr lang="ja-JP" altLang="ja-JP" sz="11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33</xdr:col>
      <xdr:colOff>402661</xdr:colOff>
      <xdr:row>0</xdr:row>
      <xdr:rowOff>124239</xdr:rowOff>
    </xdr:from>
    <xdr:to>
      <xdr:col>49</xdr:col>
      <xdr:colOff>546667</xdr:colOff>
      <xdr:row>6</xdr:row>
      <xdr:rowOff>241479</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17130942" y="124239"/>
          <a:ext cx="11193006" cy="1796021"/>
          <a:chOff x="8668878" y="277094"/>
          <a:chExt cx="11273761" cy="2018320"/>
        </a:xfrm>
      </xdr:grpSpPr>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8668878" y="277094"/>
            <a:ext cx="11273761" cy="2018320"/>
            <a:chOff x="12080190" y="229447"/>
            <a:chExt cx="10200335"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2080190" y="229447"/>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このシートは、令和６年度中に、新加算の加算区分の変更を行う予定の事業所がある場合に限り、</a:t>
              </a:r>
              <a:endParaRPr kumimoji="1" lang="en-US" altLang="ja-JP" sz="1600" b="1"/>
            </a:p>
            <a:p>
              <a:pPr algn="l"/>
              <a:r>
                <a:rPr kumimoji="1" lang="en-US" altLang="ja-JP" sz="1600" b="1"/>
                <a:t>      </a:t>
              </a:r>
              <a:r>
                <a:rPr kumimoji="1" lang="ja-JP" altLang="en-US" sz="1600" b="1"/>
                <a:t>使用してください。該当する事業所がない場合、本別紙様式</a:t>
              </a:r>
              <a:r>
                <a:rPr kumimoji="1" lang="en-US" altLang="ja-JP" sz="1600" b="1"/>
                <a:t>2-4</a:t>
              </a:r>
              <a:r>
                <a:rPr kumimoji="1" lang="ja-JP" altLang="en-US" sz="1600" b="1"/>
                <a:t>への記載は不要です。</a:t>
              </a:r>
              <a:endParaRPr kumimoji="1" lang="en-US" altLang="ja-JP" sz="1600" b="1"/>
            </a:p>
            <a:p>
              <a:pPr algn="l"/>
              <a:r>
                <a:rPr kumimoji="1" lang="ja-JP" altLang="en-US" sz="1600" b="1"/>
                <a:t>　・ 記入箇所は　</a:t>
              </a:r>
              <a:r>
                <a:rPr kumimoji="1" lang="ja-JP" altLang="en-US" sz="1600" b="1" baseline="0"/>
                <a:t>　　　　　　    </a:t>
              </a:r>
              <a:r>
                <a:rPr kumimoji="1" lang="ja-JP" altLang="en-US" sz="1600" b="1"/>
                <a:t>のセルだけです。　　　　　　　　</a:t>
              </a:r>
              <a:r>
                <a:rPr kumimoji="1" lang="ja-JP" altLang="en-US" sz="1600" b="1" baseline="0"/>
                <a:t> </a:t>
              </a:r>
              <a:r>
                <a:rPr kumimoji="1" lang="ja-JP" altLang="en-US" sz="1600" b="1"/>
                <a:t>のセルがない場合は、本シートは記入不要です。　</a:t>
              </a:r>
              <a:endParaRPr kumimoji="1" lang="en-US" altLang="ja-JP" sz="1600" b="1"/>
            </a:p>
            <a:p>
              <a:pPr algn="l"/>
              <a:r>
                <a:rPr kumimoji="1" lang="ja-JP" altLang="en-US" sz="1600" b="1" u="none"/>
                <a:t>   ・  　　　　　　　 のセルは入力が必須です。空欄が残っているとエラーになります。</a:t>
              </a:r>
              <a:endParaRPr kumimoji="1" lang="ja-JP" altLang="en-US" sz="1600" b="1"/>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12385675" y="118872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13380432" y="996060"/>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12773305" y="1451482"/>
            <a:ext cx="914826" cy="252119"/>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52"/>
  <sheetViews>
    <sheetView showGridLines="0" tabSelected="1" view="pageBreakPreview" zoomScale="90" zoomScaleNormal="100" zoomScaleSheetLayoutView="90" workbookViewId="0"/>
  </sheetViews>
  <sheetFormatPr defaultColWidth="9" defaultRowHeight="20.100000000000001" customHeight="1"/>
  <cols>
    <col min="1" max="1" width="4.625" style="87" customWidth="1"/>
    <col min="2" max="2" width="11" style="87" customWidth="1"/>
    <col min="3" max="12" width="2.625" style="87" customWidth="1"/>
    <col min="13" max="17" width="2.75" style="87" customWidth="1"/>
    <col min="18" max="22" width="2.625" style="87" customWidth="1"/>
    <col min="23" max="23" width="14.125" style="87" customWidth="1"/>
    <col min="24" max="24" width="25" style="87" customWidth="1"/>
    <col min="25" max="25" width="30.75" style="87" customWidth="1"/>
    <col min="26" max="26" width="8.625" style="87" customWidth="1"/>
    <col min="27" max="27" width="9.125" style="87" customWidth="1"/>
    <col min="28" max="28" width="7.625" style="87" customWidth="1"/>
    <col min="29" max="29" width="9" style="87" hidden="1" customWidth="1"/>
    <col min="30" max="16384" width="9" style="87"/>
  </cols>
  <sheetData>
    <row r="1" spans="1:29" ht="20.100000000000001" customHeight="1">
      <c r="A1" s="332" t="s">
        <v>1998</v>
      </c>
      <c r="AC1" s="87" t="s">
        <v>24</v>
      </c>
    </row>
    <row r="2" spans="1:29" ht="11.25" customHeight="1">
      <c r="A2" s="333"/>
    </row>
    <row r="3" spans="1:29" s="334" customFormat="1" ht="24" customHeight="1">
      <c r="A3" s="553" t="s">
        <v>84</v>
      </c>
      <c r="B3" s="553"/>
      <c r="C3" s="553"/>
      <c r="D3" s="553"/>
      <c r="E3" s="553"/>
      <c r="F3" s="553"/>
      <c r="G3" s="553"/>
      <c r="H3" s="553"/>
      <c r="I3" s="553"/>
      <c r="J3" s="553"/>
      <c r="K3" s="553"/>
      <c r="L3" s="553"/>
      <c r="M3" s="553"/>
      <c r="N3" s="553"/>
      <c r="O3" s="553"/>
      <c r="P3" s="553"/>
      <c r="Q3" s="553"/>
      <c r="R3" s="553"/>
      <c r="S3" s="553"/>
      <c r="T3" s="553"/>
      <c r="U3" s="553"/>
      <c r="V3" s="553"/>
      <c r="W3" s="553"/>
      <c r="X3" s="553"/>
      <c r="Y3" s="553"/>
      <c r="Z3" s="553"/>
    </row>
    <row r="4" spans="1:29" s="334" customFormat="1" ht="30.75" customHeight="1">
      <c r="A4" s="575" t="s">
        <v>85</v>
      </c>
      <c r="B4" s="575"/>
      <c r="C4" s="575"/>
      <c r="D4" s="575"/>
      <c r="E4" s="575"/>
      <c r="F4" s="575"/>
      <c r="G4" s="575"/>
      <c r="H4" s="575"/>
      <c r="I4" s="575"/>
      <c r="J4" s="575"/>
      <c r="K4" s="575"/>
      <c r="L4" s="575"/>
      <c r="M4" s="575"/>
      <c r="N4" s="575"/>
      <c r="O4" s="575"/>
      <c r="P4" s="575"/>
      <c r="Q4" s="575"/>
      <c r="R4" s="575"/>
      <c r="S4" s="575"/>
      <c r="T4" s="575"/>
      <c r="U4" s="575"/>
      <c r="V4" s="575"/>
      <c r="W4" s="575"/>
      <c r="X4" s="575"/>
      <c r="Y4" s="575"/>
      <c r="Z4" s="575"/>
      <c r="AA4" s="335"/>
    </row>
    <row r="5" spans="1:29" ht="9.75" customHeight="1">
      <c r="A5" s="334"/>
      <c r="B5" s="336"/>
      <c r="C5" s="336"/>
      <c r="D5" s="336"/>
      <c r="E5" s="336"/>
      <c r="F5" s="336"/>
      <c r="G5" s="336"/>
      <c r="H5" s="336"/>
      <c r="I5" s="336"/>
      <c r="J5" s="336"/>
      <c r="K5" s="336"/>
      <c r="L5" s="336"/>
      <c r="M5" s="336"/>
      <c r="N5" s="336"/>
      <c r="O5" s="336"/>
      <c r="P5" s="336"/>
      <c r="Q5" s="336"/>
      <c r="R5" s="336"/>
      <c r="S5" s="336"/>
      <c r="T5" s="336"/>
      <c r="U5" s="336"/>
      <c r="V5" s="336"/>
      <c r="W5" s="336"/>
      <c r="X5" s="336"/>
      <c r="Y5" s="336"/>
      <c r="Z5" s="336"/>
      <c r="AA5" s="336"/>
    </row>
    <row r="6" spans="1:29" ht="14.25" customHeight="1">
      <c r="A6" s="576" t="s">
        <v>2091</v>
      </c>
      <c r="B6" s="576"/>
      <c r="C6" s="576"/>
      <c r="D6" s="576"/>
      <c r="E6" s="576"/>
      <c r="F6" s="576"/>
      <c r="G6" s="576"/>
      <c r="H6" s="576"/>
      <c r="I6" s="576"/>
      <c r="J6" s="576"/>
      <c r="K6" s="576"/>
      <c r="L6" s="576"/>
      <c r="M6" s="576"/>
      <c r="N6" s="576"/>
      <c r="O6" s="576"/>
      <c r="P6" s="576"/>
      <c r="Q6" s="576"/>
      <c r="R6" s="576"/>
      <c r="S6" s="576"/>
      <c r="T6" s="576"/>
      <c r="U6" s="576"/>
      <c r="V6" s="576"/>
      <c r="W6" s="576"/>
      <c r="X6" s="576"/>
      <c r="Y6" s="576"/>
      <c r="Z6" s="576"/>
      <c r="AA6" s="337"/>
    </row>
    <row r="7" spans="1:29" ht="20.100000000000001" customHeight="1">
      <c r="A7" s="338"/>
      <c r="B7" s="336"/>
      <c r="C7" s="336"/>
      <c r="D7" s="336"/>
      <c r="E7" s="336"/>
      <c r="F7" s="336"/>
      <c r="G7" s="336"/>
      <c r="H7" s="336"/>
      <c r="I7" s="336"/>
      <c r="J7" s="336"/>
      <c r="K7" s="336"/>
      <c r="L7" s="336"/>
      <c r="M7" s="336"/>
      <c r="N7" s="336"/>
      <c r="O7" s="336"/>
      <c r="P7" s="336"/>
      <c r="Q7" s="336"/>
      <c r="R7" s="336"/>
      <c r="S7" s="336"/>
      <c r="T7" s="336"/>
      <c r="U7" s="336"/>
      <c r="V7" s="336"/>
      <c r="W7" s="336"/>
      <c r="X7" s="336"/>
      <c r="Y7" s="336"/>
      <c r="Z7" s="336"/>
      <c r="AA7" s="336"/>
    </row>
    <row r="8" spans="1:29" ht="20.100000000000001" customHeight="1">
      <c r="A8" s="338"/>
      <c r="B8" s="336"/>
      <c r="C8" s="336"/>
      <c r="D8" s="336"/>
      <c r="E8" s="336"/>
      <c r="F8" s="336"/>
      <c r="G8" s="336"/>
      <c r="H8" s="336"/>
      <c r="I8" s="336"/>
      <c r="J8" s="336"/>
      <c r="K8" s="336"/>
      <c r="L8" s="336"/>
      <c r="M8" s="336"/>
      <c r="N8" s="336"/>
      <c r="O8" s="336"/>
      <c r="P8" s="336"/>
      <c r="Q8" s="336"/>
      <c r="R8" s="336"/>
      <c r="S8" s="336"/>
      <c r="T8" s="336"/>
      <c r="U8" s="336"/>
      <c r="V8" s="336"/>
      <c r="W8" s="336"/>
      <c r="X8" s="336"/>
      <c r="Y8" s="336"/>
      <c r="Z8" s="336"/>
      <c r="AA8" s="336"/>
    </row>
    <row r="9" spans="1:29" ht="20.100000000000001" customHeight="1">
      <c r="A9" s="338"/>
      <c r="B9" s="336"/>
      <c r="C9" s="336"/>
      <c r="D9" s="336"/>
      <c r="E9" s="336"/>
      <c r="F9" s="336"/>
      <c r="G9" s="336"/>
      <c r="H9" s="336"/>
      <c r="I9" s="336"/>
      <c r="J9" s="336"/>
      <c r="K9" s="336"/>
      <c r="L9" s="336"/>
      <c r="M9" s="336"/>
      <c r="N9" s="336"/>
      <c r="O9" s="336"/>
      <c r="P9" s="336"/>
      <c r="Q9" s="336"/>
      <c r="R9" s="336"/>
      <c r="S9" s="336"/>
      <c r="T9" s="336"/>
      <c r="U9" s="336"/>
      <c r="V9" s="336"/>
      <c r="W9" s="336"/>
      <c r="X9" s="336"/>
      <c r="Y9" s="336"/>
      <c r="Z9" s="336"/>
      <c r="AA9" s="336"/>
    </row>
    <row r="10" spans="1:29" ht="20.100000000000001" customHeight="1">
      <c r="A10" s="338"/>
      <c r="B10" s="336"/>
      <c r="C10" s="336"/>
      <c r="D10" s="336"/>
      <c r="E10" s="336"/>
      <c r="F10" s="336"/>
      <c r="G10" s="336"/>
      <c r="H10" s="336"/>
      <c r="I10" s="336"/>
      <c r="J10" s="336"/>
      <c r="K10" s="336"/>
      <c r="L10" s="336"/>
      <c r="M10" s="336"/>
      <c r="N10" s="336"/>
      <c r="O10" s="336"/>
      <c r="P10" s="336"/>
      <c r="Q10" s="336"/>
      <c r="R10" s="336"/>
      <c r="S10" s="336"/>
      <c r="T10" s="336"/>
      <c r="U10" s="336"/>
      <c r="V10" s="336"/>
      <c r="W10" s="336"/>
      <c r="X10" s="336"/>
      <c r="Y10" s="336"/>
      <c r="Z10" s="336"/>
      <c r="AA10" s="336"/>
    </row>
    <row r="11" spans="1:29" ht="20.100000000000001" customHeight="1">
      <c r="A11" s="338"/>
      <c r="B11" s="336"/>
      <c r="C11" s="336"/>
      <c r="D11" s="336"/>
      <c r="E11" s="336"/>
      <c r="F11" s="336"/>
      <c r="G11" s="336"/>
      <c r="H11" s="336"/>
      <c r="I11" s="336"/>
      <c r="J11" s="336"/>
      <c r="K11" s="336"/>
      <c r="L11" s="336"/>
      <c r="M11" s="336"/>
      <c r="N11" s="336"/>
      <c r="O11" s="336"/>
      <c r="P11" s="336"/>
      <c r="Q11" s="336"/>
      <c r="R11" s="336"/>
      <c r="S11" s="336"/>
      <c r="T11" s="336"/>
      <c r="U11" s="336"/>
      <c r="V11" s="336"/>
      <c r="W11" s="336"/>
      <c r="X11" s="336"/>
      <c r="Y11" s="336"/>
      <c r="Z11" s="336"/>
      <c r="AA11" s="336"/>
    </row>
    <row r="12" spans="1:29" ht="20.100000000000001" customHeight="1">
      <c r="A12" s="336"/>
      <c r="B12" s="336"/>
      <c r="C12" s="336"/>
      <c r="D12" s="336"/>
      <c r="E12" s="336"/>
      <c r="F12" s="336"/>
      <c r="G12" s="336"/>
      <c r="H12" s="336"/>
      <c r="I12" s="336"/>
      <c r="J12" s="336"/>
      <c r="K12" s="336"/>
      <c r="L12" s="336"/>
      <c r="M12" s="336"/>
      <c r="N12" s="336"/>
      <c r="O12" s="336"/>
      <c r="P12" s="336"/>
      <c r="Q12" s="336"/>
      <c r="R12" s="336"/>
      <c r="S12" s="336"/>
      <c r="T12" s="336"/>
      <c r="U12" s="336"/>
      <c r="V12" s="336"/>
      <c r="W12" s="336"/>
      <c r="X12" s="336"/>
      <c r="Y12" s="336"/>
      <c r="Z12" s="336"/>
      <c r="AA12" s="336"/>
    </row>
    <row r="13" spans="1:29" ht="19.5" customHeight="1">
      <c r="A13" s="336"/>
      <c r="B13" s="336"/>
      <c r="C13" s="336"/>
      <c r="D13" s="336"/>
      <c r="E13" s="336"/>
      <c r="F13" s="336"/>
      <c r="G13" s="336"/>
      <c r="H13" s="336"/>
      <c r="I13" s="336"/>
      <c r="J13" s="336"/>
      <c r="K13" s="336"/>
      <c r="L13" s="336"/>
      <c r="M13" s="336"/>
      <c r="N13" s="336"/>
      <c r="O13" s="336"/>
      <c r="P13" s="336"/>
      <c r="Q13" s="336"/>
      <c r="R13" s="336"/>
      <c r="S13" s="336"/>
      <c r="T13" s="336"/>
      <c r="U13" s="336"/>
      <c r="V13" s="336"/>
      <c r="W13" s="336"/>
      <c r="X13" s="336"/>
      <c r="Y13" s="336"/>
      <c r="Z13" s="336"/>
      <c r="AA13" s="336"/>
    </row>
    <row r="14" spans="1:29" ht="51.75" customHeight="1">
      <c r="A14" s="553" t="s">
        <v>2097</v>
      </c>
      <c r="B14" s="553"/>
      <c r="C14" s="553"/>
      <c r="D14" s="553"/>
      <c r="E14" s="553"/>
      <c r="F14" s="553"/>
      <c r="G14" s="553"/>
      <c r="H14" s="553"/>
      <c r="I14" s="553"/>
      <c r="J14" s="553"/>
      <c r="K14" s="553"/>
      <c r="L14" s="553"/>
      <c r="M14" s="553"/>
      <c r="N14" s="553"/>
      <c r="O14" s="553"/>
      <c r="P14" s="553"/>
      <c r="Q14" s="553"/>
      <c r="R14" s="553"/>
      <c r="S14" s="553"/>
      <c r="T14" s="553"/>
      <c r="U14" s="553"/>
      <c r="V14" s="553"/>
      <c r="W14" s="553"/>
      <c r="X14" s="553"/>
      <c r="Y14" s="553"/>
      <c r="Z14" s="553"/>
      <c r="AA14" s="337"/>
    </row>
    <row r="15" spans="1:29" ht="13.5" customHeight="1">
      <c r="A15" s="334"/>
      <c r="B15" s="336"/>
      <c r="C15" s="336"/>
      <c r="D15" s="336"/>
      <c r="E15" s="336"/>
      <c r="F15" s="336"/>
      <c r="G15" s="336"/>
      <c r="H15" s="336"/>
      <c r="I15" s="336"/>
      <c r="J15" s="336"/>
      <c r="K15" s="336"/>
      <c r="L15" s="336"/>
      <c r="M15" s="336"/>
      <c r="N15" s="336"/>
      <c r="O15" s="336"/>
      <c r="P15" s="336"/>
      <c r="Q15" s="336"/>
      <c r="R15" s="336"/>
      <c r="S15" s="336"/>
      <c r="T15" s="336"/>
      <c r="U15" s="336"/>
      <c r="V15" s="336"/>
      <c r="W15" s="336"/>
      <c r="X15" s="336"/>
      <c r="Y15" s="336"/>
      <c r="Z15" s="336"/>
      <c r="AA15" s="336"/>
    </row>
    <row r="16" spans="1:29" ht="13.5" customHeight="1">
      <c r="A16" s="334"/>
      <c r="B16" s="336"/>
      <c r="C16" s="336"/>
      <c r="D16" s="336"/>
      <c r="E16" s="336"/>
      <c r="F16" s="336"/>
      <c r="G16" s="336"/>
      <c r="H16" s="336"/>
      <c r="I16" s="336"/>
      <c r="J16" s="336"/>
      <c r="K16" s="336"/>
      <c r="L16" s="336"/>
      <c r="M16" s="336"/>
      <c r="N16" s="336"/>
      <c r="O16" s="336"/>
      <c r="P16" s="336"/>
      <c r="Q16" s="336"/>
      <c r="R16" s="336"/>
      <c r="S16" s="336"/>
      <c r="T16" s="336"/>
      <c r="U16" s="336"/>
      <c r="V16" s="336"/>
      <c r="W16" s="336"/>
      <c r="X16" s="336"/>
      <c r="Y16" s="336"/>
      <c r="Z16" s="336"/>
      <c r="AA16" s="336"/>
    </row>
    <row r="17" spans="1:27" ht="13.5" customHeight="1">
      <c r="A17" s="334"/>
      <c r="B17" s="336"/>
      <c r="C17" s="336"/>
      <c r="D17" s="336"/>
      <c r="E17" s="336"/>
      <c r="F17" s="336"/>
      <c r="G17" s="336"/>
      <c r="H17" s="336"/>
      <c r="I17" s="336"/>
      <c r="J17" s="336"/>
      <c r="K17" s="336"/>
      <c r="L17" s="336"/>
      <c r="M17" s="336"/>
      <c r="N17" s="336"/>
      <c r="O17" s="336"/>
      <c r="P17" s="336"/>
      <c r="Q17" s="336"/>
      <c r="R17" s="336"/>
      <c r="S17" s="336"/>
      <c r="T17" s="336"/>
      <c r="U17" s="336"/>
      <c r="V17" s="336"/>
      <c r="W17" s="336"/>
      <c r="X17" s="336"/>
      <c r="Y17" s="336"/>
      <c r="Z17" s="336"/>
      <c r="AA17" s="336"/>
    </row>
    <row r="18" spans="1:27" ht="13.5" customHeight="1">
      <c r="A18" s="334"/>
      <c r="B18" s="336"/>
      <c r="C18" s="336"/>
      <c r="D18" s="336"/>
      <c r="E18" s="336"/>
      <c r="F18" s="336"/>
      <c r="G18" s="336"/>
      <c r="H18" s="336"/>
      <c r="I18" s="336"/>
      <c r="J18" s="336"/>
      <c r="K18" s="336"/>
      <c r="L18" s="336"/>
      <c r="M18" s="336"/>
      <c r="N18" s="336"/>
      <c r="O18" s="336"/>
      <c r="P18" s="336"/>
      <c r="Q18" s="336"/>
      <c r="R18" s="336"/>
      <c r="S18" s="336"/>
      <c r="T18" s="336"/>
      <c r="U18" s="336"/>
      <c r="V18" s="336"/>
      <c r="W18" s="336"/>
      <c r="X18" s="336"/>
      <c r="Y18" s="336"/>
      <c r="Z18" s="336"/>
      <c r="AA18" s="336"/>
    </row>
    <row r="19" spans="1:27" ht="13.5" customHeight="1">
      <c r="A19" s="334"/>
      <c r="B19" s="336"/>
      <c r="C19" s="336"/>
      <c r="D19" s="336"/>
      <c r="E19" s="336"/>
      <c r="F19" s="336"/>
      <c r="G19" s="336"/>
      <c r="H19" s="336"/>
      <c r="I19" s="336"/>
      <c r="J19" s="336"/>
      <c r="K19" s="336"/>
      <c r="L19" s="336"/>
      <c r="M19" s="336"/>
      <c r="N19" s="336"/>
      <c r="O19" s="336"/>
      <c r="P19" s="336"/>
      <c r="Q19" s="336"/>
      <c r="R19" s="336"/>
      <c r="S19" s="336"/>
      <c r="T19" s="336"/>
      <c r="U19" s="336"/>
      <c r="V19" s="336"/>
      <c r="W19" s="336"/>
      <c r="X19" s="336"/>
      <c r="Y19" s="336"/>
      <c r="Z19" s="336"/>
      <c r="AA19" s="336"/>
    </row>
    <row r="20" spans="1:27" ht="13.5" customHeight="1">
      <c r="A20" s="334"/>
      <c r="B20" s="336"/>
      <c r="C20" s="336"/>
      <c r="D20" s="336"/>
      <c r="E20" s="336"/>
      <c r="F20" s="336"/>
      <c r="G20" s="336"/>
      <c r="H20" s="336"/>
      <c r="I20" s="336"/>
      <c r="J20" s="336"/>
      <c r="K20" s="336"/>
      <c r="L20" s="336"/>
      <c r="M20" s="336"/>
      <c r="N20" s="336"/>
      <c r="O20" s="336"/>
      <c r="P20" s="336"/>
      <c r="Q20" s="336"/>
      <c r="R20" s="336"/>
      <c r="S20" s="336"/>
      <c r="T20" s="336"/>
      <c r="U20" s="336"/>
      <c r="V20" s="336"/>
      <c r="W20" s="336"/>
      <c r="X20" s="336"/>
      <c r="Y20" s="336"/>
      <c r="Z20" s="336"/>
      <c r="AA20" s="336"/>
    </row>
    <row r="21" spans="1:27" ht="13.5" customHeight="1">
      <c r="A21" s="334"/>
      <c r="B21" s="336"/>
      <c r="C21" s="336"/>
      <c r="D21" s="336"/>
      <c r="E21" s="336"/>
      <c r="F21" s="336"/>
      <c r="G21" s="336"/>
      <c r="H21" s="336"/>
      <c r="I21" s="336"/>
      <c r="J21" s="336"/>
      <c r="K21" s="336"/>
      <c r="L21" s="336"/>
      <c r="M21" s="336"/>
      <c r="N21" s="336"/>
      <c r="O21" s="336"/>
      <c r="P21" s="336"/>
      <c r="Q21" s="336"/>
      <c r="R21" s="336"/>
      <c r="S21" s="336"/>
      <c r="T21" s="336"/>
      <c r="U21" s="336"/>
      <c r="V21" s="336"/>
      <c r="W21" s="336"/>
      <c r="X21" s="336"/>
      <c r="Y21" s="336"/>
      <c r="Z21" s="336"/>
      <c r="AA21" s="336"/>
    </row>
    <row r="22" spans="1:27" ht="13.5" customHeight="1">
      <c r="A22" s="334"/>
      <c r="B22" s="336"/>
      <c r="C22" s="336"/>
      <c r="D22" s="336"/>
      <c r="E22" s="336"/>
      <c r="F22" s="336"/>
      <c r="G22" s="336"/>
      <c r="H22" s="336"/>
      <c r="I22" s="336"/>
      <c r="J22" s="336"/>
      <c r="K22" s="336"/>
      <c r="L22" s="336"/>
      <c r="M22" s="336"/>
      <c r="N22" s="336"/>
      <c r="O22" s="336"/>
      <c r="P22" s="336"/>
      <c r="Q22" s="336"/>
      <c r="R22" s="336"/>
      <c r="S22" s="336"/>
      <c r="T22" s="336"/>
      <c r="U22" s="336"/>
      <c r="V22" s="336"/>
      <c r="W22" s="336"/>
      <c r="X22" s="336"/>
      <c r="Y22" s="336"/>
      <c r="Z22" s="336"/>
      <c r="AA22" s="336"/>
    </row>
    <row r="23" spans="1:27" ht="13.5" customHeight="1">
      <c r="A23" s="334"/>
      <c r="B23" s="336"/>
      <c r="C23" s="336"/>
      <c r="D23" s="336"/>
      <c r="E23" s="336"/>
      <c r="F23" s="336"/>
      <c r="G23" s="336"/>
      <c r="H23" s="336"/>
      <c r="I23" s="336"/>
      <c r="J23" s="336"/>
      <c r="K23" s="336"/>
      <c r="L23" s="336"/>
      <c r="M23" s="336"/>
      <c r="N23" s="336"/>
      <c r="O23" s="336"/>
      <c r="P23" s="336"/>
      <c r="Q23" s="336"/>
      <c r="R23" s="336"/>
      <c r="S23" s="336"/>
      <c r="T23" s="336"/>
      <c r="U23" s="336"/>
      <c r="V23" s="336"/>
      <c r="W23" s="336"/>
      <c r="X23" s="336"/>
      <c r="Y23" s="336"/>
      <c r="Z23" s="336"/>
      <c r="AA23" s="336"/>
    </row>
    <row r="24" spans="1:27" ht="13.5" customHeight="1">
      <c r="A24" s="334"/>
      <c r="B24" s="336"/>
      <c r="C24" s="336"/>
      <c r="D24" s="336"/>
      <c r="E24" s="336"/>
      <c r="F24" s="336"/>
      <c r="G24" s="336"/>
      <c r="H24" s="336"/>
      <c r="I24" s="336"/>
      <c r="J24" s="336"/>
      <c r="K24" s="336"/>
      <c r="L24" s="336"/>
      <c r="M24" s="336"/>
      <c r="N24" s="336"/>
      <c r="O24" s="336"/>
      <c r="P24" s="336"/>
      <c r="Q24" s="336"/>
      <c r="R24" s="336"/>
      <c r="S24" s="336"/>
      <c r="T24" s="336"/>
      <c r="U24" s="336"/>
      <c r="V24" s="336"/>
      <c r="W24" s="336"/>
      <c r="X24" s="336"/>
      <c r="Y24" s="336"/>
      <c r="Z24" s="336"/>
      <c r="AA24" s="336"/>
    </row>
    <row r="25" spans="1:27" ht="13.5" customHeight="1">
      <c r="A25" s="334"/>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row>
    <row r="26" spans="1:27" ht="13.5" customHeight="1">
      <c r="A26" s="334"/>
      <c r="B26" s="336"/>
      <c r="C26" s="336"/>
      <c r="D26" s="336"/>
      <c r="E26" s="336"/>
      <c r="F26" s="336"/>
      <c r="G26" s="336"/>
      <c r="H26" s="336"/>
      <c r="I26" s="336"/>
      <c r="J26" s="336"/>
      <c r="K26" s="336"/>
      <c r="L26" s="336"/>
      <c r="M26" s="336"/>
      <c r="N26" s="336"/>
      <c r="O26" s="336"/>
      <c r="P26" s="336"/>
      <c r="Q26" s="336"/>
      <c r="R26" s="336"/>
      <c r="S26" s="336"/>
      <c r="T26" s="336"/>
      <c r="U26" s="336"/>
      <c r="V26" s="336"/>
      <c r="W26" s="336"/>
      <c r="X26" s="336"/>
      <c r="Y26" s="336"/>
      <c r="Z26" s="336"/>
      <c r="AA26" s="336"/>
    </row>
    <row r="27" spans="1:27" ht="13.5" customHeight="1">
      <c r="A27" s="334"/>
      <c r="B27" s="336"/>
      <c r="C27" s="336"/>
      <c r="D27" s="336"/>
      <c r="E27" s="336"/>
      <c r="F27" s="336"/>
      <c r="G27" s="336"/>
      <c r="H27" s="336"/>
      <c r="I27" s="336"/>
      <c r="J27" s="336"/>
      <c r="K27" s="336"/>
      <c r="L27" s="336"/>
      <c r="M27" s="336"/>
      <c r="N27" s="336"/>
      <c r="O27" s="336"/>
      <c r="P27" s="336"/>
      <c r="Q27" s="336"/>
      <c r="R27" s="336"/>
      <c r="S27" s="336"/>
      <c r="T27" s="336"/>
      <c r="U27" s="336"/>
      <c r="V27" s="336"/>
      <c r="W27" s="336"/>
      <c r="X27" s="336"/>
      <c r="Y27" s="336"/>
      <c r="Z27" s="336"/>
      <c r="AA27" s="336"/>
    </row>
    <row r="28" spans="1:27" ht="13.5" customHeight="1">
      <c r="A28" s="334"/>
      <c r="B28" s="336"/>
      <c r="C28" s="336"/>
      <c r="D28" s="336"/>
      <c r="E28" s="336"/>
      <c r="F28" s="336"/>
      <c r="G28" s="336"/>
      <c r="H28" s="336"/>
      <c r="I28" s="336"/>
      <c r="J28" s="336"/>
      <c r="K28" s="336"/>
      <c r="L28" s="336"/>
      <c r="M28" s="336"/>
      <c r="N28" s="336"/>
      <c r="O28" s="336"/>
      <c r="P28" s="336"/>
      <c r="Q28" s="336"/>
      <c r="R28" s="336"/>
      <c r="S28" s="336"/>
      <c r="T28" s="336"/>
      <c r="U28" s="336"/>
      <c r="V28" s="336"/>
      <c r="W28" s="336"/>
      <c r="X28" s="336"/>
      <c r="Y28" s="336"/>
      <c r="Z28" s="336"/>
      <c r="AA28" s="336"/>
    </row>
    <row r="29" spans="1:27" ht="10.5" customHeight="1">
      <c r="A29" s="334"/>
      <c r="B29" s="336"/>
      <c r="C29" s="336"/>
      <c r="D29" s="336"/>
      <c r="E29" s="336"/>
      <c r="F29" s="336"/>
      <c r="G29" s="336"/>
      <c r="H29" s="336"/>
      <c r="I29" s="336"/>
      <c r="J29" s="336"/>
      <c r="K29" s="336"/>
      <c r="L29" s="336"/>
      <c r="M29" s="336"/>
      <c r="N29" s="336"/>
      <c r="O29" s="336"/>
      <c r="P29" s="336"/>
      <c r="Q29" s="336"/>
      <c r="R29" s="336"/>
      <c r="S29" s="336"/>
      <c r="T29" s="336"/>
      <c r="U29" s="336"/>
      <c r="V29" s="336"/>
      <c r="W29" s="336"/>
      <c r="X29" s="336"/>
      <c r="Y29" s="336"/>
      <c r="Z29" s="336"/>
      <c r="AA29" s="336"/>
    </row>
    <row r="30" spans="1:27" ht="19.5" customHeight="1">
      <c r="A30" s="339" t="s">
        <v>39</v>
      </c>
      <c r="B30" s="336"/>
      <c r="C30" s="336"/>
      <c r="D30" s="336"/>
      <c r="E30" s="336"/>
      <c r="F30" s="336"/>
      <c r="G30" s="336"/>
      <c r="H30" s="336"/>
      <c r="I30" s="336"/>
      <c r="J30" s="336"/>
      <c r="K30" s="336"/>
      <c r="L30" s="336"/>
      <c r="M30" s="336"/>
      <c r="N30" s="336"/>
      <c r="O30" s="336"/>
      <c r="P30" s="336"/>
      <c r="Q30" s="336"/>
      <c r="R30" s="336"/>
      <c r="S30" s="336"/>
      <c r="T30" s="336"/>
      <c r="U30" s="336"/>
      <c r="V30" s="336"/>
      <c r="W30" s="336"/>
      <c r="X30" s="336"/>
      <c r="Y30" s="336"/>
      <c r="Z30" s="336"/>
      <c r="AA30" s="336"/>
    </row>
    <row r="31" spans="1:27" ht="20.100000000000001" customHeight="1" thickBot="1">
      <c r="A31" s="336"/>
      <c r="B31" s="334" t="s">
        <v>1997</v>
      </c>
      <c r="C31" s="336"/>
      <c r="D31" s="336"/>
      <c r="E31" s="336"/>
      <c r="F31" s="336"/>
      <c r="G31" s="336"/>
      <c r="H31" s="336"/>
      <c r="I31" s="336"/>
      <c r="J31" s="336"/>
      <c r="K31" s="336"/>
      <c r="L31" s="336"/>
      <c r="M31" s="336"/>
      <c r="N31" s="336"/>
      <c r="O31" s="336"/>
      <c r="P31" s="336"/>
      <c r="Q31" s="336"/>
      <c r="R31" s="336"/>
      <c r="S31" s="336"/>
      <c r="T31" s="336"/>
      <c r="U31" s="336"/>
      <c r="V31" s="336"/>
      <c r="W31" s="336"/>
      <c r="X31" s="336"/>
      <c r="Y31" s="336"/>
      <c r="Z31" s="336"/>
      <c r="AA31" s="336"/>
    </row>
    <row r="32" spans="1:27" ht="20.100000000000001" customHeight="1" thickBot="1">
      <c r="A32" s="336"/>
      <c r="B32" s="340" t="s">
        <v>65</v>
      </c>
      <c r="C32" s="579"/>
      <c r="D32" s="580"/>
      <c r="E32" s="580"/>
      <c r="F32" s="580"/>
      <c r="G32" s="580"/>
      <c r="H32" s="580"/>
      <c r="I32" s="580"/>
      <c r="J32" s="580"/>
      <c r="K32" s="580"/>
      <c r="L32" s="581"/>
      <c r="M32" s="336"/>
      <c r="N32" s="336"/>
      <c r="O32" s="336"/>
      <c r="P32" s="336"/>
      <c r="Q32" s="336"/>
      <c r="R32" s="336"/>
      <c r="S32" s="336"/>
      <c r="T32" s="336"/>
      <c r="U32" s="336"/>
      <c r="V32" s="336"/>
      <c r="W32" s="336"/>
      <c r="X32" s="336"/>
      <c r="Y32" s="336"/>
      <c r="Z32" s="336"/>
      <c r="AA32" s="336"/>
    </row>
    <row r="33" spans="1:29" ht="15" customHeight="1">
      <c r="A33" s="336"/>
      <c r="B33" s="336"/>
      <c r="C33" s="336"/>
      <c r="D33" s="336"/>
      <c r="E33" s="336"/>
      <c r="F33" s="336"/>
      <c r="G33" s="336"/>
      <c r="H33" s="336"/>
      <c r="I33" s="336"/>
      <c r="J33" s="336"/>
      <c r="K33" s="336"/>
      <c r="L33" s="336"/>
      <c r="M33" s="336"/>
      <c r="N33" s="336"/>
      <c r="O33" s="336"/>
      <c r="P33" s="336"/>
      <c r="Q33" s="336"/>
      <c r="R33" s="336"/>
      <c r="S33" s="336"/>
      <c r="T33" s="336"/>
      <c r="U33" s="336"/>
      <c r="V33" s="336"/>
      <c r="W33" s="336"/>
      <c r="X33" s="336"/>
      <c r="Y33" s="336"/>
      <c r="Z33" s="336"/>
      <c r="AA33" s="336"/>
    </row>
    <row r="34" spans="1:29" ht="20.100000000000001" customHeight="1">
      <c r="A34" s="339" t="s">
        <v>40</v>
      </c>
      <c r="B34" s="336"/>
      <c r="C34" s="336"/>
      <c r="D34" s="336"/>
      <c r="E34" s="336"/>
      <c r="F34" s="336"/>
      <c r="G34" s="336"/>
      <c r="H34" s="336"/>
      <c r="I34" s="336"/>
      <c r="J34" s="336"/>
      <c r="K34" s="336"/>
      <c r="L34" s="336"/>
      <c r="M34" s="336"/>
      <c r="N34" s="336"/>
      <c r="O34" s="336"/>
      <c r="P34" s="336"/>
      <c r="Q34" s="336"/>
      <c r="R34" s="336"/>
      <c r="S34" s="336"/>
      <c r="T34" s="336"/>
      <c r="U34" s="336"/>
      <c r="V34" s="336"/>
      <c r="W34" s="336"/>
      <c r="X34" s="336"/>
      <c r="Y34" s="336"/>
      <c r="Z34" s="336"/>
      <c r="AA34" s="336"/>
    </row>
    <row r="35" spans="1:29" ht="20.100000000000001" customHeight="1" thickBot="1">
      <c r="A35" s="336"/>
      <c r="B35" s="334" t="s">
        <v>64</v>
      </c>
      <c r="C35" s="336"/>
      <c r="D35" s="336"/>
      <c r="E35" s="336"/>
      <c r="F35" s="336"/>
      <c r="G35" s="336"/>
      <c r="H35" s="336"/>
      <c r="I35" s="336"/>
      <c r="J35" s="336"/>
      <c r="K35" s="336"/>
      <c r="L35" s="336"/>
      <c r="M35" s="336"/>
      <c r="N35" s="336"/>
      <c r="O35" s="336"/>
      <c r="P35" s="336"/>
      <c r="Q35" s="336"/>
      <c r="R35" s="336"/>
      <c r="S35" s="336"/>
      <c r="T35" s="336"/>
      <c r="U35" s="336"/>
      <c r="V35" s="336"/>
      <c r="W35" s="336"/>
      <c r="X35" s="336"/>
      <c r="Y35" s="336"/>
      <c r="Z35" s="336"/>
      <c r="AA35" s="336"/>
    </row>
    <row r="36" spans="1:29" ht="20.100000000000001" customHeight="1">
      <c r="A36" s="336"/>
      <c r="B36" s="341" t="s">
        <v>22</v>
      </c>
      <c r="C36" s="554" t="s">
        <v>0</v>
      </c>
      <c r="D36" s="554"/>
      <c r="E36" s="554"/>
      <c r="F36" s="554"/>
      <c r="G36" s="554"/>
      <c r="H36" s="554"/>
      <c r="I36" s="554"/>
      <c r="J36" s="554"/>
      <c r="K36" s="554"/>
      <c r="L36" s="555"/>
      <c r="M36" s="582"/>
      <c r="N36" s="583"/>
      <c r="O36" s="583"/>
      <c r="P36" s="583"/>
      <c r="Q36" s="583"/>
      <c r="R36" s="583"/>
      <c r="S36" s="583"/>
      <c r="T36" s="583"/>
      <c r="U36" s="583"/>
      <c r="V36" s="583"/>
      <c r="W36" s="584"/>
      <c r="X36" s="585"/>
      <c r="Y36" s="336"/>
      <c r="Z36" s="336"/>
      <c r="AA36" s="336"/>
    </row>
    <row r="37" spans="1:29" ht="20.100000000000001" customHeight="1" thickBot="1">
      <c r="A37" s="336"/>
      <c r="B37" s="342"/>
      <c r="C37" s="554" t="s">
        <v>25</v>
      </c>
      <c r="D37" s="554"/>
      <c r="E37" s="554"/>
      <c r="F37" s="554"/>
      <c r="G37" s="554"/>
      <c r="H37" s="554"/>
      <c r="I37" s="554"/>
      <c r="J37" s="554"/>
      <c r="K37" s="554"/>
      <c r="L37" s="555"/>
      <c r="M37" s="570"/>
      <c r="N37" s="571"/>
      <c r="O37" s="571"/>
      <c r="P37" s="571"/>
      <c r="Q37" s="571"/>
      <c r="R37" s="571"/>
      <c r="S37" s="571"/>
      <c r="T37" s="571"/>
      <c r="U37" s="565"/>
      <c r="V37" s="565"/>
      <c r="W37" s="566"/>
      <c r="X37" s="567"/>
      <c r="Y37" s="336"/>
      <c r="Z37" s="336"/>
      <c r="AA37" s="336"/>
      <c r="AC37" s="87" t="s">
        <v>26</v>
      </c>
    </row>
    <row r="38" spans="1:29" ht="20.100000000000001" customHeight="1" thickBot="1">
      <c r="A38" s="336"/>
      <c r="B38" s="341" t="s">
        <v>27</v>
      </c>
      <c r="C38" s="554" t="s">
        <v>28</v>
      </c>
      <c r="D38" s="554"/>
      <c r="E38" s="554"/>
      <c r="F38" s="554"/>
      <c r="G38" s="554"/>
      <c r="H38" s="554"/>
      <c r="I38" s="554"/>
      <c r="J38" s="554"/>
      <c r="K38" s="554"/>
      <c r="L38" s="555"/>
      <c r="M38" s="1"/>
      <c r="N38" s="2"/>
      <c r="O38" s="2"/>
      <c r="P38" s="343" t="s">
        <v>66</v>
      </c>
      <c r="Q38" s="2"/>
      <c r="R38" s="2"/>
      <c r="S38" s="2"/>
      <c r="T38" s="3"/>
      <c r="U38" s="344"/>
      <c r="V38" s="345"/>
      <c r="W38" s="345"/>
      <c r="X38" s="345"/>
      <c r="Y38" s="336"/>
      <c r="Z38" s="336"/>
      <c r="AA38" s="336"/>
      <c r="AC38" s="87" t="str">
        <f>CONCATENATE(M38,N38,O38,P38,Q38,R38,S38,T38)</f>
        <v>－</v>
      </c>
    </row>
    <row r="39" spans="1:29" ht="20.100000000000001" customHeight="1">
      <c r="A39" s="336"/>
      <c r="B39" s="346"/>
      <c r="C39" s="554" t="s">
        <v>29</v>
      </c>
      <c r="D39" s="554"/>
      <c r="E39" s="554"/>
      <c r="F39" s="554"/>
      <c r="G39" s="554"/>
      <c r="H39" s="554"/>
      <c r="I39" s="554"/>
      <c r="J39" s="554"/>
      <c r="K39" s="554"/>
      <c r="L39" s="555"/>
      <c r="M39" s="570"/>
      <c r="N39" s="571"/>
      <c r="O39" s="571"/>
      <c r="P39" s="571"/>
      <c r="Q39" s="571"/>
      <c r="R39" s="571"/>
      <c r="S39" s="571"/>
      <c r="T39" s="571"/>
      <c r="U39" s="557"/>
      <c r="V39" s="557"/>
      <c r="W39" s="558"/>
      <c r="X39" s="559"/>
      <c r="Y39" s="336"/>
      <c r="Z39" s="336"/>
      <c r="AA39" s="336"/>
    </row>
    <row r="40" spans="1:29" ht="20.100000000000001" customHeight="1">
      <c r="A40" s="336"/>
      <c r="B40" s="342"/>
      <c r="C40" s="554" t="s">
        <v>30</v>
      </c>
      <c r="D40" s="554"/>
      <c r="E40" s="554"/>
      <c r="F40" s="554"/>
      <c r="G40" s="554"/>
      <c r="H40" s="554"/>
      <c r="I40" s="554"/>
      <c r="J40" s="554"/>
      <c r="K40" s="554"/>
      <c r="L40" s="555"/>
      <c r="M40" s="570"/>
      <c r="N40" s="571"/>
      <c r="O40" s="571"/>
      <c r="P40" s="571"/>
      <c r="Q40" s="571"/>
      <c r="R40" s="571"/>
      <c r="S40" s="571"/>
      <c r="T40" s="571"/>
      <c r="U40" s="571"/>
      <c r="V40" s="571"/>
      <c r="W40" s="572"/>
      <c r="X40" s="573"/>
      <c r="Y40" s="336"/>
      <c r="Z40" s="336"/>
      <c r="AA40" s="336"/>
    </row>
    <row r="41" spans="1:29" ht="20.100000000000001" customHeight="1">
      <c r="A41" s="336"/>
      <c r="B41" s="341" t="s">
        <v>31</v>
      </c>
      <c r="C41" s="554" t="s">
        <v>32</v>
      </c>
      <c r="D41" s="554"/>
      <c r="E41" s="554"/>
      <c r="F41" s="554"/>
      <c r="G41" s="554"/>
      <c r="H41" s="554"/>
      <c r="I41" s="554"/>
      <c r="J41" s="554"/>
      <c r="K41" s="554"/>
      <c r="L41" s="555"/>
      <c r="M41" s="570"/>
      <c r="N41" s="571"/>
      <c r="O41" s="571"/>
      <c r="P41" s="571"/>
      <c r="Q41" s="571"/>
      <c r="R41" s="571"/>
      <c r="S41" s="571"/>
      <c r="T41" s="571"/>
      <c r="U41" s="571"/>
      <c r="V41" s="571"/>
      <c r="W41" s="572"/>
      <c r="X41" s="573"/>
      <c r="Y41" s="336"/>
      <c r="Z41" s="336"/>
      <c r="AA41" s="336"/>
    </row>
    <row r="42" spans="1:29" ht="20.100000000000001" customHeight="1">
      <c r="A42" s="336"/>
      <c r="B42" s="342"/>
      <c r="C42" s="554" t="s">
        <v>33</v>
      </c>
      <c r="D42" s="554"/>
      <c r="E42" s="554"/>
      <c r="F42" s="554"/>
      <c r="G42" s="554"/>
      <c r="H42" s="554"/>
      <c r="I42" s="554"/>
      <c r="J42" s="554"/>
      <c r="K42" s="554"/>
      <c r="L42" s="555"/>
      <c r="M42" s="564"/>
      <c r="N42" s="565"/>
      <c r="O42" s="565"/>
      <c r="P42" s="565"/>
      <c r="Q42" s="565"/>
      <c r="R42" s="565"/>
      <c r="S42" s="565"/>
      <c r="T42" s="565"/>
      <c r="U42" s="565"/>
      <c r="V42" s="565"/>
      <c r="W42" s="566"/>
      <c r="X42" s="567"/>
      <c r="Y42" s="336"/>
      <c r="Z42" s="336"/>
      <c r="AA42" s="336"/>
    </row>
    <row r="43" spans="1:29" ht="20.100000000000001" customHeight="1">
      <c r="A43" s="336"/>
      <c r="B43" s="568" t="s">
        <v>34</v>
      </c>
      <c r="C43" s="554" t="s">
        <v>35</v>
      </c>
      <c r="D43" s="554"/>
      <c r="E43" s="554"/>
      <c r="F43" s="554"/>
      <c r="G43" s="554"/>
      <c r="H43" s="554"/>
      <c r="I43" s="554"/>
      <c r="J43" s="554"/>
      <c r="K43" s="554"/>
      <c r="L43" s="555"/>
      <c r="M43" s="570"/>
      <c r="N43" s="571"/>
      <c r="O43" s="571"/>
      <c r="P43" s="571"/>
      <c r="Q43" s="571"/>
      <c r="R43" s="571"/>
      <c r="S43" s="571"/>
      <c r="T43" s="571"/>
      <c r="U43" s="571"/>
      <c r="V43" s="571"/>
      <c r="W43" s="572"/>
      <c r="X43" s="573"/>
      <c r="Y43" s="336"/>
      <c r="Z43" s="336"/>
      <c r="AA43" s="336"/>
    </row>
    <row r="44" spans="1:29" ht="20.100000000000001" customHeight="1">
      <c r="A44" s="336"/>
      <c r="B44" s="569"/>
      <c r="C44" s="574" t="s">
        <v>33</v>
      </c>
      <c r="D44" s="574"/>
      <c r="E44" s="574"/>
      <c r="F44" s="574"/>
      <c r="G44" s="574"/>
      <c r="H44" s="574"/>
      <c r="I44" s="574"/>
      <c r="J44" s="574"/>
      <c r="K44" s="574"/>
      <c r="L44" s="574"/>
      <c r="M44" s="570"/>
      <c r="N44" s="571"/>
      <c r="O44" s="571"/>
      <c r="P44" s="571"/>
      <c r="Q44" s="571"/>
      <c r="R44" s="571"/>
      <c r="S44" s="571"/>
      <c r="T44" s="571"/>
      <c r="U44" s="571"/>
      <c r="V44" s="571"/>
      <c r="W44" s="572"/>
      <c r="X44" s="573"/>
      <c r="Y44" s="336"/>
      <c r="Z44" s="336"/>
      <c r="AA44" s="336"/>
    </row>
    <row r="45" spans="1:29" ht="20.100000000000001" customHeight="1">
      <c r="A45" s="336"/>
      <c r="B45" s="341" t="s">
        <v>20</v>
      </c>
      <c r="C45" s="554" t="s">
        <v>8</v>
      </c>
      <c r="D45" s="554"/>
      <c r="E45" s="554"/>
      <c r="F45" s="554"/>
      <c r="G45" s="554"/>
      <c r="H45" s="554"/>
      <c r="I45" s="554"/>
      <c r="J45" s="554"/>
      <c r="K45" s="554"/>
      <c r="L45" s="555"/>
      <c r="M45" s="556"/>
      <c r="N45" s="557"/>
      <c r="O45" s="557"/>
      <c r="P45" s="557"/>
      <c r="Q45" s="557"/>
      <c r="R45" s="557"/>
      <c r="S45" s="557"/>
      <c r="T45" s="557"/>
      <c r="U45" s="557"/>
      <c r="V45" s="557"/>
      <c r="W45" s="558"/>
      <c r="X45" s="559"/>
      <c r="Y45" s="336"/>
      <c r="Z45" s="336"/>
      <c r="AA45" s="336"/>
    </row>
    <row r="46" spans="1:29" ht="20.100000000000001" customHeight="1" thickBot="1">
      <c r="A46" s="336"/>
      <c r="B46" s="347"/>
      <c r="C46" s="554" t="s">
        <v>21</v>
      </c>
      <c r="D46" s="554"/>
      <c r="E46" s="554"/>
      <c r="F46" s="554"/>
      <c r="G46" s="554"/>
      <c r="H46" s="554"/>
      <c r="I46" s="554"/>
      <c r="J46" s="554"/>
      <c r="K46" s="554"/>
      <c r="L46" s="555"/>
      <c r="M46" s="560"/>
      <c r="N46" s="561"/>
      <c r="O46" s="561"/>
      <c r="P46" s="561"/>
      <c r="Q46" s="561"/>
      <c r="R46" s="561"/>
      <c r="S46" s="561"/>
      <c r="T46" s="561"/>
      <c r="U46" s="561"/>
      <c r="V46" s="561"/>
      <c r="W46" s="562"/>
      <c r="X46" s="563"/>
      <c r="Y46" s="336"/>
      <c r="Z46" s="336"/>
      <c r="AA46" s="336"/>
    </row>
    <row r="47" spans="1:29" ht="16.5" customHeight="1">
      <c r="A47" s="336"/>
      <c r="B47" s="336"/>
      <c r="C47" s="336"/>
      <c r="D47" s="336"/>
      <c r="E47" s="336"/>
      <c r="F47" s="336"/>
      <c r="G47" s="336"/>
      <c r="H47" s="336"/>
      <c r="I47" s="336"/>
      <c r="J47" s="336"/>
      <c r="K47" s="336"/>
      <c r="L47" s="336"/>
      <c r="M47" s="336"/>
      <c r="N47" s="336"/>
      <c r="O47" s="336"/>
      <c r="P47" s="336"/>
      <c r="Q47" s="336"/>
      <c r="R47" s="336"/>
      <c r="S47" s="336"/>
      <c r="T47" s="336"/>
      <c r="U47" s="336"/>
      <c r="V47" s="336"/>
      <c r="W47" s="336"/>
      <c r="X47" s="336"/>
      <c r="Y47" s="336"/>
      <c r="Z47" s="336"/>
      <c r="AA47" s="336"/>
    </row>
    <row r="48" spans="1:29" ht="20.100000000000001" customHeight="1">
      <c r="A48" s="339" t="s">
        <v>70</v>
      </c>
      <c r="B48" s="336"/>
      <c r="C48" s="336"/>
      <c r="D48" s="336"/>
      <c r="E48" s="336"/>
      <c r="F48" s="336"/>
      <c r="G48" s="336"/>
      <c r="H48" s="336"/>
      <c r="I48" s="336"/>
      <c r="J48" s="336"/>
      <c r="K48" s="336"/>
      <c r="L48" s="336"/>
      <c r="M48" s="336"/>
      <c r="N48" s="336"/>
      <c r="O48" s="336"/>
      <c r="P48" s="336"/>
      <c r="Q48" s="336"/>
      <c r="R48" s="336"/>
      <c r="S48" s="336"/>
      <c r="T48" s="336"/>
      <c r="U48" s="336"/>
      <c r="V48" s="336"/>
      <c r="W48" s="336"/>
      <c r="X48" s="336"/>
      <c r="Y48" s="336"/>
      <c r="Z48" s="336"/>
      <c r="AA48" s="336"/>
    </row>
    <row r="49" spans="1:27" ht="14.25">
      <c r="A49" s="336"/>
      <c r="B49" s="334" t="s">
        <v>2090</v>
      </c>
      <c r="C49" s="336"/>
      <c r="D49" s="336"/>
      <c r="E49" s="336"/>
      <c r="F49" s="336"/>
      <c r="G49" s="336"/>
      <c r="H49" s="336"/>
      <c r="I49" s="336"/>
      <c r="J49" s="336"/>
      <c r="K49" s="336"/>
      <c r="L49" s="336"/>
      <c r="M49" s="336"/>
      <c r="N49" s="336"/>
      <c r="O49" s="336"/>
      <c r="P49" s="336"/>
      <c r="Q49" s="336"/>
      <c r="R49" s="336"/>
      <c r="S49" s="336"/>
      <c r="T49" s="336"/>
      <c r="U49" s="336"/>
      <c r="V49" s="336"/>
      <c r="W49" s="336"/>
      <c r="X49" s="348"/>
      <c r="Y49" s="336"/>
      <c r="Z49" s="336"/>
      <c r="AA49" s="336"/>
    </row>
    <row r="50" spans="1:27" ht="13.5">
      <c r="A50" s="336"/>
      <c r="B50" s="349"/>
      <c r="C50" s="586"/>
      <c r="D50" s="586"/>
      <c r="E50" s="586"/>
      <c r="F50" s="586"/>
      <c r="G50" s="586"/>
      <c r="H50" s="586"/>
      <c r="I50" s="586"/>
      <c r="J50" s="586"/>
      <c r="K50" s="586"/>
      <c r="L50" s="586"/>
      <c r="M50" s="586"/>
      <c r="N50" s="586"/>
      <c r="O50" s="586"/>
      <c r="P50" s="586"/>
      <c r="Q50" s="586"/>
      <c r="R50" s="586"/>
      <c r="S50" s="586"/>
      <c r="T50" s="586"/>
      <c r="U50" s="586"/>
      <c r="V50" s="586"/>
      <c r="W50" s="586"/>
      <c r="X50" s="586"/>
      <c r="Y50" s="586"/>
      <c r="Z50" s="586"/>
      <c r="AA50" s="586"/>
    </row>
    <row r="51" spans="1:27" ht="28.5" customHeight="1">
      <c r="A51" s="336"/>
      <c r="B51" s="538" t="s">
        <v>36</v>
      </c>
      <c r="C51" s="537" t="s">
        <v>2112</v>
      </c>
      <c r="D51" s="538"/>
      <c r="E51" s="538"/>
      <c r="F51" s="538"/>
      <c r="G51" s="538"/>
      <c r="H51" s="538"/>
      <c r="I51" s="538"/>
      <c r="J51" s="538"/>
      <c r="K51" s="538"/>
      <c r="L51" s="538"/>
      <c r="M51" s="538" t="s">
        <v>37</v>
      </c>
      <c r="N51" s="538"/>
      <c r="O51" s="538"/>
      <c r="P51" s="538"/>
      <c r="Q51" s="538"/>
      <c r="R51" s="547" t="s">
        <v>43</v>
      </c>
      <c r="S51" s="548"/>
      <c r="T51" s="548"/>
      <c r="U51" s="548"/>
      <c r="V51" s="548"/>
      <c r="W51" s="549"/>
      <c r="X51" s="538" t="s">
        <v>38</v>
      </c>
      <c r="Y51" s="577" t="s">
        <v>6</v>
      </c>
      <c r="Z51" s="350"/>
      <c r="AA51" s="350"/>
    </row>
    <row r="52" spans="1:27" ht="28.5" customHeight="1" thickBot="1">
      <c r="A52" s="336"/>
      <c r="B52" s="538"/>
      <c r="C52" s="539"/>
      <c r="D52" s="539"/>
      <c r="E52" s="539"/>
      <c r="F52" s="539"/>
      <c r="G52" s="539"/>
      <c r="H52" s="539"/>
      <c r="I52" s="539"/>
      <c r="J52" s="539"/>
      <c r="K52" s="539"/>
      <c r="L52" s="539"/>
      <c r="M52" s="539"/>
      <c r="N52" s="539"/>
      <c r="O52" s="539"/>
      <c r="P52" s="539"/>
      <c r="Q52" s="539"/>
      <c r="R52" s="543" t="s">
        <v>44</v>
      </c>
      <c r="S52" s="539"/>
      <c r="T52" s="539"/>
      <c r="U52" s="539"/>
      <c r="V52" s="539"/>
      <c r="W52" s="351" t="s">
        <v>45</v>
      </c>
      <c r="X52" s="539"/>
      <c r="Y52" s="578"/>
      <c r="Z52" s="348"/>
      <c r="AA52" s="348"/>
    </row>
    <row r="53" spans="1:27" ht="33.950000000000003" customHeight="1">
      <c r="A53" s="336"/>
      <c r="B53" s="352">
        <v>1</v>
      </c>
      <c r="C53" s="550"/>
      <c r="D53" s="551"/>
      <c r="E53" s="551"/>
      <c r="F53" s="551"/>
      <c r="G53" s="551"/>
      <c r="H53" s="551"/>
      <c r="I53" s="551"/>
      <c r="J53" s="551"/>
      <c r="K53" s="551"/>
      <c r="L53" s="552"/>
      <c r="M53" s="544"/>
      <c r="N53" s="545"/>
      <c r="O53" s="545"/>
      <c r="P53" s="545"/>
      <c r="Q53" s="546"/>
      <c r="R53" s="527"/>
      <c r="S53" s="528"/>
      <c r="T53" s="528"/>
      <c r="U53" s="528"/>
      <c r="V53" s="529"/>
      <c r="W53" s="75"/>
      <c r="X53" s="76"/>
      <c r="Y53" s="5"/>
      <c r="Z53" s="353"/>
      <c r="AA53" s="354"/>
    </row>
    <row r="54" spans="1:27" ht="33.950000000000003" customHeight="1">
      <c r="A54" s="336"/>
      <c r="B54" s="355">
        <f>B53+1</f>
        <v>2</v>
      </c>
      <c r="C54" s="534"/>
      <c r="D54" s="535"/>
      <c r="E54" s="535"/>
      <c r="F54" s="535"/>
      <c r="G54" s="535"/>
      <c r="H54" s="535"/>
      <c r="I54" s="535"/>
      <c r="J54" s="535"/>
      <c r="K54" s="535"/>
      <c r="L54" s="536"/>
      <c r="M54" s="540"/>
      <c r="N54" s="541"/>
      <c r="O54" s="541"/>
      <c r="P54" s="541"/>
      <c r="Q54" s="542"/>
      <c r="R54" s="527"/>
      <c r="S54" s="528"/>
      <c r="T54" s="528"/>
      <c r="U54" s="528"/>
      <c r="V54" s="529"/>
      <c r="W54" s="70"/>
      <c r="X54" s="4"/>
      <c r="Y54" s="5"/>
      <c r="Z54" s="353"/>
      <c r="AA54" s="354"/>
    </row>
    <row r="55" spans="1:27" ht="33.950000000000003" customHeight="1">
      <c r="A55" s="336"/>
      <c r="B55" s="355">
        <f t="shared" ref="B55:B118" si="0">B54+1</f>
        <v>3</v>
      </c>
      <c r="C55" s="534"/>
      <c r="D55" s="535"/>
      <c r="E55" s="535"/>
      <c r="F55" s="535"/>
      <c r="G55" s="535"/>
      <c r="H55" s="535"/>
      <c r="I55" s="535"/>
      <c r="J55" s="535"/>
      <c r="K55" s="535"/>
      <c r="L55" s="536"/>
      <c r="M55" s="527"/>
      <c r="N55" s="528"/>
      <c r="O55" s="528"/>
      <c r="P55" s="528"/>
      <c r="Q55" s="529"/>
      <c r="R55" s="527"/>
      <c r="S55" s="528"/>
      <c r="T55" s="528"/>
      <c r="U55" s="528"/>
      <c r="V55" s="529"/>
      <c r="W55" s="70"/>
      <c r="X55" s="4"/>
      <c r="Y55" s="5"/>
      <c r="Z55" s="353"/>
      <c r="AA55" s="354"/>
    </row>
    <row r="56" spans="1:27" ht="33.950000000000003" customHeight="1">
      <c r="A56" s="336"/>
      <c r="B56" s="355">
        <f t="shared" si="0"/>
        <v>4</v>
      </c>
      <c r="C56" s="534"/>
      <c r="D56" s="535"/>
      <c r="E56" s="535"/>
      <c r="F56" s="535"/>
      <c r="G56" s="535"/>
      <c r="H56" s="535"/>
      <c r="I56" s="535"/>
      <c r="J56" s="535"/>
      <c r="K56" s="535"/>
      <c r="L56" s="536"/>
      <c r="M56" s="527"/>
      <c r="N56" s="528"/>
      <c r="O56" s="528"/>
      <c r="P56" s="528"/>
      <c r="Q56" s="529"/>
      <c r="R56" s="527"/>
      <c r="S56" s="528"/>
      <c r="T56" s="528"/>
      <c r="U56" s="528"/>
      <c r="V56" s="529"/>
      <c r="W56" s="70"/>
      <c r="X56" s="4"/>
      <c r="Y56" s="5"/>
      <c r="Z56" s="353"/>
      <c r="AA56" s="354"/>
    </row>
    <row r="57" spans="1:27" ht="33.950000000000003" customHeight="1">
      <c r="A57" s="336"/>
      <c r="B57" s="355">
        <f t="shared" si="0"/>
        <v>5</v>
      </c>
      <c r="C57" s="534"/>
      <c r="D57" s="535"/>
      <c r="E57" s="535"/>
      <c r="F57" s="535"/>
      <c r="G57" s="535"/>
      <c r="H57" s="535"/>
      <c r="I57" s="535"/>
      <c r="J57" s="535"/>
      <c r="K57" s="535"/>
      <c r="L57" s="536"/>
      <c r="M57" s="527"/>
      <c r="N57" s="528"/>
      <c r="O57" s="528"/>
      <c r="P57" s="528"/>
      <c r="Q57" s="529"/>
      <c r="R57" s="527"/>
      <c r="S57" s="528"/>
      <c r="T57" s="528"/>
      <c r="U57" s="528"/>
      <c r="V57" s="529"/>
      <c r="W57" s="70"/>
      <c r="X57" s="4"/>
      <c r="Y57" s="5"/>
      <c r="Z57" s="353"/>
      <c r="AA57" s="354"/>
    </row>
    <row r="58" spans="1:27" ht="33.950000000000003" customHeight="1">
      <c r="A58" s="336"/>
      <c r="B58" s="355">
        <f t="shared" si="0"/>
        <v>6</v>
      </c>
      <c r="C58" s="534"/>
      <c r="D58" s="535"/>
      <c r="E58" s="535"/>
      <c r="F58" s="535"/>
      <c r="G58" s="535"/>
      <c r="H58" s="535"/>
      <c r="I58" s="535"/>
      <c r="J58" s="535"/>
      <c r="K58" s="535"/>
      <c r="L58" s="536"/>
      <c r="M58" s="527"/>
      <c r="N58" s="528"/>
      <c r="O58" s="528"/>
      <c r="P58" s="528"/>
      <c r="Q58" s="529"/>
      <c r="R58" s="527"/>
      <c r="S58" s="528"/>
      <c r="T58" s="528"/>
      <c r="U58" s="528"/>
      <c r="V58" s="529"/>
      <c r="W58" s="70"/>
      <c r="X58" s="4"/>
      <c r="Y58" s="5"/>
      <c r="Z58" s="353"/>
      <c r="AA58" s="354"/>
    </row>
    <row r="59" spans="1:27" ht="33.950000000000003" customHeight="1">
      <c r="A59" s="336"/>
      <c r="B59" s="355">
        <f t="shared" si="0"/>
        <v>7</v>
      </c>
      <c r="C59" s="534"/>
      <c r="D59" s="535"/>
      <c r="E59" s="535"/>
      <c r="F59" s="535"/>
      <c r="G59" s="535"/>
      <c r="H59" s="535"/>
      <c r="I59" s="535"/>
      <c r="J59" s="535"/>
      <c r="K59" s="535"/>
      <c r="L59" s="536"/>
      <c r="M59" s="527"/>
      <c r="N59" s="528"/>
      <c r="O59" s="528"/>
      <c r="P59" s="528"/>
      <c r="Q59" s="529"/>
      <c r="R59" s="527"/>
      <c r="S59" s="528"/>
      <c r="T59" s="528"/>
      <c r="U59" s="528"/>
      <c r="V59" s="529"/>
      <c r="W59" s="70"/>
      <c r="X59" s="4"/>
      <c r="Y59" s="5"/>
      <c r="Z59" s="353"/>
      <c r="AA59" s="354"/>
    </row>
    <row r="60" spans="1:27" ht="33.950000000000003" customHeight="1">
      <c r="A60" s="336"/>
      <c r="B60" s="355">
        <f t="shared" si="0"/>
        <v>8</v>
      </c>
      <c r="C60" s="531"/>
      <c r="D60" s="532"/>
      <c r="E60" s="532"/>
      <c r="F60" s="532"/>
      <c r="G60" s="532"/>
      <c r="H60" s="532"/>
      <c r="I60" s="532"/>
      <c r="J60" s="532"/>
      <c r="K60" s="532"/>
      <c r="L60" s="533"/>
      <c r="M60" s="530"/>
      <c r="N60" s="530"/>
      <c r="O60" s="530"/>
      <c r="P60" s="530"/>
      <c r="Q60" s="530"/>
      <c r="R60" s="527"/>
      <c r="S60" s="528"/>
      <c r="T60" s="528"/>
      <c r="U60" s="528"/>
      <c r="V60" s="529"/>
      <c r="W60" s="28"/>
      <c r="X60" s="4"/>
      <c r="Y60" s="5"/>
      <c r="Z60" s="353"/>
      <c r="AA60" s="354"/>
    </row>
    <row r="61" spans="1:27" ht="33.950000000000003" customHeight="1">
      <c r="A61" s="336"/>
      <c r="B61" s="355">
        <f t="shared" si="0"/>
        <v>9</v>
      </c>
      <c r="C61" s="531"/>
      <c r="D61" s="532"/>
      <c r="E61" s="532"/>
      <c r="F61" s="532"/>
      <c r="G61" s="532"/>
      <c r="H61" s="532"/>
      <c r="I61" s="532"/>
      <c r="J61" s="532"/>
      <c r="K61" s="532"/>
      <c r="L61" s="533"/>
      <c r="M61" s="530"/>
      <c r="N61" s="530"/>
      <c r="O61" s="530"/>
      <c r="P61" s="530"/>
      <c r="Q61" s="530"/>
      <c r="R61" s="527"/>
      <c r="S61" s="528"/>
      <c r="T61" s="528"/>
      <c r="U61" s="528"/>
      <c r="V61" s="529"/>
      <c r="W61" s="28"/>
      <c r="X61" s="4"/>
      <c r="Y61" s="5"/>
      <c r="Z61" s="353"/>
      <c r="AA61" s="354"/>
    </row>
    <row r="62" spans="1:27" ht="33.950000000000003" customHeight="1">
      <c r="A62" s="336"/>
      <c r="B62" s="355">
        <f t="shared" si="0"/>
        <v>10</v>
      </c>
      <c r="C62" s="531"/>
      <c r="D62" s="532"/>
      <c r="E62" s="532"/>
      <c r="F62" s="532"/>
      <c r="G62" s="532"/>
      <c r="H62" s="532"/>
      <c r="I62" s="532"/>
      <c r="J62" s="532"/>
      <c r="K62" s="532"/>
      <c r="L62" s="533"/>
      <c r="M62" s="530"/>
      <c r="N62" s="530"/>
      <c r="O62" s="530"/>
      <c r="P62" s="530"/>
      <c r="Q62" s="530"/>
      <c r="R62" s="527"/>
      <c r="S62" s="528"/>
      <c r="T62" s="528"/>
      <c r="U62" s="528"/>
      <c r="V62" s="529"/>
      <c r="W62" s="28"/>
      <c r="X62" s="4"/>
      <c r="Y62" s="5"/>
      <c r="Z62" s="353"/>
      <c r="AA62" s="354"/>
    </row>
    <row r="63" spans="1:27" ht="33.950000000000003" customHeight="1">
      <c r="A63" s="336"/>
      <c r="B63" s="355">
        <f t="shared" si="0"/>
        <v>11</v>
      </c>
      <c r="C63" s="531"/>
      <c r="D63" s="532"/>
      <c r="E63" s="532"/>
      <c r="F63" s="532"/>
      <c r="G63" s="532"/>
      <c r="H63" s="532"/>
      <c r="I63" s="532"/>
      <c r="J63" s="532"/>
      <c r="K63" s="532"/>
      <c r="L63" s="533"/>
      <c r="M63" s="530"/>
      <c r="N63" s="530"/>
      <c r="O63" s="530"/>
      <c r="P63" s="530"/>
      <c r="Q63" s="530"/>
      <c r="R63" s="527"/>
      <c r="S63" s="528"/>
      <c r="T63" s="528"/>
      <c r="U63" s="528"/>
      <c r="V63" s="529"/>
      <c r="W63" s="28"/>
      <c r="X63" s="4"/>
      <c r="Y63" s="5"/>
      <c r="Z63" s="353"/>
      <c r="AA63" s="354"/>
    </row>
    <row r="64" spans="1:27" ht="33.950000000000003" customHeight="1">
      <c r="A64" s="336"/>
      <c r="B64" s="355">
        <f t="shared" si="0"/>
        <v>12</v>
      </c>
      <c r="C64" s="531"/>
      <c r="D64" s="532"/>
      <c r="E64" s="532"/>
      <c r="F64" s="532"/>
      <c r="G64" s="532"/>
      <c r="H64" s="532"/>
      <c r="I64" s="532"/>
      <c r="J64" s="532"/>
      <c r="K64" s="532"/>
      <c r="L64" s="533"/>
      <c r="M64" s="530"/>
      <c r="N64" s="530"/>
      <c r="O64" s="530"/>
      <c r="P64" s="530"/>
      <c r="Q64" s="530"/>
      <c r="R64" s="527"/>
      <c r="S64" s="528"/>
      <c r="T64" s="528"/>
      <c r="U64" s="528"/>
      <c r="V64" s="529"/>
      <c r="W64" s="28"/>
      <c r="X64" s="4"/>
      <c r="Y64" s="5"/>
      <c r="Z64" s="353"/>
      <c r="AA64" s="354"/>
    </row>
    <row r="65" spans="1:27" ht="33.950000000000003" customHeight="1">
      <c r="A65" s="336"/>
      <c r="B65" s="355">
        <f t="shared" si="0"/>
        <v>13</v>
      </c>
      <c r="C65" s="531"/>
      <c r="D65" s="532"/>
      <c r="E65" s="532"/>
      <c r="F65" s="532"/>
      <c r="G65" s="532"/>
      <c r="H65" s="532"/>
      <c r="I65" s="532"/>
      <c r="J65" s="532"/>
      <c r="K65" s="532"/>
      <c r="L65" s="533"/>
      <c r="M65" s="530"/>
      <c r="N65" s="530"/>
      <c r="O65" s="530"/>
      <c r="P65" s="530"/>
      <c r="Q65" s="530"/>
      <c r="R65" s="527"/>
      <c r="S65" s="528"/>
      <c r="T65" s="528"/>
      <c r="U65" s="528"/>
      <c r="V65" s="529"/>
      <c r="W65" s="28"/>
      <c r="X65" s="4"/>
      <c r="Y65" s="5"/>
      <c r="Z65" s="353"/>
      <c r="AA65" s="354"/>
    </row>
    <row r="66" spans="1:27" ht="33.950000000000003" customHeight="1">
      <c r="A66" s="336"/>
      <c r="B66" s="355">
        <f t="shared" si="0"/>
        <v>14</v>
      </c>
      <c r="C66" s="531"/>
      <c r="D66" s="532"/>
      <c r="E66" s="532"/>
      <c r="F66" s="532"/>
      <c r="G66" s="532"/>
      <c r="H66" s="532"/>
      <c r="I66" s="532"/>
      <c r="J66" s="532"/>
      <c r="K66" s="532"/>
      <c r="L66" s="533"/>
      <c r="M66" s="530"/>
      <c r="N66" s="530"/>
      <c r="O66" s="530"/>
      <c r="P66" s="530"/>
      <c r="Q66" s="530"/>
      <c r="R66" s="527"/>
      <c r="S66" s="528"/>
      <c r="T66" s="528"/>
      <c r="U66" s="528"/>
      <c r="V66" s="529"/>
      <c r="W66" s="28"/>
      <c r="X66" s="4"/>
      <c r="Y66" s="5"/>
      <c r="Z66" s="353"/>
      <c r="AA66" s="354"/>
    </row>
    <row r="67" spans="1:27" ht="33.950000000000003" customHeight="1">
      <c r="A67" s="336"/>
      <c r="B67" s="355">
        <f t="shared" si="0"/>
        <v>15</v>
      </c>
      <c r="C67" s="531"/>
      <c r="D67" s="532"/>
      <c r="E67" s="532"/>
      <c r="F67" s="532"/>
      <c r="G67" s="532"/>
      <c r="H67" s="532"/>
      <c r="I67" s="532"/>
      <c r="J67" s="532"/>
      <c r="K67" s="532"/>
      <c r="L67" s="533"/>
      <c r="M67" s="530"/>
      <c r="N67" s="530"/>
      <c r="O67" s="530"/>
      <c r="P67" s="530"/>
      <c r="Q67" s="530"/>
      <c r="R67" s="527"/>
      <c r="S67" s="528"/>
      <c r="T67" s="528"/>
      <c r="U67" s="528"/>
      <c r="V67" s="529"/>
      <c r="W67" s="28"/>
      <c r="X67" s="4"/>
      <c r="Y67" s="5"/>
      <c r="Z67" s="353"/>
      <c r="AA67" s="354"/>
    </row>
    <row r="68" spans="1:27" ht="33.950000000000003" customHeight="1">
      <c r="A68" s="336"/>
      <c r="B68" s="355">
        <f t="shared" si="0"/>
        <v>16</v>
      </c>
      <c r="C68" s="531"/>
      <c r="D68" s="532"/>
      <c r="E68" s="532"/>
      <c r="F68" s="532"/>
      <c r="G68" s="532"/>
      <c r="H68" s="532"/>
      <c r="I68" s="532"/>
      <c r="J68" s="532"/>
      <c r="K68" s="532"/>
      <c r="L68" s="533"/>
      <c r="M68" s="530"/>
      <c r="N68" s="530"/>
      <c r="O68" s="530"/>
      <c r="P68" s="530"/>
      <c r="Q68" s="530"/>
      <c r="R68" s="527"/>
      <c r="S68" s="528"/>
      <c r="T68" s="528"/>
      <c r="U68" s="528"/>
      <c r="V68" s="529"/>
      <c r="W68" s="28"/>
      <c r="X68" s="4"/>
      <c r="Y68" s="5"/>
      <c r="Z68" s="353"/>
      <c r="AA68" s="354"/>
    </row>
    <row r="69" spans="1:27" ht="33.950000000000003" customHeight="1">
      <c r="A69" s="336"/>
      <c r="B69" s="355">
        <f t="shared" si="0"/>
        <v>17</v>
      </c>
      <c r="C69" s="531"/>
      <c r="D69" s="532"/>
      <c r="E69" s="532"/>
      <c r="F69" s="532"/>
      <c r="G69" s="532"/>
      <c r="H69" s="532"/>
      <c r="I69" s="532"/>
      <c r="J69" s="532"/>
      <c r="K69" s="532"/>
      <c r="L69" s="533"/>
      <c r="M69" s="530"/>
      <c r="N69" s="530"/>
      <c r="O69" s="530"/>
      <c r="P69" s="530"/>
      <c r="Q69" s="530"/>
      <c r="R69" s="527"/>
      <c r="S69" s="528"/>
      <c r="T69" s="528"/>
      <c r="U69" s="528"/>
      <c r="V69" s="529"/>
      <c r="W69" s="28"/>
      <c r="X69" s="4"/>
      <c r="Y69" s="5"/>
      <c r="Z69" s="353"/>
      <c r="AA69" s="354"/>
    </row>
    <row r="70" spans="1:27" ht="33.950000000000003" customHeight="1">
      <c r="A70" s="336"/>
      <c r="B70" s="355">
        <f t="shared" si="0"/>
        <v>18</v>
      </c>
      <c r="C70" s="531"/>
      <c r="D70" s="532"/>
      <c r="E70" s="532"/>
      <c r="F70" s="532"/>
      <c r="G70" s="532"/>
      <c r="H70" s="532"/>
      <c r="I70" s="532"/>
      <c r="J70" s="532"/>
      <c r="K70" s="532"/>
      <c r="L70" s="533"/>
      <c r="M70" s="530"/>
      <c r="N70" s="530"/>
      <c r="O70" s="530"/>
      <c r="P70" s="530"/>
      <c r="Q70" s="530"/>
      <c r="R70" s="527"/>
      <c r="S70" s="528"/>
      <c r="T70" s="528"/>
      <c r="U70" s="528"/>
      <c r="V70" s="529"/>
      <c r="W70" s="28"/>
      <c r="X70" s="4"/>
      <c r="Y70" s="5"/>
      <c r="Z70" s="353"/>
      <c r="AA70" s="354"/>
    </row>
    <row r="71" spans="1:27" ht="33.950000000000003" customHeight="1">
      <c r="A71" s="336"/>
      <c r="B71" s="355">
        <f t="shared" si="0"/>
        <v>19</v>
      </c>
      <c r="C71" s="531"/>
      <c r="D71" s="532"/>
      <c r="E71" s="532"/>
      <c r="F71" s="532"/>
      <c r="G71" s="532"/>
      <c r="H71" s="532"/>
      <c r="I71" s="532"/>
      <c r="J71" s="532"/>
      <c r="K71" s="532"/>
      <c r="L71" s="533"/>
      <c r="M71" s="530"/>
      <c r="N71" s="530"/>
      <c r="O71" s="530"/>
      <c r="P71" s="530"/>
      <c r="Q71" s="530"/>
      <c r="R71" s="527"/>
      <c r="S71" s="528"/>
      <c r="T71" s="528"/>
      <c r="U71" s="528"/>
      <c r="V71" s="529"/>
      <c r="W71" s="28"/>
      <c r="X71" s="4"/>
      <c r="Y71" s="5"/>
      <c r="Z71" s="353"/>
      <c r="AA71" s="354"/>
    </row>
    <row r="72" spans="1:27" ht="33.950000000000003" customHeight="1">
      <c r="A72" s="336"/>
      <c r="B72" s="355">
        <f t="shared" si="0"/>
        <v>20</v>
      </c>
      <c r="C72" s="531"/>
      <c r="D72" s="532"/>
      <c r="E72" s="532"/>
      <c r="F72" s="532"/>
      <c r="G72" s="532"/>
      <c r="H72" s="532"/>
      <c r="I72" s="532"/>
      <c r="J72" s="532"/>
      <c r="K72" s="532"/>
      <c r="L72" s="533"/>
      <c r="M72" s="530"/>
      <c r="N72" s="530"/>
      <c r="O72" s="530"/>
      <c r="P72" s="530"/>
      <c r="Q72" s="530"/>
      <c r="R72" s="527"/>
      <c r="S72" s="528"/>
      <c r="T72" s="528"/>
      <c r="U72" s="528"/>
      <c r="V72" s="529"/>
      <c r="W72" s="28"/>
      <c r="X72" s="4"/>
      <c r="Y72" s="5"/>
      <c r="Z72" s="353"/>
      <c r="AA72" s="354"/>
    </row>
    <row r="73" spans="1:27" ht="33.950000000000003" customHeight="1">
      <c r="A73" s="336"/>
      <c r="B73" s="355">
        <f t="shared" si="0"/>
        <v>21</v>
      </c>
      <c r="C73" s="531"/>
      <c r="D73" s="532"/>
      <c r="E73" s="532"/>
      <c r="F73" s="532"/>
      <c r="G73" s="532"/>
      <c r="H73" s="532"/>
      <c r="I73" s="532"/>
      <c r="J73" s="532"/>
      <c r="K73" s="532"/>
      <c r="L73" s="533"/>
      <c r="M73" s="530"/>
      <c r="N73" s="530"/>
      <c r="O73" s="530"/>
      <c r="P73" s="530"/>
      <c r="Q73" s="530"/>
      <c r="R73" s="527"/>
      <c r="S73" s="528"/>
      <c r="T73" s="528"/>
      <c r="U73" s="528"/>
      <c r="V73" s="529"/>
      <c r="W73" s="28"/>
      <c r="X73" s="4"/>
      <c r="Y73" s="5"/>
      <c r="Z73" s="353"/>
      <c r="AA73" s="354"/>
    </row>
    <row r="74" spans="1:27" ht="33.950000000000003" customHeight="1">
      <c r="A74" s="336"/>
      <c r="B74" s="355">
        <f t="shared" si="0"/>
        <v>22</v>
      </c>
      <c r="C74" s="531"/>
      <c r="D74" s="532"/>
      <c r="E74" s="532"/>
      <c r="F74" s="532"/>
      <c r="G74" s="532"/>
      <c r="H74" s="532"/>
      <c r="I74" s="532"/>
      <c r="J74" s="532"/>
      <c r="K74" s="532"/>
      <c r="L74" s="533"/>
      <c r="M74" s="530"/>
      <c r="N74" s="530"/>
      <c r="O74" s="530"/>
      <c r="P74" s="530"/>
      <c r="Q74" s="530"/>
      <c r="R74" s="527"/>
      <c r="S74" s="528"/>
      <c r="T74" s="528"/>
      <c r="U74" s="528"/>
      <c r="V74" s="529"/>
      <c r="W74" s="28"/>
      <c r="X74" s="4"/>
      <c r="Y74" s="5"/>
      <c r="Z74" s="353"/>
      <c r="AA74" s="354"/>
    </row>
    <row r="75" spans="1:27" ht="33.950000000000003" customHeight="1">
      <c r="A75" s="336"/>
      <c r="B75" s="355">
        <f t="shared" si="0"/>
        <v>23</v>
      </c>
      <c r="C75" s="531"/>
      <c r="D75" s="532"/>
      <c r="E75" s="532"/>
      <c r="F75" s="532"/>
      <c r="G75" s="532"/>
      <c r="H75" s="532"/>
      <c r="I75" s="532"/>
      <c r="J75" s="532"/>
      <c r="K75" s="532"/>
      <c r="L75" s="533"/>
      <c r="M75" s="530"/>
      <c r="N75" s="530"/>
      <c r="O75" s="530"/>
      <c r="P75" s="530"/>
      <c r="Q75" s="530"/>
      <c r="R75" s="527"/>
      <c r="S75" s="528"/>
      <c r="T75" s="528"/>
      <c r="U75" s="528"/>
      <c r="V75" s="529"/>
      <c r="W75" s="28"/>
      <c r="X75" s="4"/>
      <c r="Y75" s="5"/>
      <c r="Z75" s="353"/>
      <c r="AA75" s="354"/>
    </row>
    <row r="76" spans="1:27" ht="33.950000000000003" customHeight="1">
      <c r="A76" s="336"/>
      <c r="B76" s="355">
        <f t="shared" si="0"/>
        <v>24</v>
      </c>
      <c r="C76" s="531"/>
      <c r="D76" s="532"/>
      <c r="E76" s="532"/>
      <c r="F76" s="532"/>
      <c r="G76" s="532"/>
      <c r="H76" s="532"/>
      <c r="I76" s="532"/>
      <c r="J76" s="532"/>
      <c r="K76" s="532"/>
      <c r="L76" s="533"/>
      <c r="M76" s="530"/>
      <c r="N76" s="530"/>
      <c r="O76" s="530"/>
      <c r="P76" s="530"/>
      <c r="Q76" s="530"/>
      <c r="R76" s="527"/>
      <c r="S76" s="528"/>
      <c r="T76" s="528"/>
      <c r="U76" s="528"/>
      <c r="V76" s="529"/>
      <c r="W76" s="28"/>
      <c r="X76" s="4"/>
      <c r="Y76" s="5"/>
      <c r="Z76" s="353"/>
      <c r="AA76" s="354"/>
    </row>
    <row r="77" spans="1:27" ht="33.950000000000003" customHeight="1">
      <c r="A77" s="336"/>
      <c r="B77" s="355">
        <f t="shared" si="0"/>
        <v>25</v>
      </c>
      <c r="C77" s="531"/>
      <c r="D77" s="532"/>
      <c r="E77" s="532"/>
      <c r="F77" s="532"/>
      <c r="G77" s="532"/>
      <c r="H77" s="532"/>
      <c r="I77" s="532"/>
      <c r="J77" s="532"/>
      <c r="K77" s="532"/>
      <c r="L77" s="533"/>
      <c r="M77" s="530"/>
      <c r="N77" s="530"/>
      <c r="O77" s="530"/>
      <c r="P77" s="530"/>
      <c r="Q77" s="530"/>
      <c r="R77" s="527"/>
      <c r="S77" s="528"/>
      <c r="T77" s="528"/>
      <c r="U77" s="528"/>
      <c r="V77" s="529"/>
      <c r="W77" s="28"/>
      <c r="X77" s="4"/>
      <c r="Y77" s="5"/>
      <c r="Z77" s="353"/>
      <c r="AA77" s="354"/>
    </row>
    <row r="78" spans="1:27" ht="33.950000000000003" customHeight="1">
      <c r="A78" s="336"/>
      <c r="B78" s="355">
        <f t="shared" si="0"/>
        <v>26</v>
      </c>
      <c r="C78" s="531"/>
      <c r="D78" s="532"/>
      <c r="E78" s="532"/>
      <c r="F78" s="532"/>
      <c r="G78" s="532"/>
      <c r="H78" s="532"/>
      <c r="I78" s="532"/>
      <c r="J78" s="532"/>
      <c r="K78" s="532"/>
      <c r="L78" s="533"/>
      <c r="M78" s="530"/>
      <c r="N78" s="530"/>
      <c r="O78" s="530"/>
      <c r="P78" s="530"/>
      <c r="Q78" s="530"/>
      <c r="R78" s="527"/>
      <c r="S78" s="528"/>
      <c r="T78" s="528"/>
      <c r="U78" s="528"/>
      <c r="V78" s="529"/>
      <c r="W78" s="28"/>
      <c r="X78" s="4"/>
      <c r="Y78" s="5"/>
      <c r="Z78" s="353"/>
      <c r="AA78" s="354"/>
    </row>
    <row r="79" spans="1:27" ht="33.950000000000003" customHeight="1">
      <c r="A79" s="336"/>
      <c r="B79" s="355">
        <f t="shared" si="0"/>
        <v>27</v>
      </c>
      <c r="C79" s="531"/>
      <c r="D79" s="532"/>
      <c r="E79" s="532"/>
      <c r="F79" s="532"/>
      <c r="G79" s="532"/>
      <c r="H79" s="532"/>
      <c r="I79" s="532"/>
      <c r="J79" s="532"/>
      <c r="K79" s="532"/>
      <c r="L79" s="533"/>
      <c r="M79" s="530"/>
      <c r="N79" s="530"/>
      <c r="O79" s="530"/>
      <c r="P79" s="530"/>
      <c r="Q79" s="530"/>
      <c r="R79" s="527"/>
      <c r="S79" s="528"/>
      <c r="T79" s="528"/>
      <c r="U79" s="528"/>
      <c r="V79" s="529"/>
      <c r="W79" s="28"/>
      <c r="X79" s="4"/>
      <c r="Y79" s="5"/>
      <c r="Z79" s="353"/>
      <c r="AA79" s="354"/>
    </row>
    <row r="80" spans="1:27" ht="33.950000000000003" customHeight="1">
      <c r="A80" s="336"/>
      <c r="B80" s="355">
        <f t="shared" si="0"/>
        <v>28</v>
      </c>
      <c r="C80" s="531"/>
      <c r="D80" s="532"/>
      <c r="E80" s="532"/>
      <c r="F80" s="532"/>
      <c r="G80" s="532"/>
      <c r="H80" s="532"/>
      <c r="I80" s="532"/>
      <c r="J80" s="532"/>
      <c r="K80" s="532"/>
      <c r="L80" s="533"/>
      <c r="M80" s="530"/>
      <c r="N80" s="530"/>
      <c r="O80" s="530"/>
      <c r="P80" s="530"/>
      <c r="Q80" s="530"/>
      <c r="R80" s="527"/>
      <c r="S80" s="528"/>
      <c r="T80" s="528"/>
      <c r="U80" s="528"/>
      <c r="V80" s="529"/>
      <c r="W80" s="28"/>
      <c r="X80" s="4"/>
      <c r="Y80" s="5"/>
      <c r="Z80" s="353"/>
      <c r="AA80" s="354"/>
    </row>
    <row r="81" spans="1:27" ht="33.950000000000003" customHeight="1">
      <c r="A81" s="336"/>
      <c r="B81" s="355">
        <f t="shared" si="0"/>
        <v>29</v>
      </c>
      <c r="C81" s="531"/>
      <c r="D81" s="532"/>
      <c r="E81" s="532"/>
      <c r="F81" s="532"/>
      <c r="G81" s="532"/>
      <c r="H81" s="532"/>
      <c r="I81" s="532"/>
      <c r="J81" s="532"/>
      <c r="K81" s="532"/>
      <c r="L81" s="533"/>
      <c r="M81" s="530"/>
      <c r="N81" s="530"/>
      <c r="O81" s="530"/>
      <c r="P81" s="530"/>
      <c r="Q81" s="530"/>
      <c r="R81" s="527"/>
      <c r="S81" s="528"/>
      <c r="T81" s="528"/>
      <c r="U81" s="528"/>
      <c r="V81" s="529"/>
      <c r="W81" s="28"/>
      <c r="X81" s="4"/>
      <c r="Y81" s="5"/>
      <c r="Z81" s="353"/>
      <c r="AA81" s="354"/>
    </row>
    <row r="82" spans="1:27" ht="33.950000000000003" customHeight="1">
      <c r="A82" s="336"/>
      <c r="B82" s="355">
        <f t="shared" si="0"/>
        <v>30</v>
      </c>
      <c r="C82" s="531"/>
      <c r="D82" s="532"/>
      <c r="E82" s="532"/>
      <c r="F82" s="532"/>
      <c r="G82" s="532"/>
      <c r="H82" s="532"/>
      <c r="I82" s="532"/>
      <c r="J82" s="532"/>
      <c r="K82" s="532"/>
      <c r="L82" s="533"/>
      <c r="M82" s="530"/>
      <c r="N82" s="530"/>
      <c r="O82" s="530"/>
      <c r="P82" s="530"/>
      <c r="Q82" s="530"/>
      <c r="R82" s="527"/>
      <c r="S82" s="528"/>
      <c r="T82" s="528"/>
      <c r="U82" s="528"/>
      <c r="V82" s="529"/>
      <c r="W82" s="28"/>
      <c r="X82" s="4"/>
      <c r="Y82" s="5"/>
      <c r="Z82" s="353"/>
      <c r="AA82" s="354"/>
    </row>
    <row r="83" spans="1:27" ht="33.950000000000003" customHeight="1">
      <c r="A83" s="336"/>
      <c r="B83" s="355">
        <f t="shared" si="0"/>
        <v>31</v>
      </c>
      <c r="C83" s="531"/>
      <c r="D83" s="532"/>
      <c r="E83" s="532"/>
      <c r="F83" s="532"/>
      <c r="G83" s="532"/>
      <c r="H83" s="532"/>
      <c r="I83" s="532"/>
      <c r="J83" s="532"/>
      <c r="K83" s="532"/>
      <c r="L83" s="533"/>
      <c r="M83" s="530"/>
      <c r="N83" s="530"/>
      <c r="O83" s="530"/>
      <c r="P83" s="530"/>
      <c r="Q83" s="530"/>
      <c r="R83" s="527"/>
      <c r="S83" s="528"/>
      <c r="T83" s="528"/>
      <c r="U83" s="528"/>
      <c r="V83" s="529"/>
      <c r="W83" s="28"/>
      <c r="X83" s="4"/>
      <c r="Y83" s="5"/>
      <c r="Z83" s="353"/>
      <c r="AA83" s="354"/>
    </row>
    <row r="84" spans="1:27" ht="33.950000000000003" customHeight="1">
      <c r="A84" s="336"/>
      <c r="B84" s="355">
        <f t="shared" si="0"/>
        <v>32</v>
      </c>
      <c r="C84" s="531"/>
      <c r="D84" s="532"/>
      <c r="E84" s="532"/>
      <c r="F84" s="532"/>
      <c r="G84" s="532"/>
      <c r="H84" s="532"/>
      <c r="I84" s="532"/>
      <c r="J84" s="532"/>
      <c r="K84" s="532"/>
      <c r="L84" s="533"/>
      <c r="M84" s="530"/>
      <c r="N84" s="530"/>
      <c r="O84" s="530"/>
      <c r="P84" s="530"/>
      <c r="Q84" s="530"/>
      <c r="R84" s="527"/>
      <c r="S84" s="528"/>
      <c r="T84" s="528"/>
      <c r="U84" s="528"/>
      <c r="V84" s="529"/>
      <c r="W84" s="28"/>
      <c r="X84" s="4"/>
      <c r="Y84" s="5"/>
      <c r="Z84" s="353"/>
      <c r="AA84" s="354"/>
    </row>
    <row r="85" spans="1:27" ht="33.950000000000003" customHeight="1">
      <c r="A85" s="336"/>
      <c r="B85" s="355">
        <f t="shared" si="0"/>
        <v>33</v>
      </c>
      <c r="C85" s="531"/>
      <c r="D85" s="532"/>
      <c r="E85" s="532"/>
      <c r="F85" s="532"/>
      <c r="G85" s="532"/>
      <c r="H85" s="532"/>
      <c r="I85" s="532"/>
      <c r="J85" s="532"/>
      <c r="K85" s="532"/>
      <c r="L85" s="533"/>
      <c r="M85" s="530"/>
      <c r="N85" s="530"/>
      <c r="O85" s="530"/>
      <c r="P85" s="530"/>
      <c r="Q85" s="530"/>
      <c r="R85" s="527"/>
      <c r="S85" s="528"/>
      <c r="T85" s="528"/>
      <c r="U85" s="528"/>
      <c r="V85" s="529"/>
      <c r="W85" s="28"/>
      <c r="X85" s="4"/>
      <c r="Y85" s="5"/>
      <c r="Z85" s="353"/>
      <c r="AA85" s="354"/>
    </row>
    <row r="86" spans="1:27" ht="33.950000000000003" customHeight="1">
      <c r="A86" s="336"/>
      <c r="B86" s="355">
        <f t="shared" si="0"/>
        <v>34</v>
      </c>
      <c r="C86" s="531"/>
      <c r="D86" s="532"/>
      <c r="E86" s="532"/>
      <c r="F86" s="532"/>
      <c r="G86" s="532"/>
      <c r="H86" s="532"/>
      <c r="I86" s="532"/>
      <c r="J86" s="532"/>
      <c r="K86" s="532"/>
      <c r="L86" s="533"/>
      <c r="M86" s="530"/>
      <c r="N86" s="530"/>
      <c r="O86" s="530"/>
      <c r="P86" s="530"/>
      <c r="Q86" s="530"/>
      <c r="R86" s="527"/>
      <c r="S86" s="528"/>
      <c r="T86" s="528"/>
      <c r="U86" s="528"/>
      <c r="V86" s="529"/>
      <c r="W86" s="28"/>
      <c r="X86" s="4"/>
      <c r="Y86" s="5"/>
      <c r="Z86" s="353"/>
      <c r="AA86" s="354"/>
    </row>
    <row r="87" spans="1:27" ht="33.950000000000003" customHeight="1">
      <c r="A87" s="336"/>
      <c r="B87" s="355">
        <f t="shared" si="0"/>
        <v>35</v>
      </c>
      <c r="C87" s="531"/>
      <c r="D87" s="532"/>
      <c r="E87" s="532"/>
      <c r="F87" s="532"/>
      <c r="G87" s="532"/>
      <c r="H87" s="532"/>
      <c r="I87" s="532"/>
      <c r="J87" s="532"/>
      <c r="K87" s="532"/>
      <c r="L87" s="533"/>
      <c r="M87" s="530"/>
      <c r="N87" s="530"/>
      <c r="O87" s="530"/>
      <c r="P87" s="530"/>
      <c r="Q87" s="530"/>
      <c r="R87" s="527"/>
      <c r="S87" s="528"/>
      <c r="T87" s="528"/>
      <c r="U87" s="528"/>
      <c r="V87" s="529"/>
      <c r="W87" s="28"/>
      <c r="X87" s="4"/>
      <c r="Y87" s="5"/>
      <c r="Z87" s="353"/>
      <c r="AA87" s="354"/>
    </row>
    <row r="88" spans="1:27" ht="33.950000000000003" customHeight="1">
      <c r="A88" s="336"/>
      <c r="B88" s="355">
        <f t="shared" si="0"/>
        <v>36</v>
      </c>
      <c r="C88" s="531"/>
      <c r="D88" s="532"/>
      <c r="E88" s="532"/>
      <c r="F88" s="532"/>
      <c r="G88" s="532"/>
      <c r="H88" s="532"/>
      <c r="I88" s="532"/>
      <c r="J88" s="532"/>
      <c r="K88" s="532"/>
      <c r="L88" s="533"/>
      <c r="M88" s="530"/>
      <c r="N88" s="530"/>
      <c r="O88" s="530"/>
      <c r="P88" s="530"/>
      <c r="Q88" s="530"/>
      <c r="R88" s="527"/>
      <c r="S88" s="528"/>
      <c r="T88" s="528"/>
      <c r="U88" s="528"/>
      <c r="V88" s="529"/>
      <c r="W88" s="28"/>
      <c r="X88" s="4"/>
      <c r="Y88" s="5"/>
      <c r="Z88" s="353"/>
      <c r="AA88" s="354"/>
    </row>
    <row r="89" spans="1:27" ht="33.950000000000003" customHeight="1">
      <c r="A89" s="336"/>
      <c r="B89" s="355">
        <f t="shared" si="0"/>
        <v>37</v>
      </c>
      <c r="C89" s="531"/>
      <c r="D89" s="532"/>
      <c r="E89" s="532"/>
      <c r="F89" s="532"/>
      <c r="G89" s="532"/>
      <c r="H89" s="532"/>
      <c r="I89" s="532"/>
      <c r="J89" s="532"/>
      <c r="K89" s="532"/>
      <c r="L89" s="533"/>
      <c r="M89" s="530"/>
      <c r="N89" s="530"/>
      <c r="O89" s="530"/>
      <c r="P89" s="530"/>
      <c r="Q89" s="530"/>
      <c r="R89" s="527"/>
      <c r="S89" s="528"/>
      <c r="T89" s="528"/>
      <c r="U89" s="528"/>
      <c r="V89" s="529"/>
      <c r="W89" s="28"/>
      <c r="X89" s="4"/>
      <c r="Y89" s="5"/>
      <c r="Z89" s="353"/>
      <c r="AA89" s="354"/>
    </row>
    <row r="90" spans="1:27" ht="33.950000000000003" customHeight="1">
      <c r="A90" s="336"/>
      <c r="B90" s="355">
        <f t="shared" si="0"/>
        <v>38</v>
      </c>
      <c r="C90" s="531"/>
      <c r="D90" s="532"/>
      <c r="E90" s="532"/>
      <c r="F90" s="532"/>
      <c r="G90" s="532"/>
      <c r="H90" s="532"/>
      <c r="I90" s="532"/>
      <c r="J90" s="532"/>
      <c r="K90" s="532"/>
      <c r="L90" s="533"/>
      <c r="M90" s="530"/>
      <c r="N90" s="530"/>
      <c r="O90" s="530"/>
      <c r="P90" s="530"/>
      <c r="Q90" s="530"/>
      <c r="R90" s="527"/>
      <c r="S90" s="528"/>
      <c r="T90" s="528"/>
      <c r="U90" s="528"/>
      <c r="V90" s="529"/>
      <c r="W90" s="28"/>
      <c r="X90" s="4"/>
      <c r="Y90" s="5"/>
      <c r="Z90" s="353"/>
      <c r="AA90" s="354"/>
    </row>
    <row r="91" spans="1:27" ht="33.950000000000003" customHeight="1">
      <c r="A91" s="336"/>
      <c r="B91" s="355">
        <f t="shared" si="0"/>
        <v>39</v>
      </c>
      <c r="C91" s="531"/>
      <c r="D91" s="532"/>
      <c r="E91" s="532"/>
      <c r="F91" s="532"/>
      <c r="G91" s="532"/>
      <c r="H91" s="532"/>
      <c r="I91" s="532"/>
      <c r="J91" s="532"/>
      <c r="K91" s="532"/>
      <c r="L91" s="533"/>
      <c r="M91" s="530"/>
      <c r="N91" s="530"/>
      <c r="O91" s="530"/>
      <c r="P91" s="530"/>
      <c r="Q91" s="530"/>
      <c r="R91" s="527"/>
      <c r="S91" s="528"/>
      <c r="T91" s="528"/>
      <c r="U91" s="528"/>
      <c r="V91" s="529"/>
      <c r="W91" s="28"/>
      <c r="X91" s="4"/>
      <c r="Y91" s="5"/>
      <c r="Z91" s="353"/>
      <c r="AA91" s="354"/>
    </row>
    <row r="92" spans="1:27" ht="33.950000000000003" customHeight="1">
      <c r="A92" s="336"/>
      <c r="B92" s="355">
        <f t="shared" si="0"/>
        <v>40</v>
      </c>
      <c r="C92" s="531"/>
      <c r="D92" s="532"/>
      <c r="E92" s="532"/>
      <c r="F92" s="532"/>
      <c r="G92" s="532"/>
      <c r="H92" s="532"/>
      <c r="I92" s="532"/>
      <c r="J92" s="532"/>
      <c r="K92" s="532"/>
      <c r="L92" s="533"/>
      <c r="M92" s="530"/>
      <c r="N92" s="530"/>
      <c r="O92" s="530"/>
      <c r="P92" s="530"/>
      <c r="Q92" s="530"/>
      <c r="R92" s="527"/>
      <c r="S92" s="528"/>
      <c r="T92" s="528"/>
      <c r="U92" s="528"/>
      <c r="V92" s="529"/>
      <c r="W92" s="28"/>
      <c r="X92" s="4"/>
      <c r="Y92" s="5"/>
      <c r="Z92" s="353"/>
      <c r="AA92" s="354"/>
    </row>
    <row r="93" spans="1:27" ht="33.950000000000003" customHeight="1">
      <c r="A93" s="336"/>
      <c r="B93" s="355">
        <f t="shared" si="0"/>
        <v>41</v>
      </c>
      <c r="C93" s="531"/>
      <c r="D93" s="532"/>
      <c r="E93" s="532"/>
      <c r="F93" s="532"/>
      <c r="G93" s="532"/>
      <c r="H93" s="532"/>
      <c r="I93" s="532"/>
      <c r="J93" s="532"/>
      <c r="K93" s="532"/>
      <c r="L93" s="533"/>
      <c r="M93" s="530"/>
      <c r="N93" s="530"/>
      <c r="O93" s="530"/>
      <c r="P93" s="530"/>
      <c r="Q93" s="530"/>
      <c r="R93" s="527"/>
      <c r="S93" s="528"/>
      <c r="T93" s="528"/>
      <c r="U93" s="528"/>
      <c r="V93" s="529"/>
      <c r="W93" s="28"/>
      <c r="X93" s="4"/>
      <c r="Y93" s="5"/>
      <c r="Z93" s="353"/>
      <c r="AA93" s="354"/>
    </row>
    <row r="94" spans="1:27" ht="33.950000000000003" customHeight="1">
      <c r="A94" s="336"/>
      <c r="B94" s="355">
        <f t="shared" si="0"/>
        <v>42</v>
      </c>
      <c r="C94" s="531"/>
      <c r="D94" s="532"/>
      <c r="E94" s="532"/>
      <c r="F94" s="532"/>
      <c r="G94" s="532"/>
      <c r="H94" s="532"/>
      <c r="I94" s="532"/>
      <c r="J94" s="532"/>
      <c r="K94" s="532"/>
      <c r="L94" s="533"/>
      <c r="M94" s="530"/>
      <c r="N94" s="530"/>
      <c r="O94" s="530"/>
      <c r="P94" s="530"/>
      <c r="Q94" s="530"/>
      <c r="R94" s="527"/>
      <c r="S94" s="528"/>
      <c r="T94" s="528"/>
      <c r="U94" s="528"/>
      <c r="V94" s="529"/>
      <c r="W94" s="28"/>
      <c r="X94" s="4"/>
      <c r="Y94" s="5"/>
      <c r="Z94" s="353"/>
      <c r="AA94" s="354"/>
    </row>
    <row r="95" spans="1:27" ht="33.950000000000003" customHeight="1">
      <c r="A95" s="336"/>
      <c r="B95" s="355">
        <f t="shared" si="0"/>
        <v>43</v>
      </c>
      <c r="C95" s="531"/>
      <c r="D95" s="532"/>
      <c r="E95" s="532"/>
      <c r="F95" s="532"/>
      <c r="G95" s="532"/>
      <c r="H95" s="532"/>
      <c r="I95" s="532"/>
      <c r="J95" s="532"/>
      <c r="K95" s="532"/>
      <c r="L95" s="533"/>
      <c r="M95" s="530"/>
      <c r="N95" s="530"/>
      <c r="O95" s="530"/>
      <c r="P95" s="530"/>
      <c r="Q95" s="530"/>
      <c r="R95" s="527"/>
      <c r="S95" s="528"/>
      <c r="T95" s="528"/>
      <c r="U95" s="528"/>
      <c r="V95" s="529"/>
      <c r="W95" s="28"/>
      <c r="X95" s="4"/>
      <c r="Y95" s="5"/>
      <c r="Z95" s="353"/>
      <c r="AA95" s="354"/>
    </row>
    <row r="96" spans="1:27" ht="33.950000000000003" customHeight="1">
      <c r="A96" s="336"/>
      <c r="B96" s="355">
        <f t="shared" si="0"/>
        <v>44</v>
      </c>
      <c r="C96" s="531"/>
      <c r="D96" s="532"/>
      <c r="E96" s="532"/>
      <c r="F96" s="532"/>
      <c r="G96" s="532"/>
      <c r="H96" s="532"/>
      <c r="I96" s="532"/>
      <c r="J96" s="532"/>
      <c r="K96" s="532"/>
      <c r="L96" s="533"/>
      <c r="M96" s="530"/>
      <c r="N96" s="530"/>
      <c r="O96" s="530"/>
      <c r="P96" s="530"/>
      <c r="Q96" s="530"/>
      <c r="R96" s="527"/>
      <c r="S96" s="528"/>
      <c r="T96" s="528"/>
      <c r="U96" s="528"/>
      <c r="V96" s="529"/>
      <c r="W96" s="28"/>
      <c r="X96" s="4"/>
      <c r="Y96" s="5"/>
      <c r="Z96" s="353"/>
      <c r="AA96" s="354"/>
    </row>
    <row r="97" spans="1:27" ht="33.950000000000003" customHeight="1">
      <c r="A97" s="336"/>
      <c r="B97" s="355">
        <f t="shared" si="0"/>
        <v>45</v>
      </c>
      <c r="C97" s="531"/>
      <c r="D97" s="532"/>
      <c r="E97" s="532"/>
      <c r="F97" s="532"/>
      <c r="G97" s="532"/>
      <c r="H97" s="532"/>
      <c r="I97" s="532"/>
      <c r="J97" s="532"/>
      <c r="K97" s="532"/>
      <c r="L97" s="533"/>
      <c r="M97" s="530"/>
      <c r="N97" s="530"/>
      <c r="O97" s="530"/>
      <c r="P97" s="530"/>
      <c r="Q97" s="530"/>
      <c r="R97" s="527"/>
      <c r="S97" s="528"/>
      <c r="T97" s="528"/>
      <c r="U97" s="528"/>
      <c r="V97" s="529"/>
      <c r="W97" s="28"/>
      <c r="X97" s="4"/>
      <c r="Y97" s="5"/>
      <c r="Z97" s="353"/>
      <c r="AA97" s="354"/>
    </row>
    <row r="98" spans="1:27" ht="33.950000000000003" customHeight="1">
      <c r="A98" s="336"/>
      <c r="B98" s="355">
        <f t="shared" si="0"/>
        <v>46</v>
      </c>
      <c r="C98" s="531"/>
      <c r="D98" s="532"/>
      <c r="E98" s="532"/>
      <c r="F98" s="532"/>
      <c r="G98" s="532"/>
      <c r="H98" s="532"/>
      <c r="I98" s="532"/>
      <c r="J98" s="532"/>
      <c r="K98" s="532"/>
      <c r="L98" s="533"/>
      <c r="M98" s="530"/>
      <c r="N98" s="530"/>
      <c r="O98" s="530"/>
      <c r="P98" s="530"/>
      <c r="Q98" s="530"/>
      <c r="R98" s="527"/>
      <c r="S98" s="528"/>
      <c r="T98" s="528"/>
      <c r="U98" s="528"/>
      <c r="V98" s="529"/>
      <c r="W98" s="28"/>
      <c r="X98" s="4"/>
      <c r="Y98" s="5"/>
      <c r="Z98" s="353"/>
      <c r="AA98" s="354"/>
    </row>
    <row r="99" spans="1:27" ht="33.950000000000003" customHeight="1">
      <c r="A99" s="336"/>
      <c r="B99" s="355">
        <f t="shared" si="0"/>
        <v>47</v>
      </c>
      <c r="C99" s="531"/>
      <c r="D99" s="532"/>
      <c r="E99" s="532"/>
      <c r="F99" s="532"/>
      <c r="G99" s="532"/>
      <c r="H99" s="532"/>
      <c r="I99" s="532"/>
      <c r="J99" s="532"/>
      <c r="K99" s="532"/>
      <c r="L99" s="533"/>
      <c r="M99" s="530"/>
      <c r="N99" s="530"/>
      <c r="O99" s="530"/>
      <c r="P99" s="530"/>
      <c r="Q99" s="530"/>
      <c r="R99" s="527"/>
      <c r="S99" s="528"/>
      <c r="T99" s="528"/>
      <c r="U99" s="528"/>
      <c r="V99" s="529"/>
      <c r="W99" s="28"/>
      <c r="X99" s="4"/>
      <c r="Y99" s="5"/>
      <c r="Z99" s="353"/>
      <c r="AA99" s="354"/>
    </row>
    <row r="100" spans="1:27" ht="33.950000000000003" customHeight="1">
      <c r="A100" s="336"/>
      <c r="B100" s="355">
        <f t="shared" si="0"/>
        <v>48</v>
      </c>
      <c r="C100" s="531"/>
      <c r="D100" s="532"/>
      <c r="E100" s="532"/>
      <c r="F100" s="532"/>
      <c r="G100" s="532"/>
      <c r="H100" s="532"/>
      <c r="I100" s="532"/>
      <c r="J100" s="532"/>
      <c r="K100" s="532"/>
      <c r="L100" s="533"/>
      <c r="M100" s="530"/>
      <c r="N100" s="530"/>
      <c r="O100" s="530"/>
      <c r="P100" s="530"/>
      <c r="Q100" s="530"/>
      <c r="R100" s="527"/>
      <c r="S100" s="528"/>
      <c r="T100" s="528"/>
      <c r="U100" s="528"/>
      <c r="V100" s="529"/>
      <c r="W100" s="28"/>
      <c r="X100" s="4"/>
      <c r="Y100" s="5"/>
      <c r="Z100" s="353"/>
      <c r="AA100" s="354"/>
    </row>
    <row r="101" spans="1:27" ht="33.950000000000003" customHeight="1">
      <c r="A101" s="336"/>
      <c r="B101" s="355">
        <f t="shared" si="0"/>
        <v>49</v>
      </c>
      <c r="C101" s="531"/>
      <c r="D101" s="532"/>
      <c r="E101" s="532"/>
      <c r="F101" s="532"/>
      <c r="G101" s="532"/>
      <c r="H101" s="532"/>
      <c r="I101" s="532"/>
      <c r="J101" s="532"/>
      <c r="K101" s="532"/>
      <c r="L101" s="533"/>
      <c r="M101" s="530"/>
      <c r="N101" s="530"/>
      <c r="O101" s="530"/>
      <c r="P101" s="530"/>
      <c r="Q101" s="530"/>
      <c r="R101" s="527"/>
      <c r="S101" s="528"/>
      <c r="T101" s="528"/>
      <c r="U101" s="528"/>
      <c r="V101" s="529"/>
      <c r="W101" s="28"/>
      <c r="X101" s="4"/>
      <c r="Y101" s="5"/>
      <c r="Z101" s="353"/>
      <c r="AA101" s="354"/>
    </row>
    <row r="102" spans="1:27" ht="33.950000000000003" customHeight="1">
      <c r="A102" s="336"/>
      <c r="B102" s="355">
        <f t="shared" si="0"/>
        <v>50</v>
      </c>
      <c r="C102" s="531"/>
      <c r="D102" s="532"/>
      <c r="E102" s="532"/>
      <c r="F102" s="532"/>
      <c r="G102" s="532"/>
      <c r="H102" s="532"/>
      <c r="I102" s="532"/>
      <c r="J102" s="532"/>
      <c r="K102" s="532"/>
      <c r="L102" s="533"/>
      <c r="M102" s="530"/>
      <c r="N102" s="530"/>
      <c r="O102" s="530"/>
      <c r="P102" s="530"/>
      <c r="Q102" s="530"/>
      <c r="R102" s="527"/>
      <c r="S102" s="528"/>
      <c r="T102" s="528"/>
      <c r="U102" s="528"/>
      <c r="V102" s="529"/>
      <c r="W102" s="28"/>
      <c r="X102" s="4"/>
      <c r="Y102" s="5"/>
      <c r="Z102" s="353"/>
      <c r="AA102" s="354"/>
    </row>
    <row r="103" spans="1:27" ht="33.950000000000003" customHeight="1">
      <c r="A103" s="336"/>
      <c r="B103" s="355">
        <f t="shared" si="0"/>
        <v>51</v>
      </c>
      <c r="C103" s="531"/>
      <c r="D103" s="532"/>
      <c r="E103" s="532"/>
      <c r="F103" s="532"/>
      <c r="G103" s="532"/>
      <c r="H103" s="532"/>
      <c r="I103" s="532"/>
      <c r="J103" s="532"/>
      <c r="K103" s="532"/>
      <c r="L103" s="533"/>
      <c r="M103" s="530"/>
      <c r="N103" s="530"/>
      <c r="O103" s="530"/>
      <c r="P103" s="530"/>
      <c r="Q103" s="530"/>
      <c r="R103" s="527"/>
      <c r="S103" s="528"/>
      <c r="T103" s="528"/>
      <c r="U103" s="528"/>
      <c r="V103" s="529"/>
      <c r="W103" s="28"/>
      <c r="X103" s="4"/>
      <c r="Y103" s="5"/>
      <c r="Z103" s="353"/>
      <c r="AA103" s="354"/>
    </row>
    <row r="104" spans="1:27" ht="33.950000000000003" customHeight="1">
      <c r="A104" s="336"/>
      <c r="B104" s="355">
        <f t="shared" si="0"/>
        <v>52</v>
      </c>
      <c r="C104" s="531"/>
      <c r="D104" s="532"/>
      <c r="E104" s="532"/>
      <c r="F104" s="532"/>
      <c r="G104" s="532"/>
      <c r="H104" s="532"/>
      <c r="I104" s="532"/>
      <c r="J104" s="532"/>
      <c r="K104" s="532"/>
      <c r="L104" s="533"/>
      <c r="M104" s="530"/>
      <c r="N104" s="530"/>
      <c r="O104" s="530"/>
      <c r="P104" s="530"/>
      <c r="Q104" s="530"/>
      <c r="R104" s="527"/>
      <c r="S104" s="528"/>
      <c r="T104" s="528"/>
      <c r="U104" s="528"/>
      <c r="V104" s="529"/>
      <c r="W104" s="28"/>
      <c r="X104" s="4"/>
      <c r="Y104" s="5"/>
      <c r="Z104" s="353"/>
      <c r="AA104" s="354"/>
    </row>
    <row r="105" spans="1:27" ht="33.950000000000003" customHeight="1">
      <c r="A105" s="336"/>
      <c r="B105" s="355">
        <f t="shared" si="0"/>
        <v>53</v>
      </c>
      <c r="C105" s="531"/>
      <c r="D105" s="532"/>
      <c r="E105" s="532"/>
      <c r="F105" s="532"/>
      <c r="G105" s="532"/>
      <c r="H105" s="532"/>
      <c r="I105" s="532"/>
      <c r="J105" s="532"/>
      <c r="K105" s="532"/>
      <c r="L105" s="533"/>
      <c r="M105" s="530"/>
      <c r="N105" s="530"/>
      <c r="O105" s="530"/>
      <c r="P105" s="530"/>
      <c r="Q105" s="530"/>
      <c r="R105" s="527"/>
      <c r="S105" s="528"/>
      <c r="T105" s="528"/>
      <c r="U105" s="528"/>
      <c r="V105" s="529"/>
      <c r="W105" s="28"/>
      <c r="X105" s="4"/>
      <c r="Y105" s="5"/>
      <c r="Z105" s="353"/>
      <c r="AA105" s="354"/>
    </row>
    <row r="106" spans="1:27" ht="33.950000000000003" customHeight="1">
      <c r="A106" s="336"/>
      <c r="B106" s="355">
        <f t="shared" si="0"/>
        <v>54</v>
      </c>
      <c r="C106" s="531"/>
      <c r="D106" s="532"/>
      <c r="E106" s="532"/>
      <c r="F106" s="532"/>
      <c r="G106" s="532"/>
      <c r="H106" s="532"/>
      <c r="I106" s="532"/>
      <c r="J106" s="532"/>
      <c r="K106" s="532"/>
      <c r="L106" s="533"/>
      <c r="M106" s="530"/>
      <c r="N106" s="530"/>
      <c r="O106" s="530"/>
      <c r="P106" s="530"/>
      <c r="Q106" s="530"/>
      <c r="R106" s="527"/>
      <c r="S106" s="528"/>
      <c r="T106" s="528"/>
      <c r="U106" s="528"/>
      <c r="V106" s="529"/>
      <c r="W106" s="28"/>
      <c r="X106" s="4"/>
      <c r="Y106" s="5"/>
      <c r="Z106" s="353"/>
      <c r="AA106" s="354"/>
    </row>
    <row r="107" spans="1:27" ht="33.950000000000003" customHeight="1">
      <c r="A107" s="336"/>
      <c r="B107" s="355">
        <f t="shared" si="0"/>
        <v>55</v>
      </c>
      <c r="C107" s="531"/>
      <c r="D107" s="532"/>
      <c r="E107" s="532"/>
      <c r="F107" s="532"/>
      <c r="G107" s="532"/>
      <c r="H107" s="532"/>
      <c r="I107" s="532"/>
      <c r="J107" s="532"/>
      <c r="K107" s="532"/>
      <c r="L107" s="533"/>
      <c r="M107" s="530"/>
      <c r="N107" s="530"/>
      <c r="O107" s="530"/>
      <c r="P107" s="530"/>
      <c r="Q107" s="530"/>
      <c r="R107" s="527"/>
      <c r="S107" s="528"/>
      <c r="T107" s="528"/>
      <c r="U107" s="528"/>
      <c r="V107" s="529"/>
      <c r="W107" s="28"/>
      <c r="X107" s="4"/>
      <c r="Y107" s="5"/>
      <c r="Z107" s="353"/>
      <c r="AA107" s="354"/>
    </row>
    <row r="108" spans="1:27" ht="33.950000000000003" customHeight="1">
      <c r="A108" s="336"/>
      <c r="B108" s="355">
        <f t="shared" si="0"/>
        <v>56</v>
      </c>
      <c r="C108" s="531"/>
      <c r="D108" s="532"/>
      <c r="E108" s="532"/>
      <c r="F108" s="532"/>
      <c r="G108" s="532"/>
      <c r="H108" s="532"/>
      <c r="I108" s="532"/>
      <c r="J108" s="532"/>
      <c r="K108" s="532"/>
      <c r="L108" s="533"/>
      <c r="M108" s="530"/>
      <c r="N108" s="530"/>
      <c r="O108" s="530"/>
      <c r="P108" s="530"/>
      <c r="Q108" s="530"/>
      <c r="R108" s="527"/>
      <c r="S108" s="528"/>
      <c r="T108" s="528"/>
      <c r="U108" s="528"/>
      <c r="V108" s="529"/>
      <c r="W108" s="28"/>
      <c r="X108" s="4"/>
      <c r="Y108" s="5"/>
      <c r="Z108" s="353"/>
      <c r="AA108" s="354"/>
    </row>
    <row r="109" spans="1:27" ht="33.950000000000003" customHeight="1">
      <c r="A109" s="336"/>
      <c r="B109" s="355">
        <f t="shared" si="0"/>
        <v>57</v>
      </c>
      <c r="C109" s="531"/>
      <c r="D109" s="532"/>
      <c r="E109" s="532"/>
      <c r="F109" s="532"/>
      <c r="G109" s="532"/>
      <c r="H109" s="532"/>
      <c r="I109" s="532"/>
      <c r="J109" s="532"/>
      <c r="K109" s="532"/>
      <c r="L109" s="533"/>
      <c r="M109" s="530"/>
      <c r="N109" s="530"/>
      <c r="O109" s="530"/>
      <c r="P109" s="530"/>
      <c r="Q109" s="530"/>
      <c r="R109" s="527"/>
      <c r="S109" s="528"/>
      <c r="T109" s="528"/>
      <c r="U109" s="528"/>
      <c r="V109" s="529"/>
      <c r="W109" s="28"/>
      <c r="X109" s="4"/>
      <c r="Y109" s="5"/>
      <c r="Z109" s="353"/>
      <c r="AA109" s="354"/>
    </row>
    <row r="110" spans="1:27" ht="33.950000000000003" customHeight="1">
      <c r="A110" s="336"/>
      <c r="B110" s="355">
        <f t="shared" si="0"/>
        <v>58</v>
      </c>
      <c r="C110" s="531"/>
      <c r="D110" s="532"/>
      <c r="E110" s="532"/>
      <c r="F110" s="532"/>
      <c r="G110" s="532"/>
      <c r="H110" s="532"/>
      <c r="I110" s="532"/>
      <c r="J110" s="532"/>
      <c r="K110" s="532"/>
      <c r="L110" s="533"/>
      <c r="M110" s="530"/>
      <c r="N110" s="530"/>
      <c r="O110" s="530"/>
      <c r="P110" s="530"/>
      <c r="Q110" s="530"/>
      <c r="R110" s="527"/>
      <c r="S110" s="528"/>
      <c r="T110" s="528"/>
      <c r="U110" s="528"/>
      <c r="V110" s="529"/>
      <c r="W110" s="28"/>
      <c r="X110" s="4"/>
      <c r="Y110" s="5"/>
      <c r="Z110" s="353"/>
      <c r="AA110" s="354"/>
    </row>
    <row r="111" spans="1:27" ht="33.950000000000003" customHeight="1">
      <c r="A111" s="336"/>
      <c r="B111" s="355">
        <f t="shared" si="0"/>
        <v>59</v>
      </c>
      <c r="C111" s="531"/>
      <c r="D111" s="532"/>
      <c r="E111" s="532"/>
      <c r="F111" s="532"/>
      <c r="G111" s="532"/>
      <c r="H111" s="532"/>
      <c r="I111" s="532"/>
      <c r="J111" s="532"/>
      <c r="K111" s="532"/>
      <c r="L111" s="533"/>
      <c r="M111" s="530"/>
      <c r="N111" s="530"/>
      <c r="O111" s="530"/>
      <c r="P111" s="530"/>
      <c r="Q111" s="530"/>
      <c r="R111" s="527"/>
      <c r="S111" s="528"/>
      <c r="T111" s="528"/>
      <c r="U111" s="528"/>
      <c r="V111" s="529"/>
      <c r="W111" s="28"/>
      <c r="X111" s="4"/>
      <c r="Y111" s="5"/>
      <c r="Z111" s="353"/>
      <c r="AA111" s="354"/>
    </row>
    <row r="112" spans="1:27" ht="33.950000000000003" customHeight="1">
      <c r="A112" s="336"/>
      <c r="B112" s="355">
        <f t="shared" si="0"/>
        <v>60</v>
      </c>
      <c r="C112" s="531"/>
      <c r="D112" s="532"/>
      <c r="E112" s="532"/>
      <c r="F112" s="532"/>
      <c r="G112" s="532"/>
      <c r="H112" s="532"/>
      <c r="I112" s="532"/>
      <c r="J112" s="532"/>
      <c r="K112" s="532"/>
      <c r="L112" s="533"/>
      <c r="M112" s="530"/>
      <c r="N112" s="530"/>
      <c r="O112" s="530"/>
      <c r="P112" s="530"/>
      <c r="Q112" s="530"/>
      <c r="R112" s="527"/>
      <c r="S112" s="528"/>
      <c r="T112" s="528"/>
      <c r="U112" s="528"/>
      <c r="V112" s="529"/>
      <c r="W112" s="28"/>
      <c r="X112" s="4"/>
      <c r="Y112" s="5"/>
      <c r="Z112" s="353"/>
      <c r="AA112" s="354"/>
    </row>
    <row r="113" spans="1:27" ht="33.950000000000003" customHeight="1">
      <c r="A113" s="336"/>
      <c r="B113" s="355">
        <f t="shared" si="0"/>
        <v>61</v>
      </c>
      <c r="C113" s="531"/>
      <c r="D113" s="532"/>
      <c r="E113" s="532"/>
      <c r="F113" s="532"/>
      <c r="G113" s="532"/>
      <c r="H113" s="532"/>
      <c r="I113" s="532"/>
      <c r="J113" s="532"/>
      <c r="K113" s="532"/>
      <c r="L113" s="533"/>
      <c r="M113" s="530"/>
      <c r="N113" s="530"/>
      <c r="O113" s="530"/>
      <c r="P113" s="530"/>
      <c r="Q113" s="530"/>
      <c r="R113" s="527"/>
      <c r="S113" s="528"/>
      <c r="T113" s="528"/>
      <c r="U113" s="528"/>
      <c r="V113" s="529"/>
      <c r="W113" s="28"/>
      <c r="X113" s="4"/>
      <c r="Y113" s="5"/>
      <c r="Z113" s="353"/>
      <c r="AA113" s="354"/>
    </row>
    <row r="114" spans="1:27" ht="33.950000000000003" customHeight="1">
      <c r="A114" s="336"/>
      <c r="B114" s="355">
        <f t="shared" si="0"/>
        <v>62</v>
      </c>
      <c r="C114" s="531"/>
      <c r="D114" s="532"/>
      <c r="E114" s="532"/>
      <c r="F114" s="532"/>
      <c r="G114" s="532"/>
      <c r="H114" s="532"/>
      <c r="I114" s="532"/>
      <c r="J114" s="532"/>
      <c r="K114" s="532"/>
      <c r="L114" s="533"/>
      <c r="M114" s="530"/>
      <c r="N114" s="530"/>
      <c r="O114" s="530"/>
      <c r="P114" s="530"/>
      <c r="Q114" s="530"/>
      <c r="R114" s="527"/>
      <c r="S114" s="528"/>
      <c r="T114" s="528"/>
      <c r="U114" s="528"/>
      <c r="V114" s="529"/>
      <c r="W114" s="28"/>
      <c r="X114" s="4"/>
      <c r="Y114" s="5"/>
      <c r="Z114" s="353"/>
      <c r="AA114" s="354"/>
    </row>
    <row r="115" spans="1:27" ht="33.950000000000003" customHeight="1">
      <c r="A115" s="336"/>
      <c r="B115" s="355">
        <f t="shared" si="0"/>
        <v>63</v>
      </c>
      <c r="C115" s="531"/>
      <c r="D115" s="532"/>
      <c r="E115" s="532"/>
      <c r="F115" s="532"/>
      <c r="G115" s="532"/>
      <c r="H115" s="532"/>
      <c r="I115" s="532"/>
      <c r="J115" s="532"/>
      <c r="K115" s="532"/>
      <c r="L115" s="533"/>
      <c r="M115" s="530"/>
      <c r="N115" s="530"/>
      <c r="O115" s="530"/>
      <c r="P115" s="530"/>
      <c r="Q115" s="530"/>
      <c r="R115" s="527"/>
      <c r="S115" s="528"/>
      <c r="T115" s="528"/>
      <c r="U115" s="528"/>
      <c r="V115" s="529"/>
      <c r="W115" s="28"/>
      <c r="X115" s="4"/>
      <c r="Y115" s="5"/>
      <c r="Z115" s="353"/>
      <c r="AA115" s="354"/>
    </row>
    <row r="116" spans="1:27" ht="33.950000000000003" customHeight="1">
      <c r="A116" s="336"/>
      <c r="B116" s="355">
        <f t="shared" si="0"/>
        <v>64</v>
      </c>
      <c r="C116" s="531"/>
      <c r="D116" s="532"/>
      <c r="E116" s="532"/>
      <c r="F116" s="532"/>
      <c r="G116" s="532"/>
      <c r="H116" s="532"/>
      <c r="I116" s="532"/>
      <c r="J116" s="532"/>
      <c r="K116" s="532"/>
      <c r="L116" s="533"/>
      <c r="M116" s="530"/>
      <c r="N116" s="530"/>
      <c r="O116" s="530"/>
      <c r="P116" s="530"/>
      <c r="Q116" s="530"/>
      <c r="R116" s="527"/>
      <c r="S116" s="528"/>
      <c r="T116" s="528"/>
      <c r="U116" s="528"/>
      <c r="V116" s="529"/>
      <c r="W116" s="28"/>
      <c r="X116" s="4"/>
      <c r="Y116" s="5"/>
      <c r="Z116" s="353"/>
      <c r="AA116" s="354"/>
    </row>
    <row r="117" spans="1:27" ht="33.950000000000003" customHeight="1">
      <c r="A117" s="336"/>
      <c r="B117" s="355">
        <f t="shared" si="0"/>
        <v>65</v>
      </c>
      <c r="C117" s="531"/>
      <c r="D117" s="532"/>
      <c r="E117" s="532"/>
      <c r="F117" s="532"/>
      <c r="G117" s="532"/>
      <c r="H117" s="532"/>
      <c r="I117" s="532"/>
      <c r="J117" s="532"/>
      <c r="K117" s="532"/>
      <c r="L117" s="533"/>
      <c r="M117" s="530"/>
      <c r="N117" s="530"/>
      <c r="O117" s="530"/>
      <c r="P117" s="530"/>
      <c r="Q117" s="530"/>
      <c r="R117" s="527"/>
      <c r="S117" s="528"/>
      <c r="T117" s="528"/>
      <c r="U117" s="528"/>
      <c r="V117" s="529"/>
      <c r="W117" s="28"/>
      <c r="X117" s="4"/>
      <c r="Y117" s="5"/>
      <c r="Z117" s="353"/>
      <c r="AA117" s="354"/>
    </row>
    <row r="118" spans="1:27" ht="33.950000000000003" customHeight="1">
      <c r="A118" s="336"/>
      <c r="B118" s="355">
        <f t="shared" si="0"/>
        <v>66</v>
      </c>
      <c r="C118" s="531"/>
      <c r="D118" s="532"/>
      <c r="E118" s="532"/>
      <c r="F118" s="532"/>
      <c r="G118" s="532"/>
      <c r="H118" s="532"/>
      <c r="I118" s="532"/>
      <c r="J118" s="532"/>
      <c r="K118" s="532"/>
      <c r="L118" s="533"/>
      <c r="M118" s="530"/>
      <c r="N118" s="530"/>
      <c r="O118" s="530"/>
      <c r="P118" s="530"/>
      <c r="Q118" s="530"/>
      <c r="R118" s="527"/>
      <c r="S118" s="528"/>
      <c r="T118" s="528"/>
      <c r="U118" s="528"/>
      <c r="V118" s="529"/>
      <c r="W118" s="28"/>
      <c r="X118" s="4"/>
      <c r="Y118" s="5"/>
      <c r="Z118" s="353"/>
      <c r="AA118" s="354"/>
    </row>
    <row r="119" spans="1:27" ht="33.950000000000003" customHeight="1">
      <c r="A119" s="336"/>
      <c r="B119" s="355">
        <f t="shared" ref="B119:B152" si="1">B118+1</f>
        <v>67</v>
      </c>
      <c r="C119" s="531"/>
      <c r="D119" s="532"/>
      <c r="E119" s="532"/>
      <c r="F119" s="532"/>
      <c r="G119" s="532"/>
      <c r="H119" s="532"/>
      <c r="I119" s="532"/>
      <c r="J119" s="532"/>
      <c r="K119" s="532"/>
      <c r="L119" s="533"/>
      <c r="M119" s="530"/>
      <c r="N119" s="530"/>
      <c r="O119" s="530"/>
      <c r="P119" s="530"/>
      <c r="Q119" s="530"/>
      <c r="R119" s="527"/>
      <c r="S119" s="528"/>
      <c r="T119" s="528"/>
      <c r="U119" s="528"/>
      <c r="V119" s="529"/>
      <c r="W119" s="28"/>
      <c r="X119" s="4"/>
      <c r="Y119" s="5"/>
      <c r="Z119" s="353"/>
      <c r="AA119" s="354"/>
    </row>
    <row r="120" spans="1:27" ht="33.950000000000003" customHeight="1">
      <c r="A120" s="336"/>
      <c r="B120" s="355">
        <f t="shared" si="1"/>
        <v>68</v>
      </c>
      <c r="C120" s="531"/>
      <c r="D120" s="532"/>
      <c r="E120" s="532"/>
      <c r="F120" s="532"/>
      <c r="G120" s="532"/>
      <c r="H120" s="532"/>
      <c r="I120" s="532"/>
      <c r="J120" s="532"/>
      <c r="K120" s="532"/>
      <c r="L120" s="533"/>
      <c r="M120" s="530"/>
      <c r="N120" s="530"/>
      <c r="O120" s="530"/>
      <c r="P120" s="530"/>
      <c r="Q120" s="530"/>
      <c r="R120" s="527"/>
      <c r="S120" s="528"/>
      <c r="T120" s="528"/>
      <c r="U120" s="528"/>
      <c r="V120" s="529"/>
      <c r="W120" s="28"/>
      <c r="X120" s="4"/>
      <c r="Y120" s="5"/>
      <c r="Z120" s="353"/>
      <c r="AA120" s="354"/>
    </row>
    <row r="121" spans="1:27" ht="33.950000000000003" customHeight="1">
      <c r="A121" s="336"/>
      <c r="B121" s="355">
        <f t="shared" si="1"/>
        <v>69</v>
      </c>
      <c r="C121" s="531"/>
      <c r="D121" s="532"/>
      <c r="E121" s="532"/>
      <c r="F121" s="532"/>
      <c r="G121" s="532"/>
      <c r="H121" s="532"/>
      <c r="I121" s="532"/>
      <c r="J121" s="532"/>
      <c r="K121" s="532"/>
      <c r="L121" s="533"/>
      <c r="M121" s="530"/>
      <c r="N121" s="530"/>
      <c r="O121" s="530"/>
      <c r="P121" s="530"/>
      <c r="Q121" s="530"/>
      <c r="R121" s="527"/>
      <c r="S121" s="528"/>
      <c r="T121" s="528"/>
      <c r="U121" s="528"/>
      <c r="V121" s="529"/>
      <c r="W121" s="28"/>
      <c r="X121" s="4"/>
      <c r="Y121" s="5"/>
      <c r="Z121" s="353"/>
      <c r="AA121" s="354"/>
    </row>
    <row r="122" spans="1:27" ht="33.950000000000003" customHeight="1">
      <c r="A122" s="336"/>
      <c r="B122" s="355">
        <f t="shared" si="1"/>
        <v>70</v>
      </c>
      <c r="C122" s="531"/>
      <c r="D122" s="532"/>
      <c r="E122" s="532"/>
      <c r="F122" s="532"/>
      <c r="G122" s="532"/>
      <c r="H122" s="532"/>
      <c r="I122" s="532"/>
      <c r="J122" s="532"/>
      <c r="K122" s="532"/>
      <c r="L122" s="533"/>
      <c r="M122" s="530"/>
      <c r="N122" s="530"/>
      <c r="O122" s="530"/>
      <c r="P122" s="530"/>
      <c r="Q122" s="530"/>
      <c r="R122" s="527"/>
      <c r="S122" s="528"/>
      <c r="T122" s="528"/>
      <c r="U122" s="528"/>
      <c r="V122" s="529"/>
      <c r="W122" s="28"/>
      <c r="X122" s="4"/>
      <c r="Y122" s="5"/>
      <c r="Z122" s="353"/>
      <c r="AA122" s="354"/>
    </row>
    <row r="123" spans="1:27" ht="33.950000000000003" customHeight="1">
      <c r="A123" s="336"/>
      <c r="B123" s="355">
        <f t="shared" si="1"/>
        <v>71</v>
      </c>
      <c r="C123" s="531"/>
      <c r="D123" s="532"/>
      <c r="E123" s="532"/>
      <c r="F123" s="532"/>
      <c r="G123" s="532"/>
      <c r="H123" s="532"/>
      <c r="I123" s="532"/>
      <c r="J123" s="532"/>
      <c r="K123" s="532"/>
      <c r="L123" s="533"/>
      <c r="M123" s="530"/>
      <c r="N123" s="530"/>
      <c r="O123" s="530"/>
      <c r="P123" s="530"/>
      <c r="Q123" s="530"/>
      <c r="R123" s="527"/>
      <c r="S123" s="528"/>
      <c r="T123" s="528"/>
      <c r="U123" s="528"/>
      <c r="V123" s="529"/>
      <c r="W123" s="28"/>
      <c r="X123" s="4"/>
      <c r="Y123" s="5"/>
      <c r="Z123" s="353"/>
      <c r="AA123" s="354"/>
    </row>
    <row r="124" spans="1:27" ht="33.950000000000003" customHeight="1">
      <c r="A124" s="336"/>
      <c r="B124" s="355">
        <f t="shared" si="1"/>
        <v>72</v>
      </c>
      <c r="C124" s="531"/>
      <c r="D124" s="532"/>
      <c r="E124" s="532"/>
      <c r="F124" s="532"/>
      <c r="G124" s="532"/>
      <c r="H124" s="532"/>
      <c r="I124" s="532"/>
      <c r="J124" s="532"/>
      <c r="K124" s="532"/>
      <c r="L124" s="533"/>
      <c r="M124" s="530"/>
      <c r="N124" s="530"/>
      <c r="O124" s="530"/>
      <c r="P124" s="530"/>
      <c r="Q124" s="530"/>
      <c r="R124" s="527"/>
      <c r="S124" s="528"/>
      <c r="T124" s="528"/>
      <c r="U124" s="528"/>
      <c r="V124" s="529"/>
      <c r="W124" s="28"/>
      <c r="X124" s="4"/>
      <c r="Y124" s="5"/>
      <c r="Z124" s="353"/>
      <c r="AA124" s="354"/>
    </row>
    <row r="125" spans="1:27" ht="33.950000000000003" customHeight="1">
      <c r="A125" s="336"/>
      <c r="B125" s="355">
        <f t="shared" si="1"/>
        <v>73</v>
      </c>
      <c r="C125" s="531"/>
      <c r="D125" s="532"/>
      <c r="E125" s="532"/>
      <c r="F125" s="532"/>
      <c r="G125" s="532"/>
      <c r="H125" s="532"/>
      <c r="I125" s="532"/>
      <c r="J125" s="532"/>
      <c r="K125" s="532"/>
      <c r="L125" s="533"/>
      <c r="M125" s="530"/>
      <c r="N125" s="530"/>
      <c r="O125" s="530"/>
      <c r="P125" s="530"/>
      <c r="Q125" s="530"/>
      <c r="R125" s="527"/>
      <c r="S125" s="528"/>
      <c r="T125" s="528"/>
      <c r="U125" s="528"/>
      <c r="V125" s="529"/>
      <c r="W125" s="28"/>
      <c r="X125" s="4"/>
      <c r="Y125" s="5"/>
      <c r="Z125" s="353"/>
      <c r="AA125" s="354"/>
    </row>
    <row r="126" spans="1:27" ht="33.950000000000003" customHeight="1">
      <c r="A126" s="336"/>
      <c r="B126" s="355">
        <f t="shared" si="1"/>
        <v>74</v>
      </c>
      <c r="C126" s="531"/>
      <c r="D126" s="532"/>
      <c r="E126" s="532"/>
      <c r="F126" s="532"/>
      <c r="G126" s="532"/>
      <c r="H126" s="532"/>
      <c r="I126" s="532"/>
      <c r="J126" s="532"/>
      <c r="K126" s="532"/>
      <c r="L126" s="533"/>
      <c r="M126" s="530"/>
      <c r="N126" s="530"/>
      <c r="O126" s="530"/>
      <c r="P126" s="530"/>
      <c r="Q126" s="530"/>
      <c r="R126" s="527"/>
      <c r="S126" s="528"/>
      <c r="T126" s="528"/>
      <c r="U126" s="528"/>
      <c r="V126" s="529"/>
      <c r="W126" s="28"/>
      <c r="X126" s="4"/>
      <c r="Y126" s="5"/>
      <c r="Z126" s="353"/>
      <c r="AA126" s="354"/>
    </row>
    <row r="127" spans="1:27" ht="33.950000000000003" customHeight="1">
      <c r="A127" s="336"/>
      <c r="B127" s="355">
        <f t="shared" si="1"/>
        <v>75</v>
      </c>
      <c r="C127" s="531"/>
      <c r="D127" s="532"/>
      <c r="E127" s="532"/>
      <c r="F127" s="532"/>
      <c r="G127" s="532"/>
      <c r="H127" s="532"/>
      <c r="I127" s="532"/>
      <c r="J127" s="532"/>
      <c r="K127" s="532"/>
      <c r="L127" s="533"/>
      <c r="M127" s="530"/>
      <c r="N127" s="530"/>
      <c r="O127" s="530"/>
      <c r="P127" s="530"/>
      <c r="Q127" s="530"/>
      <c r="R127" s="527"/>
      <c r="S127" s="528"/>
      <c r="T127" s="528"/>
      <c r="U127" s="528"/>
      <c r="V127" s="529"/>
      <c r="W127" s="28"/>
      <c r="X127" s="4"/>
      <c r="Y127" s="5"/>
      <c r="Z127" s="353"/>
      <c r="AA127" s="354"/>
    </row>
    <row r="128" spans="1:27" ht="33.950000000000003" customHeight="1">
      <c r="A128" s="336"/>
      <c r="B128" s="355">
        <f t="shared" si="1"/>
        <v>76</v>
      </c>
      <c r="C128" s="531"/>
      <c r="D128" s="532"/>
      <c r="E128" s="532"/>
      <c r="F128" s="532"/>
      <c r="G128" s="532"/>
      <c r="H128" s="532"/>
      <c r="I128" s="532"/>
      <c r="J128" s="532"/>
      <c r="K128" s="532"/>
      <c r="L128" s="533"/>
      <c r="M128" s="530"/>
      <c r="N128" s="530"/>
      <c r="O128" s="530"/>
      <c r="P128" s="530"/>
      <c r="Q128" s="530"/>
      <c r="R128" s="527"/>
      <c r="S128" s="528"/>
      <c r="T128" s="528"/>
      <c r="U128" s="528"/>
      <c r="V128" s="529"/>
      <c r="W128" s="28"/>
      <c r="X128" s="4"/>
      <c r="Y128" s="5"/>
      <c r="Z128" s="353"/>
      <c r="AA128" s="354"/>
    </row>
    <row r="129" spans="1:27" ht="33.950000000000003" customHeight="1">
      <c r="A129" s="336"/>
      <c r="B129" s="355">
        <f t="shared" si="1"/>
        <v>77</v>
      </c>
      <c r="C129" s="531"/>
      <c r="D129" s="532"/>
      <c r="E129" s="532"/>
      <c r="F129" s="532"/>
      <c r="G129" s="532"/>
      <c r="H129" s="532"/>
      <c r="I129" s="532"/>
      <c r="J129" s="532"/>
      <c r="K129" s="532"/>
      <c r="L129" s="533"/>
      <c r="M129" s="530"/>
      <c r="N129" s="530"/>
      <c r="O129" s="530"/>
      <c r="P129" s="530"/>
      <c r="Q129" s="530"/>
      <c r="R129" s="527"/>
      <c r="S129" s="528"/>
      <c r="T129" s="528"/>
      <c r="U129" s="528"/>
      <c r="V129" s="529"/>
      <c r="W129" s="28"/>
      <c r="X129" s="4"/>
      <c r="Y129" s="5"/>
      <c r="Z129" s="353"/>
      <c r="AA129" s="354"/>
    </row>
    <row r="130" spans="1:27" ht="33.950000000000003" customHeight="1">
      <c r="A130" s="336"/>
      <c r="B130" s="355">
        <f t="shared" si="1"/>
        <v>78</v>
      </c>
      <c r="C130" s="531"/>
      <c r="D130" s="532"/>
      <c r="E130" s="532"/>
      <c r="F130" s="532"/>
      <c r="G130" s="532"/>
      <c r="H130" s="532"/>
      <c r="I130" s="532"/>
      <c r="J130" s="532"/>
      <c r="K130" s="532"/>
      <c r="L130" s="533"/>
      <c r="M130" s="530"/>
      <c r="N130" s="530"/>
      <c r="O130" s="530"/>
      <c r="P130" s="530"/>
      <c r="Q130" s="530"/>
      <c r="R130" s="527"/>
      <c r="S130" s="528"/>
      <c r="T130" s="528"/>
      <c r="U130" s="528"/>
      <c r="V130" s="529"/>
      <c r="W130" s="28"/>
      <c r="X130" s="4"/>
      <c r="Y130" s="5"/>
      <c r="Z130" s="353"/>
      <c r="AA130" s="354"/>
    </row>
    <row r="131" spans="1:27" ht="33.950000000000003" customHeight="1">
      <c r="A131" s="336"/>
      <c r="B131" s="355">
        <f t="shared" si="1"/>
        <v>79</v>
      </c>
      <c r="C131" s="531"/>
      <c r="D131" s="532"/>
      <c r="E131" s="532"/>
      <c r="F131" s="532"/>
      <c r="G131" s="532"/>
      <c r="H131" s="532"/>
      <c r="I131" s="532"/>
      <c r="J131" s="532"/>
      <c r="K131" s="532"/>
      <c r="L131" s="533"/>
      <c r="M131" s="530"/>
      <c r="N131" s="530"/>
      <c r="O131" s="530"/>
      <c r="P131" s="530"/>
      <c r="Q131" s="530"/>
      <c r="R131" s="527"/>
      <c r="S131" s="528"/>
      <c r="T131" s="528"/>
      <c r="U131" s="528"/>
      <c r="V131" s="529"/>
      <c r="W131" s="28"/>
      <c r="X131" s="4"/>
      <c r="Y131" s="5"/>
      <c r="Z131" s="353"/>
      <c r="AA131" s="354"/>
    </row>
    <row r="132" spans="1:27" ht="33.950000000000003" customHeight="1">
      <c r="A132" s="336"/>
      <c r="B132" s="355">
        <f t="shared" si="1"/>
        <v>80</v>
      </c>
      <c r="C132" s="531"/>
      <c r="D132" s="532"/>
      <c r="E132" s="532"/>
      <c r="F132" s="532"/>
      <c r="G132" s="532"/>
      <c r="H132" s="532"/>
      <c r="I132" s="532"/>
      <c r="J132" s="532"/>
      <c r="K132" s="532"/>
      <c r="L132" s="533"/>
      <c r="M132" s="530"/>
      <c r="N132" s="530"/>
      <c r="O132" s="530"/>
      <c r="P132" s="530"/>
      <c r="Q132" s="530"/>
      <c r="R132" s="527"/>
      <c r="S132" s="528"/>
      <c r="T132" s="528"/>
      <c r="U132" s="528"/>
      <c r="V132" s="529"/>
      <c r="W132" s="28"/>
      <c r="X132" s="4"/>
      <c r="Y132" s="5"/>
      <c r="Z132" s="353"/>
      <c r="AA132" s="354"/>
    </row>
    <row r="133" spans="1:27" ht="33.950000000000003" customHeight="1">
      <c r="A133" s="336"/>
      <c r="B133" s="355">
        <f t="shared" si="1"/>
        <v>81</v>
      </c>
      <c r="C133" s="531"/>
      <c r="D133" s="532"/>
      <c r="E133" s="532"/>
      <c r="F133" s="532"/>
      <c r="G133" s="532"/>
      <c r="H133" s="532"/>
      <c r="I133" s="532"/>
      <c r="J133" s="532"/>
      <c r="K133" s="532"/>
      <c r="L133" s="533"/>
      <c r="M133" s="530"/>
      <c r="N133" s="530"/>
      <c r="O133" s="530"/>
      <c r="P133" s="530"/>
      <c r="Q133" s="530"/>
      <c r="R133" s="527"/>
      <c r="S133" s="528"/>
      <c r="T133" s="528"/>
      <c r="U133" s="528"/>
      <c r="V133" s="529"/>
      <c r="W133" s="28"/>
      <c r="X133" s="4"/>
      <c r="Y133" s="5"/>
      <c r="Z133" s="353"/>
      <c r="AA133" s="354"/>
    </row>
    <row r="134" spans="1:27" ht="33.950000000000003" customHeight="1">
      <c r="A134" s="336"/>
      <c r="B134" s="355">
        <f t="shared" si="1"/>
        <v>82</v>
      </c>
      <c r="C134" s="531"/>
      <c r="D134" s="532"/>
      <c r="E134" s="532"/>
      <c r="F134" s="532"/>
      <c r="G134" s="532"/>
      <c r="H134" s="532"/>
      <c r="I134" s="532"/>
      <c r="J134" s="532"/>
      <c r="K134" s="532"/>
      <c r="L134" s="533"/>
      <c r="M134" s="530"/>
      <c r="N134" s="530"/>
      <c r="O134" s="530"/>
      <c r="P134" s="530"/>
      <c r="Q134" s="530"/>
      <c r="R134" s="527"/>
      <c r="S134" s="528"/>
      <c r="T134" s="528"/>
      <c r="U134" s="528"/>
      <c r="V134" s="529"/>
      <c r="W134" s="28"/>
      <c r="X134" s="4"/>
      <c r="Y134" s="5"/>
      <c r="Z134" s="353"/>
      <c r="AA134" s="354"/>
    </row>
    <row r="135" spans="1:27" ht="33.950000000000003" customHeight="1">
      <c r="A135" s="336"/>
      <c r="B135" s="355">
        <f t="shared" si="1"/>
        <v>83</v>
      </c>
      <c r="C135" s="531"/>
      <c r="D135" s="532"/>
      <c r="E135" s="532"/>
      <c r="F135" s="532"/>
      <c r="G135" s="532"/>
      <c r="H135" s="532"/>
      <c r="I135" s="532"/>
      <c r="J135" s="532"/>
      <c r="K135" s="532"/>
      <c r="L135" s="533"/>
      <c r="M135" s="530"/>
      <c r="N135" s="530"/>
      <c r="O135" s="530"/>
      <c r="P135" s="530"/>
      <c r="Q135" s="530"/>
      <c r="R135" s="527"/>
      <c r="S135" s="528"/>
      <c r="T135" s="528"/>
      <c r="U135" s="528"/>
      <c r="V135" s="529"/>
      <c r="W135" s="28"/>
      <c r="X135" s="4"/>
      <c r="Y135" s="5"/>
      <c r="Z135" s="353"/>
      <c r="AA135" s="354"/>
    </row>
    <row r="136" spans="1:27" ht="33.950000000000003" customHeight="1">
      <c r="A136" s="336"/>
      <c r="B136" s="355">
        <f t="shared" si="1"/>
        <v>84</v>
      </c>
      <c r="C136" s="531"/>
      <c r="D136" s="532"/>
      <c r="E136" s="532"/>
      <c r="F136" s="532"/>
      <c r="G136" s="532"/>
      <c r="H136" s="532"/>
      <c r="I136" s="532"/>
      <c r="J136" s="532"/>
      <c r="K136" s="532"/>
      <c r="L136" s="533"/>
      <c r="M136" s="530"/>
      <c r="N136" s="530"/>
      <c r="O136" s="530"/>
      <c r="P136" s="530"/>
      <c r="Q136" s="530"/>
      <c r="R136" s="527"/>
      <c r="S136" s="528"/>
      <c r="T136" s="528"/>
      <c r="U136" s="528"/>
      <c r="V136" s="529"/>
      <c r="W136" s="28"/>
      <c r="X136" s="4"/>
      <c r="Y136" s="5"/>
      <c r="Z136" s="353"/>
      <c r="AA136" s="354"/>
    </row>
    <row r="137" spans="1:27" ht="33.950000000000003" customHeight="1">
      <c r="A137" s="336"/>
      <c r="B137" s="355">
        <f t="shared" si="1"/>
        <v>85</v>
      </c>
      <c r="C137" s="531"/>
      <c r="D137" s="532"/>
      <c r="E137" s="532"/>
      <c r="F137" s="532"/>
      <c r="G137" s="532"/>
      <c r="H137" s="532"/>
      <c r="I137" s="532"/>
      <c r="J137" s="532"/>
      <c r="K137" s="532"/>
      <c r="L137" s="533"/>
      <c r="M137" s="530"/>
      <c r="N137" s="530"/>
      <c r="O137" s="530"/>
      <c r="P137" s="530"/>
      <c r="Q137" s="530"/>
      <c r="R137" s="527"/>
      <c r="S137" s="528"/>
      <c r="T137" s="528"/>
      <c r="U137" s="528"/>
      <c r="V137" s="529"/>
      <c r="W137" s="28"/>
      <c r="X137" s="4"/>
      <c r="Y137" s="5"/>
      <c r="Z137" s="353"/>
      <c r="AA137" s="354"/>
    </row>
    <row r="138" spans="1:27" ht="33.950000000000003" customHeight="1">
      <c r="A138" s="336"/>
      <c r="B138" s="355">
        <f t="shared" si="1"/>
        <v>86</v>
      </c>
      <c r="C138" s="531"/>
      <c r="D138" s="532"/>
      <c r="E138" s="532"/>
      <c r="F138" s="532"/>
      <c r="G138" s="532"/>
      <c r="H138" s="532"/>
      <c r="I138" s="532"/>
      <c r="J138" s="532"/>
      <c r="K138" s="532"/>
      <c r="L138" s="533"/>
      <c r="M138" s="530"/>
      <c r="N138" s="530"/>
      <c r="O138" s="530"/>
      <c r="P138" s="530"/>
      <c r="Q138" s="530"/>
      <c r="R138" s="527"/>
      <c r="S138" s="528"/>
      <c r="T138" s="528"/>
      <c r="U138" s="528"/>
      <c r="V138" s="529"/>
      <c r="W138" s="28"/>
      <c r="X138" s="4"/>
      <c r="Y138" s="5"/>
      <c r="Z138" s="353"/>
      <c r="AA138" s="354"/>
    </row>
    <row r="139" spans="1:27" ht="33.950000000000003" customHeight="1">
      <c r="A139" s="336"/>
      <c r="B139" s="355">
        <f t="shared" si="1"/>
        <v>87</v>
      </c>
      <c r="C139" s="531"/>
      <c r="D139" s="532"/>
      <c r="E139" s="532"/>
      <c r="F139" s="532"/>
      <c r="G139" s="532"/>
      <c r="H139" s="532"/>
      <c r="I139" s="532"/>
      <c r="J139" s="532"/>
      <c r="K139" s="532"/>
      <c r="L139" s="533"/>
      <c r="M139" s="530"/>
      <c r="N139" s="530"/>
      <c r="O139" s="530"/>
      <c r="P139" s="530"/>
      <c r="Q139" s="530"/>
      <c r="R139" s="527"/>
      <c r="S139" s="528"/>
      <c r="T139" s="528"/>
      <c r="U139" s="528"/>
      <c r="V139" s="529"/>
      <c r="W139" s="28"/>
      <c r="X139" s="4"/>
      <c r="Y139" s="5"/>
      <c r="Z139" s="353"/>
      <c r="AA139" s="354"/>
    </row>
    <row r="140" spans="1:27" ht="33.950000000000003" customHeight="1">
      <c r="A140" s="336"/>
      <c r="B140" s="355">
        <f t="shared" si="1"/>
        <v>88</v>
      </c>
      <c r="C140" s="531"/>
      <c r="D140" s="532"/>
      <c r="E140" s="532"/>
      <c r="F140" s="532"/>
      <c r="G140" s="532"/>
      <c r="H140" s="532"/>
      <c r="I140" s="532"/>
      <c r="J140" s="532"/>
      <c r="K140" s="532"/>
      <c r="L140" s="533"/>
      <c r="M140" s="530"/>
      <c r="N140" s="530"/>
      <c r="O140" s="530"/>
      <c r="P140" s="530"/>
      <c r="Q140" s="530"/>
      <c r="R140" s="527"/>
      <c r="S140" s="528"/>
      <c r="T140" s="528"/>
      <c r="U140" s="528"/>
      <c r="V140" s="529"/>
      <c r="W140" s="28"/>
      <c r="X140" s="4"/>
      <c r="Y140" s="5"/>
      <c r="Z140" s="353"/>
      <c r="AA140" s="354"/>
    </row>
    <row r="141" spans="1:27" ht="33.950000000000003" customHeight="1">
      <c r="A141" s="336"/>
      <c r="B141" s="355">
        <f t="shared" si="1"/>
        <v>89</v>
      </c>
      <c r="C141" s="531"/>
      <c r="D141" s="532"/>
      <c r="E141" s="532"/>
      <c r="F141" s="532"/>
      <c r="G141" s="532"/>
      <c r="H141" s="532"/>
      <c r="I141" s="532"/>
      <c r="J141" s="532"/>
      <c r="K141" s="532"/>
      <c r="L141" s="533"/>
      <c r="M141" s="530"/>
      <c r="N141" s="530"/>
      <c r="O141" s="530"/>
      <c r="P141" s="530"/>
      <c r="Q141" s="530"/>
      <c r="R141" s="527"/>
      <c r="S141" s="528"/>
      <c r="T141" s="528"/>
      <c r="U141" s="528"/>
      <c r="V141" s="529"/>
      <c r="W141" s="28"/>
      <c r="X141" s="4"/>
      <c r="Y141" s="5"/>
      <c r="Z141" s="353"/>
      <c r="AA141" s="354"/>
    </row>
    <row r="142" spans="1:27" ht="33.950000000000003" customHeight="1">
      <c r="A142" s="336"/>
      <c r="B142" s="355">
        <f t="shared" si="1"/>
        <v>90</v>
      </c>
      <c r="C142" s="531"/>
      <c r="D142" s="532"/>
      <c r="E142" s="532"/>
      <c r="F142" s="532"/>
      <c r="G142" s="532"/>
      <c r="H142" s="532"/>
      <c r="I142" s="532"/>
      <c r="J142" s="532"/>
      <c r="K142" s="532"/>
      <c r="L142" s="533"/>
      <c r="M142" s="530"/>
      <c r="N142" s="530"/>
      <c r="O142" s="530"/>
      <c r="P142" s="530"/>
      <c r="Q142" s="530"/>
      <c r="R142" s="527"/>
      <c r="S142" s="528"/>
      <c r="T142" s="528"/>
      <c r="U142" s="528"/>
      <c r="V142" s="529"/>
      <c r="W142" s="28"/>
      <c r="X142" s="4"/>
      <c r="Y142" s="5"/>
      <c r="Z142" s="353"/>
      <c r="AA142" s="354"/>
    </row>
    <row r="143" spans="1:27" ht="33.950000000000003" customHeight="1">
      <c r="A143" s="336"/>
      <c r="B143" s="355">
        <f t="shared" si="1"/>
        <v>91</v>
      </c>
      <c r="C143" s="531"/>
      <c r="D143" s="532"/>
      <c r="E143" s="532"/>
      <c r="F143" s="532"/>
      <c r="G143" s="532"/>
      <c r="H143" s="532"/>
      <c r="I143" s="532"/>
      <c r="J143" s="532"/>
      <c r="K143" s="532"/>
      <c r="L143" s="533"/>
      <c r="M143" s="530"/>
      <c r="N143" s="530"/>
      <c r="O143" s="530"/>
      <c r="P143" s="530"/>
      <c r="Q143" s="530"/>
      <c r="R143" s="527"/>
      <c r="S143" s="528"/>
      <c r="T143" s="528"/>
      <c r="U143" s="528"/>
      <c r="V143" s="529"/>
      <c r="W143" s="28"/>
      <c r="X143" s="4"/>
      <c r="Y143" s="5"/>
      <c r="Z143" s="353"/>
      <c r="AA143" s="354"/>
    </row>
    <row r="144" spans="1:27" ht="33.950000000000003" customHeight="1">
      <c r="A144" s="336"/>
      <c r="B144" s="355">
        <f t="shared" si="1"/>
        <v>92</v>
      </c>
      <c r="C144" s="531"/>
      <c r="D144" s="532"/>
      <c r="E144" s="532"/>
      <c r="F144" s="532"/>
      <c r="G144" s="532"/>
      <c r="H144" s="532"/>
      <c r="I144" s="532"/>
      <c r="J144" s="532"/>
      <c r="K144" s="532"/>
      <c r="L144" s="533"/>
      <c r="M144" s="530"/>
      <c r="N144" s="530"/>
      <c r="O144" s="530"/>
      <c r="P144" s="530"/>
      <c r="Q144" s="530"/>
      <c r="R144" s="527"/>
      <c r="S144" s="528"/>
      <c r="T144" s="528"/>
      <c r="U144" s="528"/>
      <c r="V144" s="529"/>
      <c r="W144" s="28"/>
      <c r="X144" s="4"/>
      <c r="Y144" s="5"/>
      <c r="Z144" s="353"/>
      <c r="AA144" s="354"/>
    </row>
    <row r="145" spans="1:27" ht="33.950000000000003" customHeight="1">
      <c r="A145" s="336"/>
      <c r="B145" s="355">
        <f t="shared" si="1"/>
        <v>93</v>
      </c>
      <c r="C145" s="531"/>
      <c r="D145" s="532"/>
      <c r="E145" s="532"/>
      <c r="F145" s="532"/>
      <c r="G145" s="532"/>
      <c r="H145" s="532"/>
      <c r="I145" s="532"/>
      <c r="J145" s="532"/>
      <c r="K145" s="532"/>
      <c r="L145" s="533"/>
      <c r="M145" s="530"/>
      <c r="N145" s="530"/>
      <c r="O145" s="530"/>
      <c r="P145" s="530"/>
      <c r="Q145" s="530"/>
      <c r="R145" s="527"/>
      <c r="S145" s="528"/>
      <c r="T145" s="528"/>
      <c r="U145" s="528"/>
      <c r="V145" s="529"/>
      <c r="W145" s="28"/>
      <c r="X145" s="4"/>
      <c r="Y145" s="5"/>
      <c r="Z145" s="353"/>
      <c r="AA145" s="354"/>
    </row>
    <row r="146" spans="1:27" ht="33.950000000000003" customHeight="1">
      <c r="A146" s="336"/>
      <c r="B146" s="355">
        <f t="shared" si="1"/>
        <v>94</v>
      </c>
      <c r="C146" s="531"/>
      <c r="D146" s="532"/>
      <c r="E146" s="532"/>
      <c r="F146" s="532"/>
      <c r="G146" s="532"/>
      <c r="H146" s="532"/>
      <c r="I146" s="532"/>
      <c r="J146" s="532"/>
      <c r="K146" s="532"/>
      <c r="L146" s="533"/>
      <c r="M146" s="530"/>
      <c r="N146" s="530"/>
      <c r="O146" s="530"/>
      <c r="P146" s="530"/>
      <c r="Q146" s="530"/>
      <c r="R146" s="527"/>
      <c r="S146" s="528"/>
      <c r="T146" s="528"/>
      <c r="U146" s="528"/>
      <c r="V146" s="529"/>
      <c r="W146" s="28"/>
      <c r="X146" s="4"/>
      <c r="Y146" s="5"/>
      <c r="Z146" s="353"/>
      <c r="AA146" s="354"/>
    </row>
    <row r="147" spans="1:27" ht="33.950000000000003" customHeight="1">
      <c r="A147" s="336"/>
      <c r="B147" s="355">
        <f t="shared" si="1"/>
        <v>95</v>
      </c>
      <c r="C147" s="531"/>
      <c r="D147" s="532"/>
      <c r="E147" s="532"/>
      <c r="F147" s="532"/>
      <c r="G147" s="532"/>
      <c r="H147" s="532"/>
      <c r="I147" s="532"/>
      <c r="J147" s="532"/>
      <c r="K147" s="532"/>
      <c r="L147" s="533"/>
      <c r="M147" s="530"/>
      <c r="N147" s="530"/>
      <c r="O147" s="530"/>
      <c r="P147" s="530"/>
      <c r="Q147" s="530"/>
      <c r="R147" s="527"/>
      <c r="S147" s="528"/>
      <c r="T147" s="528"/>
      <c r="U147" s="528"/>
      <c r="V147" s="529"/>
      <c r="W147" s="28"/>
      <c r="X147" s="4"/>
      <c r="Y147" s="5"/>
      <c r="Z147" s="353"/>
      <c r="AA147" s="354"/>
    </row>
    <row r="148" spans="1:27" ht="33.950000000000003" customHeight="1">
      <c r="A148" s="336"/>
      <c r="B148" s="355">
        <f t="shared" si="1"/>
        <v>96</v>
      </c>
      <c r="C148" s="531"/>
      <c r="D148" s="532"/>
      <c r="E148" s="532"/>
      <c r="F148" s="532"/>
      <c r="G148" s="532"/>
      <c r="H148" s="532"/>
      <c r="I148" s="532"/>
      <c r="J148" s="532"/>
      <c r="K148" s="532"/>
      <c r="L148" s="533"/>
      <c r="M148" s="530"/>
      <c r="N148" s="530"/>
      <c r="O148" s="530"/>
      <c r="P148" s="530"/>
      <c r="Q148" s="530"/>
      <c r="R148" s="527"/>
      <c r="S148" s="528"/>
      <c r="T148" s="528"/>
      <c r="U148" s="528"/>
      <c r="V148" s="529"/>
      <c r="W148" s="28"/>
      <c r="X148" s="4"/>
      <c r="Y148" s="5"/>
      <c r="Z148" s="353"/>
      <c r="AA148" s="354"/>
    </row>
    <row r="149" spans="1:27" ht="33.950000000000003" customHeight="1">
      <c r="A149" s="336"/>
      <c r="B149" s="355">
        <f t="shared" si="1"/>
        <v>97</v>
      </c>
      <c r="C149" s="531"/>
      <c r="D149" s="532"/>
      <c r="E149" s="532"/>
      <c r="F149" s="532"/>
      <c r="G149" s="532"/>
      <c r="H149" s="532"/>
      <c r="I149" s="532"/>
      <c r="J149" s="532"/>
      <c r="K149" s="532"/>
      <c r="L149" s="533"/>
      <c r="M149" s="530"/>
      <c r="N149" s="530"/>
      <c r="O149" s="530"/>
      <c r="P149" s="530"/>
      <c r="Q149" s="530"/>
      <c r="R149" s="527"/>
      <c r="S149" s="528"/>
      <c r="T149" s="528"/>
      <c r="U149" s="528"/>
      <c r="V149" s="529"/>
      <c r="W149" s="28"/>
      <c r="X149" s="4"/>
      <c r="Y149" s="5"/>
      <c r="Z149" s="353"/>
      <c r="AA149" s="354"/>
    </row>
    <row r="150" spans="1:27" ht="33.950000000000003" customHeight="1">
      <c r="A150" s="336"/>
      <c r="B150" s="355">
        <f t="shared" si="1"/>
        <v>98</v>
      </c>
      <c r="C150" s="531"/>
      <c r="D150" s="532"/>
      <c r="E150" s="532"/>
      <c r="F150" s="532"/>
      <c r="G150" s="532"/>
      <c r="H150" s="532"/>
      <c r="I150" s="532"/>
      <c r="J150" s="532"/>
      <c r="K150" s="532"/>
      <c r="L150" s="533"/>
      <c r="M150" s="530"/>
      <c r="N150" s="530"/>
      <c r="O150" s="530"/>
      <c r="P150" s="530"/>
      <c r="Q150" s="530"/>
      <c r="R150" s="527"/>
      <c r="S150" s="528"/>
      <c r="T150" s="528"/>
      <c r="U150" s="528"/>
      <c r="V150" s="529"/>
      <c r="W150" s="28"/>
      <c r="X150" s="4"/>
      <c r="Y150" s="5"/>
      <c r="Z150" s="353"/>
      <c r="AA150" s="354"/>
    </row>
    <row r="151" spans="1:27" ht="33.950000000000003" customHeight="1">
      <c r="A151" s="336"/>
      <c r="B151" s="355">
        <f t="shared" si="1"/>
        <v>99</v>
      </c>
      <c r="C151" s="531"/>
      <c r="D151" s="532"/>
      <c r="E151" s="532"/>
      <c r="F151" s="532"/>
      <c r="G151" s="532"/>
      <c r="H151" s="532"/>
      <c r="I151" s="532"/>
      <c r="J151" s="532"/>
      <c r="K151" s="532"/>
      <c r="L151" s="533"/>
      <c r="M151" s="530"/>
      <c r="N151" s="530"/>
      <c r="O151" s="530"/>
      <c r="P151" s="530"/>
      <c r="Q151" s="530"/>
      <c r="R151" s="527"/>
      <c r="S151" s="528"/>
      <c r="T151" s="528"/>
      <c r="U151" s="528"/>
      <c r="V151" s="529"/>
      <c r="W151" s="28"/>
      <c r="X151" s="4"/>
      <c r="Y151" s="5"/>
      <c r="Z151" s="353"/>
      <c r="AA151" s="354"/>
    </row>
    <row r="152" spans="1:27" ht="33.950000000000003" customHeight="1">
      <c r="A152" s="336"/>
      <c r="B152" s="355">
        <f t="shared" si="1"/>
        <v>100</v>
      </c>
      <c r="C152" s="531"/>
      <c r="D152" s="532"/>
      <c r="E152" s="532"/>
      <c r="F152" s="532"/>
      <c r="G152" s="532"/>
      <c r="H152" s="532"/>
      <c r="I152" s="532"/>
      <c r="J152" s="532"/>
      <c r="K152" s="532"/>
      <c r="L152" s="533"/>
      <c r="M152" s="530"/>
      <c r="N152" s="530"/>
      <c r="O152" s="530"/>
      <c r="P152" s="530"/>
      <c r="Q152" s="530"/>
      <c r="R152" s="527"/>
      <c r="S152" s="528"/>
      <c r="T152" s="528"/>
      <c r="U152" s="528"/>
      <c r="V152" s="529"/>
      <c r="W152" s="28"/>
      <c r="X152" s="4"/>
      <c r="Y152" s="5"/>
      <c r="Z152" s="353"/>
      <c r="AA152" s="354"/>
    </row>
  </sheetData>
  <sheetProtection formatCells="0" formatColumns="0" formatRows="0" sort="0" autoFilter="0"/>
  <dataConsolidate/>
  <mergeCells count="335">
    <mergeCell ref="B51:B52"/>
    <mergeCell ref="X51:X52"/>
    <mergeCell ref="Y51:Y52"/>
    <mergeCell ref="M40:X40"/>
    <mergeCell ref="C41:L41"/>
    <mergeCell ref="M41:X41"/>
    <mergeCell ref="C32:L32"/>
    <mergeCell ref="C36:L36"/>
    <mergeCell ref="M36:X36"/>
    <mergeCell ref="C50:AA50"/>
    <mergeCell ref="A3:Z3"/>
    <mergeCell ref="A14:Z14"/>
    <mergeCell ref="C45:L45"/>
    <mergeCell ref="M45:X45"/>
    <mergeCell ref="C46:L46"/>
    <mergeCell ref="M46:X46"/>
    <mergeCell ref="C42:L42"/>
    <mergeCell ref="M42:X42"/>
    <mergeCell ref="B43:B44"/>
    <mergeCell ref="C43:L43"/>
    <mergeCell ref="M43:X43"/>
    <mergeCell ref="C44:L44"/>
    <mergeCell ref="M44:X44"/>
    <mergeCell ref="C39:L39"/>
    <mergeCell ref="M39:X39"/>
    <mergeCell ref="C40:L40"/>
    <mergeCell ref="C37:L37"/>
    <mergeCell ref="M37:X37"/>
    <mergeCell ref="C38:L38"/>
    <mergeCell ref="A4:Z4"/>
    <mergeCell ref="A6:Z6"/>
    <mergeCell ref="C58:L58"/>
    <mergeCell ref="C59:L59"/>
    <mergeCell ref="C60:L60"/>
    <mergeCell ref="C61:L61"/>
    <mergeCell ref="C51:L52"/>
    <mergeCell ref="M51:Q52"/>
    <mergeCell ref="M66:Q66"/>
    <mergeCell ref="R66:V66"/>
    <mergeCell ref="C62:L62"/>
    <mergeCell ref="M54:Q54"/>
    <mergeCell ref="R54:V54"/>
    <mergeCell ref="M56:Q56"/>
    <mergeCell ref="R56:V56"/>
    <mergeCell ref="R52:V52"/>
    <mergeCell ref="M53:Q53"/>
    <mergeCell ref="R53:V53"/>
    <mergeCell ref="R51:W51"/>
    <mergeCell ref="C53:L53"/>
    <mergeCell ref="C54:L54"/>
    <mergeCell ref="C55:L55"/>
    <mergeCell ref="C56:L56"/>
    <mergeCell ref="M55:Q55"/>
    <mergeCell ref="R55:V55"/>
    <mergeCell ref="M57:Q57"/>
    <mergeCell ref="C57:L57"/>
    <mergeCell ref="M72:Q72"/>
    <mergeCell ref="R72:V72"/>
    <mergeCell ref="C63:L63"/>
    <mergeCell ref="C64:L64"/>
    <mergeCell ref="C65:L65"/>
    <mergeCell ref="C66:L66"/>
    <mergeCell ref="C67:L67"/>
    <mergeCell ref="C68:L68"/>
    <mergeCell ref="C69:L69"/>
    <mergeCell ref="C70:L70"/>
    <mergeCell ref="C71:L71"/>
    <mergeCell ref="C72:L72"/>
    <mergeCell ref="M68:Q68"/>
    <mergeCell ref="R68:V68"/>
    <mergeCell ref="M63:Q63"/>
    <mergeCell ref="R63:V63"/>
    <mergeCell ref="M64:Q64"/>
    <mergeCell ref="R64:V64"/>
    <mergeCell ref="M65:Q65"/>
    <mergeCell ref="R65:V65"/>
    <mergeCell ref="M60:Q60"/>
    <mergeCell ref="R60:V60"/>
    <mergeCell ref="M61:Q61"/>
    <mergeCell ref="M69:Q69"/>
    <mergeCell ref="R69:V69"/>
    <mergeCell ref="M70:Q70"/>
    <mergeCell ref="R70:V70"/>
    <mergeCell ref="M71:Q71"/>
    <mergeCell ref="R71:V71"/>
    <mergeCell ref="R57:V57"/>
    <mergeCell ref="M58:Q58"/>
    <mergeCell ref="R58:V58"/>
    <mergeCell ref="M59:Q59"/>
    <mergeCell ref="R59:V59"/>
    <mergeCell ref="M67:Q67"/>
    <mergeCell ref="R67:V67"/>
    <mergeCell ref="R61:V61"/>
    <mergeCell ref="M62:Q62"/>
    <mergeCell ref="R62:V62"/>
    <mergeCell ref="C73:L73"/>
    <mergeCell ref="M78:Q78"/>
    <mergeCell ref="R78:V78"/>
    <mergeCell ref="M79:Q79"/>
    <mergeCell ref="R79:V79"/>
    <mergeCell ref="M80:Q80"/>
    <mergeCell ref="R80:V80"/>
    <mergeCell ref="M75:Q75"/>
    <mergeCell ref="R75:V75"/>
    <mergeCell ref="M76:Q76"/>
    <mergeCell ref="R76:V76"/>
    <mergeCell ref="M77:Q77"/>
    <mergeCell ref="R77:V77"/>
    <mergeCell ref="C74:L74"/>
    <mergeCell ref="C75:L75"/>
    <mergeCell ref="C76:L76"/>
    <mergeCell ref="C77:L77"/>
    <mergeCell ref="C78:L78"/>
    <mergeCell ref="C79:L79"/>
    <mergeCell ref="C80:L80"/>
    <mergeCell ref="M73:Q73"/>
    <mergeCell ref="R73:V73"/>
    <mergeCell ref="M74:Q74"/>
    <mergeCell ref="R74:V74"/>
    <mergeCell ref="M84:Q84"/>
    <mergeCell ref="R84:V84"/>
    <mergeCell ref="M85:Q85"/>
    <mergeCell ref="R85:V85"/>
    <mergeCell ref="M86:Q86"/>
    <mergeCell ref="R86:V86"/>
    <mergeCell ref="M81:Q81"/>
    <mergeCell ref="R81:V81"/>
    <mergeCell ref="M82:Q82"/>
    <mergeCell ref="R82:V82"/>
    <mergeCell ref="M83:Q83"/>
    <mergeCell ref="R83:V83"/>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R121:V121"/>
    <mergeCell ref="R127:V127"/>
    <mergeCell ref="M122:Q122"/>
    <mergeCell ref="R122:V122"/>
    <mergeCell ref="M123:Q123"/>
    <mergeCell ref="R123:V123"/>
    <mergeCell ref="M124:Q124"/>
    <mergeCell ref="R124:V124"/>
    <mergeCell ref="M125:Q125"/>
    <mergeCell ref="R125:V125"/>
    <mergeCell ref="M126:Q126"/>
    <mergeCell ref="R126:V126"/>
    <mergeCell ref="R128:V128"/>
    <mergeCell ref="M129:Q129"/>
    <mergeCell ref="R129:V129"/>
    <mergeCell ref="M130:Q130"/>
    <mergeCell ref="R130:V130"/>
    <mergeCell ref="M131:Q131"/>
    <mergeCell ref="R131:V131"/>
    <mergeCell ref="R151:V151"/>
    <mergeCell ref="M142:Q142"/>
    <mergeCell ref="R142:V142"/>
    <mergeCell ref="M143:Q143"/>
    <mergeCell ref="R143:V143"/>
    <mergeCell ref="M144:Q144"/>
    <mergeCell ref="R144:V144"/>
    <mergeCell ref="M145:Q145"/>
    <mergeCell ref="R145:V145"/>
    <mergeCell ref="M146:Q146"/>
    <mergeCell ref="R146:V146"/>
    <mergeCell ref="M147:Q147"/>
    <mergeCell ref="R147:V147"/>
    <mergeCell ref="M148:Q148"/>
    <mergeCell ref="R148:V148"/>
    <mergeCell ref="R138:V138"/>
    <mergeCell ref="M151:Q151"/>
    <mergeCell ref="C81:L81"/>
    <mergeCell ref="C82:L82"/>
    <mergeCell ref="C83:L83"/>
    <mergeCell ref="C84:L84"/>
    <mergeCell ref="C85:L85"/>
    <mergeCell ref="C86:L86"/>
    <mergeCell ref="C87:L87"/>
    <mergeCell ref="C88:L88"/>
    <mergeCell ref="C89:L89"/>
    <mergeCell ref="C90:L90"/>
    <mergeCell ref="C91:L91"/>
    <mergeCell ref="C92:L92"/>
    <mergeCell ref="C93:L93"/>
    <mergeCell ref="C94:L94"/>
    <mergeCell ref="C95:L95"/>
    <mergeCell ref="C96:L96"/>
    <mergeCell ref="C97:L97"/>
    <mergeCell ref="C98:L98"/>
    <mergeCell ref="C110:L110"/>
    <mergeCell ref="C111:L111"/>
    <mergeCell ref="C112:L112"/>
    <mergeCell ref="C113:L113"/>
    <mergeCell ref="C114:L114"/>
    <mergeCell ref="C115:L115"/>
    <mergeCell ref="C116:L116"/>
    <mergeCell ref="C99:L99"/>
    <mergeCell ref="C100:L100"/>
    <mergeCell ref="C101:L101"/>
    <mergeCell ref="C102:L102"/>
    <mergeCell ref="C103:L103"/>
    <mergeCell ref="C104:L104"/>
    <mergeCell ref="C105:L105"/>
    <mergeCell ref="C106:L106"/>
    <mergeCell ref="C107:L107"/>
    <mergeCell ref="C108:L108"/>
    <mergeCell ref="C109:L109"/>
    <mergeCell ref="C126:L126"/>
    <mergeCell ref="C127:L127"/>
    <mergeCell ref="C128:L128"/>
    <mergeCell ref="C129:L129"/>
    <mergeCell ref="C130:L130"/>
    <mergeCell ref="C131:L131"/>
    <mergeCell ref="C132:L132"/>
    <mergeCell ref="C133:L133"/>
    <mergeCell ref="C134:L134"/>
    <mergeCell ref="M138:Q138"/>
    <mergeCell ref="M127:Q127"/>
    <mergeCell ref="C151:L151"/>
    <mergeCell ref="C135:L135"/>
    <mergeCell ref="C136:L136"/>
    <mergeCell ref="C137:L137"/>
    <mergeCell ref="M149:Q149"/>
    <mergeCell ref="M139:Q139"/>
    <mergeCell ref="M140:Q140"/>
    <mergeCell ref="M141:Q141"/>
    <mergeCell ref="M132:Q132"/>
    <mergeCell ref="M133:Q133"/>
    <mergeCell ref="M134:Q134"/>
    <mergeCell ref="M135:Q135"/>
    <mergeCell ref="C152:L152"/>
    <mergeCell ref="C138:L138"/>
    <mergeCell ref="C139:L139"/>
    <mergeCell ref="C140:L140"/>
    <mergeCell ref="C141:L141"/>
    <mergeCell ref="C142:L142"/>
    <mergeCell ref="C143:L143"/>
    <mergeCell ref="C144:L144"/>
    <mergeCell ref="C145:L145"/>
    <mergeCell ref="C146:L146"/>
    <mergeCell ref="C147:L147"/>
    <mergeCell ref="C148:L148"/>
    <mergeCell ref="C149:L149"/>
    <mergeCell ref="C150:L150"/>
    <mergeCell ref="R149:V149"/>
    <mergeCell ref="M150:Q150"/>
    <mergeCell ref="R150:V150"/>
    <mergeCell ref="C117:L117"/>
    <mergeCell ref="C118:L118"/>
    <mergeCell ref="C119:L119"/>
    <mergeCell ref="C120:L120"/>
    <mergeCell ref="C121:L121"/>
    <mergeCell ref="C122:L122"/>
    <mergeCell ref="C123:L123"/>
    <mergeCell ref="C124:L124"/>
    <mergeCell ref="C125:L125"/>
    <mergeCell ref="R139:V139"/>
    <mergeCell ref="R140:V140"/>
    <mergeCell ref="R141:V141"/>
    <mergeCell ref="R132:V132"/>
    <mergeCell ref="R133:V133"/>
    <mergeCell ref="R134:V134"/>
    <mergeCell ref="R135:V135"/>
    <mergeCell ref="M136:Q136"/>
    <mergeCell ref="R136:V136"/>
    <mergeCell ref="M137:Q137"/>
    <mergeCell ref="R137:V137"/>
    <mergeCell ref="M128:Q128"/>
  </mergeCells>
  <phoneticPr fontId="6"/>
  <dataValidations count="2">
    <dataValidation type="textLength" operator="equal" allowBlank="1" showInputMessage="1" showErrorMessage="1" error="桁数が正しくありません。10桁の事業所番号を入力してください。" prompt="10桁の事業所番号を入力してください。" sqref="C53:L152" xr:uid="{64CB5DAE-65A5-4152-BED5-DC138790116F}">
      <formula1>10</formula1>
    </dataValidation>
    <dataValidation type="list" allowBlank="1" showInputMessage="1" showErrorMessage="1" sqref="W53:W152" xr:uid="{224BD630-20AE-4C46-BE2B-7FD277542267}">
      <formula1>INDIRECT(R53)</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R53:V152</xm:sqref>
        </x14:dataValidation>
        <x14:dataValidation type="list" allowBlank="1" showInputMessage="1" showErrorMessage="1" xr:uid="{3EB8A9D9-B547-4628-9012-9A91ED34F18A}">
          <x14:formula1>
            <xm:f>【参考】数式用!$A$5:$A$37</xm:f>
          </x14:formula1>
          <xm:sqref>Y53:Y152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CD214"/>
  <sheetViews>
    <sheetView view="pageBreakPreview" zoomScaleNormal="120" zoomScaleSheetLayoutView="100" workbookViewId="0"/>
  </sheetViews>
  <sheetFormatPr defaultColWidth="9" defaultRowHeight="13.5"/>
  <cols>
    <col min="1" max="1" width="2.5" style="87" customWidth="1"/>
    <col min="2" max="2" width="2.875" style="87" customWidth="1"/>
    <col min="3" max="7" width="2.625" style="87" customWidth="1"/>
    <col min="8" max="20" width="2.5" style="87" customWidth="1"/>
    <col min="21" max="21" width="3.875" style="87" customWidth="1"/>
    <col min="22" max="37" width="2.5" style="87" customWidth="1"/>
    <col min="38" max="38" width="2.625" style="87" customWidth="1"/>
    <col min="39" max="53" width="6.375" style="87" customWidth="1"/>
    <col min="54" max="54" width="2.5" style="87" customWidth="1"/>
    <col min="55" max="61" width="6.375" style="87" customWidth="1"/>
    <col min="62" max="16384" width="9" style="87"/>
  </cols>
  <sheetData>
    <row r="1" spans="1:50" ht="19.5" customHeight="1">
      <c r="A1" s="85"/>
      <c r="B1" s="86" t="s">
        <v>15</v>
      </c>
      <c r="C1" s="86"/>
      <c r="D1" s="86"/>
      <c r="E1" s="86"/>
      <c r="F1" s="86"/>
      <c r="G1" s="86"/>
      <c r="H1" s="86"/>
      <c r="I1" s="86"/>
      <c r="J1" s="86"/>
      <c r="K1" s="86"/>
      <c r="L1" s="86"/>
      <c r="M1" s="86"/>
      <c r="N1" s="86"/>
      <c r="O1" s="86"/>
      <c r="P1" s="86"/>
      <c r="Q1" s="86"/>
      <c r="R1" s="86"/>
      <c r="S1" s="86"/>
      <c r="T1" s="86"/>
      <c r="U1" s="86"/>
      <c r="V1" s="86"/>
      <c r="W1" s="86"/>
      <c r="X1" s="86"/>
      <c r="Y1" s="86"/>
      <c r="Z1" s="779" t="s">
        <v>16</v>
      </c>
      <c r="AA1" s="779"/>
      <c r="AB1" s="779"/>
      <c r="AC1" s="779"/>
      <c r="AD1" s="779" t="str">
        <f>IF(基本情報入力シート!C32="","",基本情報入力シート!C32)</f>
        <v/>
      </c>
      <c r="AE1" s="779"/>
      <c r="AF1" s="779"/>
      <c r="AG1" s="779"/>
      <c r="AH1" s="779"/>
      <c r="AI1" s="779"/>
      <c r="AJ1" s="779"/>
      <c r="AK1" s="779"/>
      <c r="AL1" s="85"/>
    </row>
    <row r="2" spans="1:50" ht="12" customHeight="1">
      <c r="A2" s="85"/>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5"/>
    </row>
    <row r="3" spans="1:50" ht="16.5" customHeight="1">
      <c r="A3" s="85"/>
      <c r="B3" s="808" t="s">
        <v>2151</v>
      </c>
      <c r="C3" s="808"/>
      <c r="D3" s="808"/>
      <c r="E3" s="808"/>
      <c r="F3" s="808"/>
      <c r="G3" s="808"/>
      <c r="H3" s="808"/>
      <c r="I3" s="808"/>
      <c r="J3" s="808"/>
      <c r="K3" s="808"/>
      <c r="L3" s="808"/>
      <c r="M3" s="808"/>
      <c r="N3" s="808"/>
      <c r="O3" s="808"/>
      <c r="P3" s="808"/>
      <c r="Q3" s="808"/>
      <c r="R3" s="808"/>
      <c r="S3" s="808"/>
      <c r="T3" s="808"/>
      <c r="U3" s="808"/>
      <c r="V3" s="808"/>
      <c r="W3" s="808"/>
      <c r="X3" s="808"/>
      <c r="Y3" s="808"/>
      <c r="Z3" s="808"/>
      <c r="AA3" s="808"/>
      <c r="AB3" s="808"/>
      <c r="AC3" s="808"/>
      <c r="AD3" s="808"/>
      <c r="AE3" s="808"/>
      <c r="AF3" s="808"/>
      <c r="AG3" s="808"/>
      <c r="AH3" s="808"/>
      <c r="AI3" s="808"/>
      <c r="AJ3" s="808"/>
      <c r="AK3" s="808"/>
      <c r="AL3" s="808"/>
    </row>
    <row r="4" spans="1:50" ht="5.0999999999999996" customHeight="1">
      <c r="A4" s="85"/>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row>
    <row r="5" spans="1:50" ht="20.25" customHeight="1">
      <c r="A5" s="85"/>
      <c r="B5" s="89" t="s">
        <v>1955</v>
      </c>
      <c r="C5" s="86"/>
      <c r="D5" s="86"/>
      <c r="E5" s="86"/>
      <c r="F5" s="86"/>
      <c r="G5" s="86"/>
      <c r="H5" s="86"/>
      <c r="I5" s="86"/>
      <c r="J5" s="86"/>
      <c r="K5" s="86"/>
      <c r="L5" s="86"/>
      <c r="M5" s="86"/>
      <c r="N5" s="86"/>
      <c r="O5" s="86"/>
      <c r="P5" s="86"/>
      <c r="Q5" s="86"/>
      <c r="R5" s="86"/>
      <c r="S5" s="86"/>
      <c r="T5" s="86"/>
      <c r="U5" s="86"/>
      <c r="V5" s="86"/>
      <c r="W5" s="86"/>
      <c r="X5" s="86"/>
      <c r="Y5" s="86"/>
      <c r="Z5" s="86"/>
      <c r="AA5" s="86"/>
      <c r="AC5" s="86"/>
      <c r="AD5" s="86"/>
      <c r="AE5" s="86"/>
      <c r="AF5" s="86"/>
      <c r="AG5" s="86"/>
      <c r="AH5" s="86"/>
      <c r="AI5" s="86"/>
      <c r="AJ5" s="86"/>
      <c r="AK5" s="86"/>
      <c r="AL5" s="85"/>
    </row>
    <row r="6" spans="1:50" s="91" customFormat="1" ht="13.5" customHeight="1">
      <c r="A6" s="90"/>
      <c r="B6" s="798" t="s">
        <v>23</v>
      </c>
      <c r="C6" s="799"/>
      <c r="D6" s="799"/>
      <c r="E6" s="799"/>
      <c r="F6" s="799"/>
      <c r="G6" s="799"/>
      <c r="H6" s="795" t="str">
        <f>IF(基本情報入力シート!M36="","",基本情報入力シート!M36)</f>
        <v/>
      </c>
      <c r="I6" s="796"/>
      <c r="J6" s="796"/>
      <c r="K6" s="796"/>
      <c r="L6" s="796"/>
      <c r="M6" s="796"/>
      <c r="N6" s="796"/>
      <c r="O6" s="796"/>
      <c r="P6" s="796"/>
      <c r="Q6" s="796"/>
      <c r="R6" s="796"/>
      <c r="S6" s="796"/>
      <c r="T6" s="796"/>
      <c r="U6" s="796"/>
      <c r="V6" s="796"/>
      <c r="W6" s="796"/>
      <c r="X6" s="796"/>
      <c r="Y6" s="796"/>
      <c r="Z6" s="796"/>
      <c r="AA6" s="796"/>
      <c r="AB6" s="796"/>
      <c r="AC6" s="796"/>
      <c r="AD6" s="796"/>
      <c r="AE6" s="796"/>
      <c r="AF6" s="796"/>
      <c r="AG6" s="796"/>
      <c r="AH6" s="796"/>
      <c r="AI6" s="796"/>
      <c r="AJ6" s="796"/>
      <c r="AK6" s="797"/>
      <c r="AL6" s="90"/>
    </row>
    <row r="7" spans="1:50" s="91" customFormat="1" ht="22.5" customHeight="1">
      <c r="A7" s="90"/>
      <c r="B7" s="789" t="s">
        <v>22</v>
      </c>
      <c r="C7" s="790"/>
      <c r="D7" s="790"/>
      <c r="E7" s="790"/>
      <c r="F7" s="790"/>
      <c r="G7" s="790"/>
      <c r="H7" s="800" t="str">
        <f>IF(基本情報入力シート!M37="","",基本情報入力シート!M37)</f>
        <v/>
      </c>
      <c r="I7" s="801"/>
      <c r="J7" s="801"/>
      <c r="K7" s="801"/>
      <c r="L7" s="801"/>
      <c r="M7" s="801"/>
      <c r="N7" s="801"/>
      <c r="O7" s="801"/>
      <c r="P7" s="801"/>
      <c r="Q7" s="801"/>
      <c r="R7" s="801"/>
      <c r="S7" s="801"/>
      <c r="T7" s="801"/>
      <c r="U7" s="801"/>
      <c r="V7" s="801"/>
      <c r="W7" s="801"/>
      <c r="X7" s="801"/>
      <c r="Y7" s="801"/>
      <c r="Z7" s="801"/>
      <c r="AA7" s="801"/>
      <c r="AB7" s="801"/>
      <c r="AC7" s="801"/>
      <c r="AD7" s="801"/>
      <c r="AE7" s="801"/>
      <c r="AF7" s="801"/>
      <c r="AG7" s="801"/>
      <c r="AH7" s="801"/>
      <c r="AI7" s="801"/>
      <c r="AJ7" s="801"/>
      <c r="AK7" s="802"/>
      <c r="AL7" s="90"/>
    </row>
    <row r="8" spans="1:50" s="91" customFormat="1" ht="12.75" customHeight="1">
      <c r="A8" s="90"/>
      <c r="B8" s="783" t="s">
        <v>18</v>
      </c>
      <c r="C8" s="784"/>
      <c r="D8" s="784"/>
      <c r="E8" s="784"/>
      <c r="F8" s="784"/>
      <c r="G8" s="784"/>
      <c r="H8" s="92" t="s">
        <v>1</v>
      </c>
      <c r="I8" s="791" t="str">
        <f>IF(基本情報入力シート!AC38="－","",基本情報入力シート!AC38)</f>
        <v/>
      </c>
      <c r="J8" s="791"/>
      <c r="K8" s="791"/>
      <c r="L8" s="791"/>
      <c r="M8" s="791"/>
      <c r="N8" s="93"/>
      <c r="O8" s="94"/>
      <c r="P8" s="94"/>
      <c r="Q8" s="94"/>
      <c r="R8" s="94"/>
      <c r="S8" s="94"/>
      <c r="T8" s="94"/>
      <c r="U8" s="94"/>
      <c r="V8" s="94"/>
      <c r="W8" s="94"/>
      <c r="X8" s="94"/>
      <c r="Y8" s="94"/>
      <c r="Z8" s="94"/>
      <c r="AA8" s="94"/>
      <c r="AB8" s="94"/>
      <c r="AC8" s="94"/>
      <c r="AD8" s="94"/>
      <c r="AE8" s="94"/>
      <c r="AF8" s="94"/>
      <c r="AG8" s="94"/>
      <c r="AH8" s="94"/>
      <c r="AI8" s="94"/>
      <c r="AJ8" s="94"/>
      <c r="AK8" s="95"/>
      <c r="AL8" s="90"/>
    </row>
    <row r="9" spans="1:50" s="91" customFormat="1" ht="12" customHeight="1">
      <c r="A9" s="90"/>
      <c r="B9" s="785"/>
      <c r="C9" s="786"/>
      <c r="D9" s="786"/>
      <c r="E9" s="786"/>
      <c r="F9" s="786"/>
      <c r="G9" s="786"/>
      <c r="H9" s="803" t="str">
        <f>IF(基本情報入力シート!M39="","",基本情報入力シート!M39)</f>
        <v/>
      </c>
      <c r="I9" s="804"/>
      <c r="J9" s="804"/>
      <c r="K9" s="804"/>
      <c r="L9" s="804"/>
      <c r="M9" s="804"/>
      <c r="N9" s="804"/>
      <c r="O9" s="804"/>
      <c r="P9" s="804"/>
      <c r="Q9" s="804"/>
      <c r="R9" s="804"/>
      <c r="S9" s="804"/>
      <c r="T9" s="804"/>
      <c r="U9" s="804"/>
      <c r="V9" s="804"/>
      <c r="W9" s="804"/>
      <c r="X9" s="804"/>
      <c r="Y9" s="804"/>
      <c r="Z9" s="804"/>
      <c r="AA9" s="804"/>
      <c r="AB9" s="804"/>
      <c r="AC9" s="804"/>
      <c r="AD9" s="804"/>
      <c r="AE9" s="804"/>
      <c r="AF9" s="804"/>
      <c r="AG9" s="804"/>
      <c r="AH9" s="804"/>
      <c r="AI9" s="804"/>
      <c r="AJ9" s="804"/>
      <c r="AK9" s="805"/>
      <c r="AL9" s="90"/>
    </row>
    <row r="10" spans="1:50" s="91" customFormat="1" ht="12" customHeight="1">
      <c r="A10" s="90"/>
      <c r="B10" s="787"/>
      <c r="C10" s="788"/>
      <c r="D10" s="788"/>
      <c r="E10" s="788"/>
      <c r="F10" s="788"/>
      <c r="G10" s="788"/>
      <c r="H10" s="780" t="str">
        <f>IF(基本情報入力シート!M40="","",基本情報入力シート!M40)</f>
        <v/>
      </c>
      <c r="I10" s="781"/>
      <c r="J10" s="781"/>
      <c r="K10" s="781"/>
      <c r="L10" s="781"/>
      <c r="M10" s="781"/>
      <c r="N10" s="781"/>
      <c r="O10" s="781"/>
      <c r="P10" s="781"/>
      <c r="Q10" s="781"/>
      <c r="R10" s="781"/>
      <c r="S10" s="781"/>
      <c r="T10" s="781"/>
      <c r="U10" s="781"/>
      <c r="V10" s="781"/>
      <c r="W10" s="781"/>
      <c r="X10" s="781"/>
      <c r="Y10" s="781"/>
      <c r="Z10" s="781"/>
      <c r="AA10" s="781"/>
      <c r="AB10" s="781"/>
      <c r="AC10" s="781"/>
      <c r="AD10" s="781"/>
      <c r="AE10" s="781"/>
      <c r="AF10" s="781"/>
      <c r="AG10" s="781"/>
      <c r="AH10" s="781"/>
      <c r="AI10" s="781"/>
      <c r="AJ10" s="781"/>
      <c r="AK10" s="782"/>
      <c r="AL10" s="90"/>
    </row>
    <row r="11" spans="1:50" s="91" customFormat="1" ht="15" customHeight="1">
      <c r="A11" s="90"/>
      <c r="B11" s="793" t="s">
        <v>0</v>
      </c>
      <c r="C11" s="794"/>
      <c r="D11" s="794"/>
      <c r="E11" s="794"/>
      <c r="F11" s="794"/>
      <c r="G11" s="794"/>
      <c r="H11" s="795" t="str">
        <f>IF(基本情報入力シート!M43="","",基本情報入力シート!M43)</f>
        <v/>
      </c>
      <c r="I11" s="796"/>
      <c r="J11" s="796"/>
      <c r="K11" s="796"/>
      <c r="L11" s="796"/>
      <c r="M11" s="796"/>
      <c r="N11" s="796"/>
      <c r="O11" s="796"/>
      <c r="P11" s="796"/>
      <c r="Q11" s="796"/>
      <c r="R11" s="796"/>
      <c r="S11" s="796"/>
      <c r="T11" s="796"/>
      <c r="U11" s="796"/>
      <c r="V11" s="796"/>
      <c r="W11" s="796"/>
      <c r="X11" s="796"/>
      <c r="Y11" s="796"/>
      <c r="Z11" s="796"/>
      <c r="AA11" s="796"/>
      <c r="AB11" s="796"/>
      <c r="AC11" s="796"/>
      <c r="AD11" s="796"/>
      <c r="AE11" s="796"/>
      <c r="AF11" s="796"/>
      <c r="AG11" s="796"/>
      <c r="AH11" s="796"/>
      <c r="AI11" s="796"/>
      <c r="AJ11" s="796"/>
      <c r="AK11" s="797"/>
      <c r="AL11" s="90"/>
      <c r="AT11" s="96"/>
      <c r="AU11" s="96"/>
      <c r="AV11" s="96"/>
      <c r="AW11" s="96"/>
      <c r="AX11" s="96"/>
    </row>
    <row r="12" spans="1:50" s="91" customFormat="1" ht="22.5" customHeight="1">
      <c r="A12" s="90"/>
      <c r="B12" s="785" t="s">
        <v>19</v>
      </c>
      <c r="C12" s="786"/>
      <c r="D12" s="786"/>
      <c r="E12" s="786"/>
      <c r="F12" s="786"/>
      <c r="G12" s="786"/>
      <c r="H12" s="780" t="str">
        <f>IF(基本情報入力シート!M44="","",基本情報入力シート!M44)</f>
        <v/>
      </c>
      <c r="I12" s="781"/>
      <c r="J12" s="781"/>
      <c r="K12" s="781"/>
      <c r="L12" s="781"/>
      <c r="M12" s="781"/>
      <c r="N12" s="781"/>
      <c r="O12" s="781"/>
      <c r="P12" s="781"/>
      <c r="Q12" s="781"/>
      <c r="R12" s="781"/>
      <c r="S12" s="781"/>
      <c r="T12" s="781"/>
      <c r="U12" s="781"/>
      <c r="V12" s="781"/>
      <c r="W12" s="781"/>
      <c r="X12" s="781"/>
      <c r="Y12" s="781"/>
      <c r="Z12" s="781"/>
      <c r="AA12" s="781"/>
      <c r="AB12" s="781"/>
      <c r="AC12" s="781"/>
      <c r="AD12" s="781"/>
      <c r="AE12" s="781"/>
      <c r="AF12" s="781"/>
      <c r="AG12" s="781"/>
      <c r="AH12" s="781"/>
      <c r="AI12" s="781"/>
      <c r="AJ12" s="781"/>
      <c r="AK12" s="782"/>
      <c r="AL12" s="90"/>
      <c r="AT12" s="96"/>
      <c r="AU12" s="96"/>
      <c r="AV12" s="96"/>
      <c r="AW12" s="96"/>
      <c r="AX12" s="96"/>
    </row>
    <row r="13" spans="1:50" s="91" customFormat="1" ht="17.25" customHeight="1">
      <c r="A13" s="90"/>
      <c r="B13" s="806" t="s">
        <v>20</v>
      </c>
      <c r="C13" s="806"/>
      <c r="D13" s="806"/>
      <c r="E13" s="806"/>
      <c r="F13" s="806"/>
      <c r="G13" s="806"/>
      <c r="H13" s="792" t="s">
        <v>8</v>
      </c>
      <c r="I13" s="792"/>
      <c r="J13" s="792"/>
      <c r="K13" s="789"/>
      <c r="L13" s="807" t="str">
        <f>IF(基本情報入力シート!M45="","",基本情報入力シート!M45)</f>
        <v/>
      </c>
      <c r="M13" s="807"/>
      <c r="N13" s="807"/>
      <c r="O13" s="807"/>
      <c r="P13" s="807"/>
      <c r="Q13" s="807"/>
      <c r="R13" s="807"/>
      <c r="S13" s="807"/>
      <c r="T13" s="807"/>
      <c r="U13" s="807"/>
      <c r="V13" s="806" t="s">
        <v>21</v>
      </c>
      <c r="W13" s="806"/>
      <c r="X13" s="806"/>
      <c r="Y13" s="806"/>
      <c r="Z13" s="807" t="str">
        <f>IF(基本情報入力シート!M46="","",基本情報入力シート!M46)</f>
        <v/>
      </c>
      <c r="AA13" s="807"/>
      <c r="AB13" s="807"/>
      <c r="AC13" s="807"/>
      <c r="AD13" s="807"/>
      <c r="AE13" s="807"/>
      <c r="AF13" s="807"/>
      <c r="AG13" s="807"/>
      <c r="AH13" s="807"/>
      <c r="AI13" s="807"/>
      <c r="AJ13" s="807"/>
      <c r="AK13" s="807"/>
      <c r="AL13" s="90"/>
      <c r="AT13" s="96"/>
      <c r="AU13" s="96"/>
      <c r="AV13" s="96"/>
      <c r="AW13" s="96"/>
      <c r="AX13" s="96"/>
    </row>
    <row r="14" spans="1:50" ht="6" customHeight="1">
      <c r="A14" s="85"/>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5"/>
      <c r="AS14" s="97"/>
    </row>
    <row r="15" spans="1:50" ht="18" customHeight="1">
      <c r="A15" s="85"/>
      <c r="B15" s="98" t="s">
        <v>1953</v>
      </c>
      <c r="C15" s="99"/>
      <c r="D15" s="99"/>
      <c r="E15" s="99"/>
      <c r="F15" s="99"/>
      <c r="G15" s="86"/>
      <c r="H15" s="99"/>
      <c r="I15" s="99"/>
      <c r="J15" s="99"/>
      <c r="K15" s="99"/>
      <c r="L15" s="100"/>
      <c r="M15" s="101"/>
      <c r="N15" s="86"/>
      <c r="O15" s="100"/>
      <c r="P15" s="100"/>
      <c r="Q15" s="100"/>
      <c r="R15" s="100"/>
      <c r="S15" s="100"/>
      <c r="T15" s="100"/>
      <c r="U15" s="100"/>
      <c r="V15" s="100"/>
      <c r="W15" s="99"/>
      <c r="X15" s="99"/>
      <c r="Y15" s="99"/>
      <c r="Z15" s="99"/>
      <c r="AA15" s="100"/>
      <c r="AB15" s="100"/>
      <c r="AC15" s="85"/>
      <c r="AD15" s="85"/>
      <c r="AE15" s="100"/>
      <c r="AF15" s="100"/>
      <c r="AG15" s="100"/>
      <c r="AH15" s="100"/>
      <c r="AI15" s="100"/>
      <c r="AJ15" s="100"/>
      <c r="AK15" s="100"/>
      <c r="AL15" s="85"/>
      <c r="AT15" s="97"/>
      <c r="AU15" s="97"/>
      <c r="AV15" s="97"/>
      <c r="AW15" s="97"/>
      <c r="AX15" s="97"/>
    </row>
    <row r="16" spans="1:50" s="91" customFormat="1" ht="19.5" customHeight="1">
      <c r="A16" s="90"/>
      <c r="B16" s="102" t="s">
        <v>78</v>
      </c>
      <c r="C16" s="103"/>
      <c r="D16" s="104"/>
      <c r="E16" s="105"/>
      <c r="F16" s="105"/>
      <c r="G16" s="105"/>
      <c r="H16" s="105"/>
      <c r="I16" s="105"/>
      <c r="J16" s="105"/>
      <c r="K16" s="105"/>
      <c r="L16" s="106"/>
      <c r="M16" s="106"/>
      <c r="N16" s="106"/>
      <c r="O16" s="106"/>
      <c r="P16" s="106"/>
      <c r="Q16" s="106"/>
      <c r="R16" s="106"/>
      <c r="S16" s="106"/>
      <c r="T16" s="107"/>
      <c r="U16" s="108"/>
      <c r="V16" s="108"/>
      <c r="W16" s="109"/>
      <c r="X16" s="90"/>
      <c r="Y16" s="90"/>
      <c r="Z16" s="90"/>
      <c r="AA16" s="90"/>
      <c r="AB16" s="90"/>
      <c r="AC16" s="90"/>
      <c r="AD16" s="90"/>
      <c r="AE16" s="90"/>
      <c r="AF16" s="90"/>
      <c r="AG16" s="90"/>
      <c r="AH16" s="110"/>
      <c r="AI16" s="90"/>
      <c r="AJ16" s="90"/>
      <c r="AK16" s="90"/>
      <c r="AL16" s="90"/>
    </row>
    <row r="17" spans="1:53" s="91" customFormat="1" ht="18.75" customHeight="1">
      <c r="A17" s="90"/>
      <c r="B17" s="809" t="s">
        <v>1956</v>
      </c>
      <c r="C17" s="810"/>
      <c r="D17" s="810"/>
      <c r="E17" s="810"/>
      <c r="F17" s="810"/>
      <c r="G17" s="810"/>
      <c r="H17" s="810"/>
      <c r="I17" s="810"/>
      <c r="J17" s="810"/>
      <c r="K17" s="810"/>
      <c r="L17" s="810"/>
      <c r="M17" s="810"/>
      <c r="N17" s="810"/>
      <c r="O17" s="810"/>
      <c r="P17" s="810"/>
      <c r="Q17" s="810"/>
      <c r="R17" s="810"/>
      <c r="S17" s="810"/>
      <c r="T17" s="810"/>
      <c r="U17" s="810"/>
      <c r="V17" s="810"/>
      <c r="W17" s="811"/>
      <c r="X17" s="90"/>
      <c r="Y17" s="90"/>
      <c r="Z17" s="90"/>
      <c r="AA17" s="90"/>
      <c r="AB17" s="90"/>
      <c r="AC17" s="90"/>
      <c r="AD17" s="90"/>
      <c r="AE17" s="90"/>
      <c r="AF17" s="90"/>
      <c r="AG17" s="90"/>
      <c r="AH17" s="110"/>
      <c r="AI17" s="90"/>
      <c r="AJ17" s="90"/>
      <c r="AK17" s="90"/>
      <c r="AL17" s="90"/>
    </row>
    <row r="18" spans="1:53" ht="19.5" customHeight="1">
      <c r="A18" s="85"/>
      <c r="B18" s="111" t="s">
        <v>10</v>
      </c>
      <c r="C18" s="744" t="s">
        <v>119</v>
      </c>
      <c r="D18" s="744"/>
      <c r="E18" s="744"/>
      <c r="F18" s="744"/>
      <c r="G18" s="744"/>
      <c r="H18" s="744"/>
      <c r="I18" s="744"/>
      <c r="J18" s="744"/>
      <c r="K18" s="744"/>
      <c r="L18" s="744"/>
      <c r="M18" s="744"/>
      <c r="N18" s="744"/>
      <c r="O18" s="744"/>
      <c r="P18" s="812"/>
      <c r="Q18" s="694">
        <f>SUM('別紙様式3-2（４・５月）'!N5,'別紙様式3-2（４・５月）'!N6,'別紙様式3-2（４・５月）'!N7,'別紙様式3-3（６月以降分）'!N5)</f>
        <v>0</v>
      </c>
      <c r="R18" s="695"/>
      <c r="S18" s="695"/>
      <c r="T18" s="695"/>
      <c r="U18" s="695"/>
      <c r="V18" s="696"/>
      <c r="W18" s="112" t="s">
        <v>4</v>
      </c>
      <c r="X18" s="85"/>
      <c r="Y18" s="85"/>
      <c r="Z18" s="85"/>
      <c r="AA18" s="85"/>
      <c r="AB18" s="85"/>
      <c r="AC18" s="85"/>
      <c r="AD18" s="85"/>
      <c r="AE18" s="85"/>
      <c r="AF18" s="85"/>
      <c r="AG18" s="85"/>
      <c r="AH18" s="85"/>
      <c r="AI18" s="85"/>
      <c r="AJ18" s="85"/>
      <c r="AK18" s="85"/>
      <c r="AL18" s="85"/>
    </row>
    <row r="19" spans="1:53" ht="27" customHeight="1" thickBot="1">
      <c r="A19" s="85"/>
      <c r="B19" s="113"/>
      <c r="C19" s="114" t="s">
        <v>2063</v>
      </c>
      <c r="D19" s="692" t="s">
        <v>2065</v>
      </c>
      <c r="E19" s="692"/>
      <c r="F19" s="692"/>
      <c r="G19" s="692"/>
      <c r="H19" s="692"/>
      <c r="I19" s="692"/>
      <c r="J19" s="692"/>
      <c r="K19" s="692"/>
      <c r="L19" s="692"/>
      <c r="M19" s="692"/>
      <c r="N19" s="692"/>
      <c r="O19" s="692"/>
      <c r="P19" s="693"/>
      <c r="Q19" s="694">
        <f>SUM('別紙様式3-2（４・５月）'!N9,'別紙様式3-3（６月以降分）'!N7)</f>
        <v>0</v>
      </c>
      <c r="R19" s="695"/>
      <c r="S19" s="695"/>
      <c r="T19" s="695"/>
      <c r="U19" s="695"/>
      <c r="V19" s="696"/>
      <c r="W19" s="115" t="s">
        <v>4</v>
      </c>
      <c r="X19" s="85"/>
      <c r="Y19" s="85"/>
      <c r="Z19" s="85"/>
      <c r="AA19" s="85"/>
      <c r="AB19" s="85"/>
      <c r="AC19" s="85"/>
      <c r="AD19" s="85"/>
      <c r="AE19" s="85"/>
      <c r="AF19" s="85"/>
      <c r="AG19" s="85"/>
      <c r="AH19" s="85"/>
      <c r="AI19" s="85"/>
      <c r="AJ19" s="85"/>
      <c r="AK19" s="85"/>
      <c r="AL19" s="85"/>
    </row>
    <row r="20" spans="1:53" ht="27" customHeight="1" thickBot="1">
      <c r="A20" s="85"/>
      <c r="B20" s="116"/>
      <c r="C20" s="117"/>
      <c r="D20" s="118" t="s">
        <v>2064</v>
      </c>
      <c r="E20" s="692" t="s">
        <v>2066</v>
      </c>
      <c r="F20" s="692"/>
      <c r="G20" s="692"/>
      <c r="H20" s="692"/>
      <c r="I20" s="692"/>
      <c r="J20" s="692"/>
      <c r="K20" s="692"/>
      <c r="L20" s="692"/>
      <c r="M20" s="692"/>
      <c r="N20" s="692"/>
      <c r="O20" s="692"/>
      <c r="P20" s="697"/>
      <c r="Q20" s="698"/>
      <c r="R20" s="699"/>
      <c r="S20" s="699"/>
      <c r="T20" s="699"/>
      <c r="U20" s="699"/>
      <c r="V20" s="700"/>
      <c r="W20" s="119" t="s">
        <v>4</v>
      </c>
      <c r="X20" s="86" t="s">
        <v>75</v>
      </c>
      <c r="Y20" s="120" t="str">
        <f>IF(Q20&gt;Q19,"×","")</f>
        <v/>
      </c>
      <c r="Z20" s="85"/>
      <c r="AA20" s="85"/>
      <c r="AB20" s="85"/>
      <c r="AC20" s="85"/>
      <c r="AD20" s="85"/>
      <c r="AE20" s="85"/>
      <c r="AF20" s="85"/>
      <c r="AG20" s="85"/>
      <c r="AH20" s="85"/>
      <c r="AI20" s="85"/>
      <c r="AJ20" s="85"/>
      <c r="AK20" s="85"/>
      <c r="AL20" s="85"/>
      <c r="AM20" s="934" t="s">
        <v>2100</v>
      </c>
      <c r="AN20" s="935"/>
      <c r="AO20" s="935"/>
      <c r="AP20" s="935"/>
      <c r="AQ20" s="935"/>
      <c r="AR20" s="935"/>
      <c r="AS20" s="935"/>
      <c r="AT20" s="935"/>
      <c r="AU20" s="935"/>
      <c r="AV20" s="935"/>
      <c r="AW20" s="935"/>
      <c r="AX20" s="935"/>
      <c r="AY20" s="935"/>
      <c r="AZ20" s="935"/>
      <c r="BA20" s="936"/>
    </row>
    <row r="21" spans="1:53" ht="21.75" customHeight="1" thickBot="1">
      <c r="A21" s="85"/>
      <c r="B21" s="121" t="s">
        <v>11</v>
      </c>
      <c r="C21" s="692" t="s">
        <v>2082</v>
      </c>
      <c r="D21" s="744"/>
      <c r="E21" s="744"/>
      <c r="F21" s="744"/>
      <c r="G21" s="744"/>
      <c r="H21" s="744"/>
      <c r="I21" s="744"/>
      <c r="J21" s="744"/>
      <c r="K21" s="744"/>
      <c r="L21" s="744"/>
      <c r="M21" s="744"/>
      <c r="N21" s="744"/>
      <c r="O21" s="744"/>
      <c r="P21" s="744"/>
      <c r="Q21" s="694">
        <f>Q18-Q20</f>
        <v>0</v>
      </c>
      <c r="R21" s="695"/>
      <c r="S21" s="695"/>
      <c r="T21" s="695"/>
      <c r="U21" s="695"/>
      <c r="V21" s="696"/>
      <c r="W21" s="112" t="s">
        <v>4</v>
      </c>
      <c r="X21" s="86" t="s">
        <v>120</v>
      </c>
      <c r="Y21" s="674" t="str">
        <f>IFERROR(IF(Q22&gt;=Q21,"○","×"),"")</f>
        <v>○</v>
      </c>
      <c r="Z21" s="85"/>
      <c r="AA21" s="85"/>
      <c r="AB21" s="85"/>
      <c r="AC21" s="85"/>
      <c r="AD21" s="85"/>
      <c r="AE21" s="85"/>
      <c r="AF21" s="85"/>
      <c r="AG21" s="85"/>
      <c r="AH21" s="85"/>
      <c r="AI21" s="85"/>
      <c r="AJ21" s="85"/>
      <c r="AK21" s="85"/>
      <c r="AL21" s="85"/>
      <c r="AM21" s="619" t="s">
        <v>2099</v>
      </c>
      <c r="AN21" s="620"/>
      <c r="AO21" s="620"/>
      <c r="AP21" s="620"/>
      <c r="AQ21" s="620"/>
      <c r="AR21" s="620"/>
      <c r="AS21" s="620"/>
      <c r="AT21" s="620"/>
      <c r="AU21" s="620"/>
      <c r="AV21" s="620"/>
      <c r="AW21" s="620"/>
      <c r="AX21" s="620"/>
      <c r="AY21" s="620"/>
      <c r="AZ21" s="620"/>
      <c r="BA21" s="621"/>
    </row>
    <row r="22" spans="1:53" ht="24.75" customHeight="1" thickBot="1">
      <c r="A22" s="85"/>
      <c r="B22" s="121" t="s">
        <v>1917</v>
      </c>
      <c r="C22" s="692" t="s">
        <v>2092</v>
      </c>
      <c r="D22" s="692"/>
      <c r="E22" s="692"/>
      <c r="F22" s="692"/>
      <c r="G22" s="692"/>
      <c r="H22" s="692"/>
      <c r="I22" s="692"/>
      <c r="J22" s="692"/>
      <c r="K22" s="692"/>
      <c r="L22" s="692"/>
      <c r="M22" s="692"/>
      <c r="N22" s="692"/>
      <c r="O22" s="692"/>
      <c r="P22" s="692"/>
      <c r="Q22" s="698"/>
      <c r="R22" s="699"/>
      <c r="S22" s="699"/>
      <c r="T22" s="699"/>
      <c r="U22" s="699"/>
      <c r="V22" s="700"/>
      <c r="W22" s="122" t="s">
        <v>4</v>
      </c>
      <c r="X22" s="86" t="s">
        <v>120</v>
      </c>
      <c r="Y22" s="675"/>
      <c r="Z22" s="85"/>
      <c r="AA22" s="85"/>
      <c r="AB22" s="85"/>
      <c r="AC22" s="85"/>
      <c r="AD22" s="85"/>
      <c r="AE22" s="85"/>
      <c r="AF22" s="85"/>
      <c r="AG22" s="85"/>
      <c r="AH22" s="85"/>
      <c r="AI22" s="85"/>
      <c r="AJ22" s="85"/>
      <c r="AK22" s="85"/>
      <c r="AL22" s="85"/>
    </row>
    <row r="23" spans="1:53" ht="10.5" customHeight="1">
      <c r="A23" s="85"/>
      <c r="B23" s="123"/>
      <c r="C23" s="123"/>
      <c r="D23" s="123"/>
      <c r="E23" s="123"/>
      <c r="F23" s="123"/>
      <c r="G23" s="123"/>
      <c r="H23" s="123"/>
      <c r="I23" s="123"/>
      <c r="J23" s="123"/>
      <c r="K23" s="123"/>
      <c r="L23" s="123"/>
      <c r="M23" s="123"/>
      <c r="N23" s="123"/>
      <c r="O23" s="123"/>
      <c r="P23" s="123"/>
      <c r="Q23" s="123"/>
      <c r="R23" s="123"/>
      <c r="S23" s="123"/>
      <c r="T23" s="123"/>
      <c r="U23" s="123"/>
      <c r="V23" s="123"/>
      <c r="W23" s="123"/>
      <c r="X23" s="85"/>
      <c r="Y23" s="85"/>
      <c r="Z23" s="85"/>
      <c r="AA23" s="85"/>
      <c r="AB23" s="85"/>
      <c r="AC23" s="85"/>
      <c r="AD23" s="85"/>
      <c r="AE23" s="85"/>
      <c r="AF23" s="85"/>
      <c r="AG23" s="85"/>
      <c r="AH23" s="85"/>
      <c r="AI23" s="85"/>
      <c r="AJ23" s="85"/>
      <c r="AK23" s="85"/>
      <c r="AL23" s="85"/>
    </row>
    <row r="24" spans="1:53" ht="19.5" customHeight="1" thickBot="1">
      <c r="A24" s="85"/>
      <c r="B24" s="775" t="s">
        <v>2049</v>
      </c>
      <c r="C24" s="776"/>
      <c r="D24" s="776"/>
      <c r="E24" s="776"/>
      <c r="F24" s="776"/>
      <c r="G24" s="776"/>
      <c r="H24" s="776"/>
      <c r="I24" s="776"/>
      <c r="J24" s="776"/>
      <c r="K24" s="776"/>
      <c r="L24" s="776"/>
      <c r="M24" s="776"/>
      <c r="N24" s="776"/>
      <c r="O24" s="776"/>
      <c r="P24" s="776"/>
      <c r="Q24" s="777"/>
      <c r="R24" s="777"/>
      <c r="S24" s="777"/>
      <c r="T24" s="777"/>
      <c r="U24" s="777"/>
      <c r="V24" s="777"/>
      <c r="W24" s="778"/>
      <c r="X24" s="86"/>
      <c r="Y24" s="86"/>
      <c r="Z24" s="85"/>
      <c r="AA24" s="85"/>
      <c r="AB24" s="85"/>
      <c r="AC24" s="85"/>
      <c r="AD24" s="85"/>
      <c r="AE24" s="85"/>
      <c r="AF24" s="85"/>
      <c r="AG24" s="85"/>
      <c r="AH24" s="85"/>
      <c r="AI24" s="85"/>
      <c r="AJ24" s="85"/>
      <c r="AK24" s="85"/>
      <c r="AL24" s="85"/>
    </row>
    <row r="25" spans="1:53" ht="30" customHeight="1" thickBot="1">
      <c r="A25" s="85"/>
      <c r="B25" s="121" t="s">
        <v>2050</v>
      </c>
      <c r="C25" s="692" t="s">
        <v>2081</v>
      </c>
      <c r="D25" s="692"/>
      <c r="E25" s="692"/>
      <c r="F25" s="692"/>
      <c r="G25" s="692"/>
      <c r="H25" s="692"/>
      <c r="I25" s="692"/>
      <c r="J25" s="692"/>
      <c r="K25" s="692"/>
      <c r="L25" s="692"/>
      <c r="M25" s="692"/>
      <c r="N25" s="692"/>
      <c r="O25" s="692"/>
      <c r="P25" s="693"/>
      <c r="Q25" s="899">
        <f>Q19-Q20</f>
        <v>0</v>
      </c>
      <c r="R25" s="900"/>
      <c r="S25" s="900"/>
      <c r="T25" s="900"/>
      <c r="U25" s="900"/>
      <c r="V25" s="900"/>
      <c r="W25" s="115" t="s">
        <v>4</v>
      </c>
      <c r="X25" s="86" t="s">
        <v>75</v>
      </c>
      <c r="Y25" s="901" t="str">
        <f>IFERROR(IF(Q25&lt;=0,"",IF(Q26&gt;=Q25,"○","×")),"")</f>
        <v/>
      </c>
      <c r="Z25" s="86" t="s">
        <v>75</v>
      </c>
      <c r="AA25" s="674" t="str">
        <f>IFERROR(IF(Y25="×",IF(Q28&gt;=Q25,"○","×"),""),"")</f>
        <v/>
      </c>
      <c r="AB25" s="85"/>
      <c r="AC25" s="85"/>
      <c r="AD25" s="85"/>
      <c r="AE25" s="85"/>
      <c r="AF25" s="85"/>
      <c r="AG25" s="85"/>
      <c r="AH25" s="85"/>
      <c r="AI25" s="85"/>
      <c r="AJ25" s="85"/>
      <c r="AK25" s="85"/>
      <c r="AL25" s="85"/>
    </row>
    <row r="26" spans="1:53" ht="39.75" customHeight="1" thickBot="1">
      <c r="A26" s="85"/>
      <c r="B26" s="121" t="s">
        <v>2051</v>
      </c>
      <c r="C26" s="692" t="s">
        <v>2079</v>
      </c>
      <c r="D26" s="692"/>
      <c r="E26" s="692"/>
      <c r="F26" s="692"/>
      <c r="G26" s="692"/>
      <c r="H26" s="692"/>
      <c r="I26" s="692"/>
      <c r="J26" s="692"/>
      <c r="K26" s="692"/>
      <c r="L26" s="692"/>
      <c r="M26" s="692"/>
      <c r="N26" s="692"/>
      <c r="O26" s="692"/>
      <c r="P26" s="693"/>
      <c r="Q26" s="698"/>
      <c r="R26" s="699"/>
      <c r="S26" s="699"/>
      <c r="T26" s="699"/>
      <c r="U26" s="699"/>
      <c r="V26" s="700"/>
      <c r="W26" s="115" t="s">
        <v>4</v>
      </c>
      <c r="X26" s="86" t="s">
        <v>75</v>
      </c>
      <c r="Y26" s="902"/>
      <c r="Z26" s="86"/>
      <c r="AA26" s="723"/>
      <c r="AB26" s="85"/>
      <c r="AC26" s="85"/>
      <c r="AD26" s="85"/>
      <c r="AE26" s="85"/>
      <c r="AF26" s="85"/>
      <c r="AG26" s="85"/>
      <c r="AH26" s="85"/>
      <c r="AI26" s="85"/>
      <c r="AJ26" s="85"/>
      <c r="AK26" s="85"/>
      <c r="AL26" s="85"/>
    </row>
    <row r="27" spans="1:53" ht="27.75" customHeight="1" thickBot="1">
      <c r="A27" s="85"/>
      <c r="B27" s="121" t="s">
        <v>2052</v>
      </c>
      <c r="C27" s="692" t="s">
        <v>2077</v>
      </c>
      <c r="D27" s="692"/>
      <c r="E27" s="692"/>
      <c r="F27" s="692"/>
      <c r="G27" s="692"/>
      <c r="H27" s="692"/>
      <c r="I27" s="692"/>
      <c r="J27" s="692"/>
      <c r="K27" s="692"/>
      <c r="L27" s="692"/>
      <c r="M27" s="692"/>
      <c r="N27" s="692"/>
      <c r="O27" s="692"/>
      <c r="P27" s="693"/>
      <c r="Q27" s="698"/>
      <c r="R27" s="699"/>
      <c r="S27" s="699"/>
      <c r="T27" s="699"/>
      <c r="U27" s="699"/>
      <c r="V27" s="700"/>
      <c r="W27" s="115" t="s">
        <v>4</v>
      </c>
      <c r="X27" s="85"/>
      <c r="Y27" s="85"/>
      <c r="Z27" s="86"/>
      <c r="AA27" s="723"/>
      <c r="AB27" s="85"/>
      <c r="AC27" s="85"/>
      <c r="AD27" s="85"/>
      <c r="AE27" s="85"/>
      <c r="AF27" s="85"/>
      <c r="AG27" s="85"/>
      <c r="AH27" s="85"/>
      <c r="AI27" s="85"/>
      <c r="AJ27" s="85"/>
      <c r="AK27" s="85"/>
      <c r="AL27" s="85"/>
      <c r="AM27" s="946" t="s">
        <v>2098</v>
      </c>
      <c r="AN27" s="947"/>
      <c r="AO27" s="947"/>
      <c r="AP27" s="947"/>
      <c r="AQ27" s="947"/>
      <c r="AR27" s="947"/>
      <c r="AS27" s="947"/>
      <c r="AT27" s="947"/>
      <c r="AU27" s="947"/>
      <c r="AV27" s="947"/>
      <c r="AW27" s="947"/>
      <c r="AX27" s="947"/>
      <c r="AY27" s="947"/>
      <c r="AZ27" s="947"/>
      <c r="BA27" s="948"/>
    </row>
    <row r="28" spans="1:53" ht="18" customHeight="1" thickBot="1">
      <c r="A28" s="85"/>
      <c r="B28" s="121" t="s">
        <v>2067</v>
      </c>
      <c r="C28" s="692" t="s">
        <v>2080</v>
      </c>
      <c r="D28" s="692"/>
      <c r="E28" s="692"/>
      <c r="F28" s="692"/>
      <c r="G28" s="692"/>
      <c r="H28" s="692"/>
      <c r="I28" s="692"/>
      <c r="J28" s="692"/>
      <c r="K28" s="692"/>
      <c r="L28" s="692"/>
      <c r="M28" s="692"/>
      <c r="N28" s="692"/>
      <c r="O28" s="692"/>
      <c r="P28" s="693"/>
      <c r="Q28" s="720">
        <f>Q26+Q27</f>
        <v>0</v>
      </c>
      <c r="R28" s="721"/>
      <c r="S28" s="721"/>
      <c r="T28" s="721"/>
      <c r="U28" s="721"/>
      <c r="V28" s="722"/>
      <c r="W28" s="115" t="s">
        <v>4</v>
      </c>
      <c r="X28" s="85"/>
      <c r="Y28" s="85"/>
      <c r="Z28" s="85" t="s">
        <v>75</v>
      </c>
      <c r="AA28" s="675"/>
      <c r="AB28" s="85"/>
      <c r="AC28" s="85"/>
      <c r="AD28" s="85"/>
      <c r="AE28" s="85"/>
      <c r="AF28" s="85"/>
      <c r="AG28" s="85"/>
      <c r="AH28" s="85"/>
      <c r="AI28" s="85"/>
      <c r="AJ28" s="85"/>
      <c r="AK28" s="120" t="str">
        <f>IFERROR(IF(OR(AND(AM29=TRUE,O29&lt;&gt;""),AND(AM30=TRUE,U29&lt;&gt;"")),"○","×"),"")</f>
        <v>×</v>
      </c>
      <c r="AL28" s="85"/>
      <c r="AM28" s="622" t="s">
        <v>2111</v>
      </c>
      <c r="AN28" s="623"/>
      <c r="AO28" s="623"/>
      <c r="AP28" s="623"/>
      <c r="AQ28" s="623"/>
      <c r="AR28" s="623"/>
      <c r="AS28" s="623"/>
      <c r="AT28" s="623"/>
      <c r="AU28" s="623"/>
      <c r="AV28" s="623"/>
      <c r="AW28" s="623"/>
      <c r="AX28" s="623"/>
      <c r="AY28" s="623"/>
      <c r="AZ28" s="623"/>
      <c r="BA28" s="624"/>
    </row>
    <row r="29" spans="1:53" ht="18" customHeight="1">
      <c r="A29" s="85"/>
      <c r="B29" s="724" t="s">
        <v>2078</v>
      </c>
      <c r="C29" s="768" t="s">
        <v>1929</v>
      </c>
      <c r="D29" s="768"/>
      <c r="E29" s="769"/>
      <c r="F29" s="124"/>
      <c r="G29" s="772" t="s">
        <v>1921</v>
      </c>
      <c r="H29" s="773"/>
      <c r="I29" s="773"/>
      <c r="J29" s="774"/>
      <c r="K29" s="754" t="s">
        <v>1922</v>
      </c>
      <c r="L29" s="754"/>
      <c r="M29" s="754"/>
      <c r="N29" s="754"/>
      <c r="O29" s="756"/>
      <c r="P29" s="757"/>
      <c r="Q29" s="760" t="s">
        <v>1923</v>
      </c>
      <c r="R29" s="760"/>
      <c r="S29" s="760"/>
      <c r="T29" s="760"/>
      <c r="U29" s="762"/>
      <c r="V29" s="763"/>
      <c r="W29" s="763"/>
      <c r="X29" s="763"/>
      <c r="Y29" s="763"/>
      <c r="Z29" s="763"/>
      <c r="AA29" s="763"/>
      <c r="AB29" s="763"/>
      <c r="AC29" s="763"/>
      <c r="AD29" s="763"/>
      <c r="AE29" s="763"/>
      <c r="AF29" s="763"/>
      <c r="AG29" s="763"/>
      <c r="AH29" s="763"/>
      <c r="AI29" s="763"/>
      <c r="AJ29" s="763"/>
      <c r="AK29" s="764"/>
      <c r="AL29" s="125"/>
      <c r="AM29" s="83" t="b">
        <v>0</v>
      </c>
    </row>
    <row r="30" spans="1:53" ht="18" customHeight="1" thickBot="1">
      <c r="A30" s="85"/>
      <c r="B30" s="725"/>
      <c r="C30" s="770"/>
      <c r="D30" s="770"/>
      <c r="E30" s="771"/>
      <c r="F30" s="126"/>
      <c r="G30" s="707" t="s">
        <v>1924</v>
      </c>
      <c r="H30" s="708"/>
      <c r="I30" s="708"/>
      <c r="J30" s="709"/>
      <c r="K30" s="755"/>
      <c r="L30" s="755"/>
      <c r="M30" s="755"/>
      <c r="N30" s="755"/>
      <c r="O30" s="758"/>
      <c r="P30" s="759"/>
      <c r="Q30" s="761"/>
      <c r="R30" s="761"/>
      <c r="S30" s="761"/>
      <c r="T30" s="761"/>
      <c r="U30" s="765"/>
      <c r="V30" s="766"/>
      <c r="W30" s="766"/>
      <c r="X30" s="766"/>
      <c r="Y30" s="766"/>
      <c r="Z30" s="766"/>
      <c r="AA30" s="766"/>
      <c r="AB30" s="766"/>
      <c r="AC30" s="766"/>
      <c r="AD30" s="766"/>
      <c r="AE30" s="766"/>
      <c r="AF30" s="766"/>
      <c r="AG30" s="766"/>
      <c r="AH30" s="766"/>
      <c r="AI30" s="766"/>
      <c r="AJ30" s="766"/>
      <c r="AK30" s="767"/>
      <c r="AL30" s="125"/>
      <c r="AM30" s="83" t="b">
        <v>0</v>
      </c>
    </row>
    <row r="31" spans="1:53" ht="18" customHeight="1">
      <c r="A31" s="85"/>
      <c r="B31" s="128" t="s">
        <v>68</v>
      </c>
      <c r="C31" s="129"/>
      <c r="D31" s="129"/>
      <c r="E31" s="129"/>
      <c r="F31" s="130"/>
      <c r="G31" s="131"/>
      <c r="H31" s="131"/>
      <c r="I31" s="131"/>
      <c r="J31" s="131"/>
      <c r="K31" s="130"/>
      <c r="L31" s="130"/>
      <c r="M31" s="130"/>
      <c r="N31" s="130"/>
      <c r="O31" s="132"/>
      <c r="P31" s="132"/>
      <c r="Q31" s="131"/>
      <c r="R31" s="131"/>
      <c r="S31" s="131"/>
      <c r="T31" s="131"/>
      <c r="U31" s="133"/>
      <c r="V31" s="133"/>
      <c r="W31" s="133"/>
      <c r="X31" s="133"/>
      <c r="Y31" s="133"/>
      <c r="Z31" s="133"/>
      <c r="AA31" s="133"/>
      <c r="AB31" s="133"/>
      <c r="AC31" s="133"/>
      <c r="AD31" s="133"/>
      <c r="AE31" s="133"/>
      <c r="AF31" s="133"/>
      <c r="AG31" s="133"/>
      <c r="AH31" s="133"/>
      <c r="AI31" s="133"/>
      <c r="AJ31" s="133"/>
      <c r="AK31" s="133"/>
      <c r="AL31" s="125"/>
      <c r="AM31" s="127"/>
    </row>
    <row r="32" spans="1:53" ht="25.5" customHeight="1">
      <c r="A32" s="85"/>
      <c r="B32" s="134" t="s">
        <v>69</v>
      </c>
      <c r="C32" s="682" t="s">
        <v>2172</v>
      </c>
      <c r="D32" s="682"/>
      <c r="E32" s="682"/>
      <c r="F32" s="682"/>
      <c r="G32" s="682"/>
      <c r="H32" s="682"/>
      <c r="I32" s="682"/>
      <c r="J32" s="682"/>
      <c r="K32" s="682"/>
      <c r="L32" s="682"/>
      <c r="M32" s="682"/>
      <c r="N32" s="682"/>
      <c r="O32" s="682"/>
      <c r="P32" s="682"/>
      <c r="Q32" s="682"/>
      <c r="R32" s="682"/>
      <c r="S32" s="682"/>
      <c r="T32" s="682"/>
      <c r="U32" s="682"/>
      <c r="V32" s="682"/>
      <c r="W32" s="682"/>
      <c r="X32" s="682"/>
      <c r="Y32" s="682"/>
      <c r="Z32" s="682"/>
      <c r="AA32" s="682"/>
      <c r="AB32" s="682"/>
      <c r="AC32" s="682"/>
      <c r="AD32" s="682"/>
      <c r="AE32" s="682"/>
      <c r="AF32" s="682"/>
      <c r="AG32" s="682"/>
      <c r="AH32" s="682"/>
      <c r="AI32" s="682"/>
      <c r="AJ32" s="682"/>
      <c r="AK32" s="682"/>
      <c r="AL32" s="133"/>
      <c r="AM32" s="127"/>
      <c r="AN32" s="127"/>
    </row>
    <row r="33" spans="1:53" ht="23.25" customHeight="1">
      <c r="A33" s="85"/>
      <c r="B33" s="134" t="s">
        <v>69</v>
      </c>
      <c r="C33" s="682" t="s">
        <v>2094</v>
      </c>
      <c r="D33" s="682"/>
      <c r="E33" s="682"/>
      <c r="F33" s="682"/>
      <c r="G33" s="682"/>
      <c r="H33" s="682"/>
      <c r="I33" s="682"/>
      <c r="J33" s="682"/>
      <c r="K33" s="682"/>
      <c r="L33" s="682"/>
      <c r="M33" s="682"/>
      <c r="N33" s="682"/>
      <c r="O33" s="682"/>
      <c r="P33" s="682"/>
      <c r="Q33" s="682"/>
      <c r="R33" s="682"/>
      <c r="S33" s="682"/>
      <c r="T33" s="682"/>
      <c r="U33" s="682"/>
      <c r="V33" s="682"/>
      <c r="W33" s="682"/>
      <c r="X33" s="682"/>
      <c r="Y33" s="682"/>
      <c r="Z33" s="682"/>
      <c r="AA33" s="682"/>
      <c r="AB33" s="682"/>
      <c r="AC33" s="682"/>
      <c r="AD33" s="682"/>
      <c r="AE33" s="682"/>
      <c r="AF33" s="682"/>
      <c r="AG33" s="682"/>
      <c r="AH33" s="682"/>
      <c r="AI33" s="682"/>
      <c r="AJ33" s="682"/>
      <c r="AK33" s="682"/>
      <c r="AL33" s="133"/>
      <c r="AM33" s="127"/>
      <c r="AN33" s="127"/>
    </row>
    <row r="34" spans="1:53" ht="7.5" customHeight="1">
      <c r="A34" s="85"/>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86"/>
      <c r="AB34" s="136"/>
      <c r="AC34" s="136"/>
      <c r="AD34" s="136"/>
      <c r="AE34" s="136"/>
      <c r="AF34" s="136"/>
      <c r="AG34" s="136"/>
      <c r="AH34" s="136"/>
      <c r="AI34" s="136"/>
      <c r="AJ34" s="136"/>
      <c r="AK34" s="136"/>
      <c r="AL34" s="85"/>
    </row>
    <row r="35" spans="1:53" ht="19.5" customHeight="1" thickBot="1">
      <c r="A35" s="85"/>
      <c r="B35" s="102" t="s">
        <v>2068</v>
      </c>
      <c r="C35" s="137"/>
      <c r="D35" s="138"/>
      <c r="E35" s="138"/>
      <c r="F35" s="138"/>
      <c r="G35" s="139"/>
      <c r="H35" s="139"/>
      <c r="I35" s="139"/>
      <c r="J35" s="139"/>
      <c r="K35" s="139"/>
      <c r="L35" s="139"/>
      <c r="M35" s="139"/>
      <c r="N35" s="139"/>
      <c r="O35" s="139"/>
      <c r="P35" s="139"/>
      <c r="Q35" s="140"/>
      <c r="R35" s="140"/>
      <c r="S35" s="140"/>
      <c r="T35" s="140"/>
      <c r="U35" s="140"/>
      <c r="V35" s="140"/>
      <c r="W35" s="139"/>
      <c r="X35" s="139"/>
      <c r="Y35" s="139"/>
      <c r="Z35" s="139"/>
      <c r="AA35" s="139"/>
      <c r="AB35" s="139"/>
      <c r="AC35" s="139"/>
      <c r="AD35" s="141"/>
      <c r="AE35" s="139"/>
      <c r="AF35" s="139"/>
      <c r="AG35" s="139"/>
      <c r="AH35" s="139"/>
      <c r="AI35" s="139"/>
      <c r="AJ35" s="139"/>
      <c r="AK35" s="141"/>
      <c r="AL35" s="85"/>
    </row>
    <row r="36" spans="1:53" ht="18.75" customHeight="1" thickBot="1">
      <c r="A36" s="85"/>
      <c r="B36" s="142" t="s">
        <v>10</v>
      </c>
      <c r="C36" s="736" t="s">
        <v>86</v>
      </c>
      <c r="D36" s="736"/>
      <c r="E36" s="736"/>
      <c r="F36" s="736"/>
      <c r="G36" s="736"/>
      <c r="H36" s="736"/>
      <c r="I36" s="736"/>
      <c r="J36" s="736"/>
      <c r="K36" s="736"/>
      <c r="L36" s="736"/>
      <c r="M36" s="736"/>
      <c r="N36" s="736"/>
      <c r="O36" s="736"/>
      <c r="P36" s="737"/>
      <c r="Q36" s="745">
        <f>Q37-Q38-Q39</f>
        <v>0</v>
      </c>
      <c r="R36" s="746"/>
      <c r="S36" s="746"/>
      <c r="T36" s="746"/>
      <c r="U36" s="746"/>
      <c r="V36" s="747"/>
      <c r="W36" s="143" t="s">
        <v>4</v>
      </c>
      <c r="X36" s="144" t="s">
        <v>76</v>
      </c>
      <c r="Y36" s="674" t="str">
        <f>IF(Q40="","",IF(Q36="","",IF(Q36&gt;=Q40,"○","×")))</f>
        <v>○</v>
      </c>
      <c r="Z36" s="145"/>
      <c r="AA36" s="139"/>
      <c r="AB36" s="139"/>
      <c r="AC36" s="139"/>
      <c r="AD36" s="141"/>
      <c r="AE36" s="141"/>
      <c r="AF36" s="141"/>
      <c r="AG36" s="141"/>
      <c r="AH36" s="141"/>
      <c r="AI36" s="141"/>
      <c r="AJ36" s="141"/>
      <c r="AK36" s="141"/>
      <c r="AL36" s="85"/>
      <c r="AM36" s="631" t="s">
        <v>2101</v>
      </c>
      <c r="AN36" s="632"/>
      <c r="AO36" s="632"/>
      <c r="AP36" s="632"/>
      <c r="AQ36" s="632"/>
      <c r="AR36" s="632"/>
      <c r="AS36" s="632"/>
      <c r="AT36" s="632"/>
      <c r="AU36" s="632"/>
      <c r="AV36" s="632"/>
      <c r="AW36" s="632"/>
      <c r="AX36" s="632"/>
      <c r="AY36" s="632"/>
      <c r="AZ36" s="632"/>
      <c r="BA36" s="633"/>
    </row>
    <row r="37" spans="1:53" ht="18.75" customHeight="1" thickBot="1">
      <c r="A37" s="85"/>
      <c r="B37" s="717"/>
      <c r="C37" s="750" t="s">
        <v>87</v>
      </c>
      <c r="D37" s="750"/>
      <c r="E37" s="750"/>
      <c r="F37" s="750"/>
      <c r="G37" s="750"/>
      <c r="H37" s="750"/>
      <c r="I37" s="750"/>
      <c r="J37" s="750"/>
      <c r="K37" s="750"/>
      <c r="L37" s="750"/>
      <c r="M37" s="750"/>
      <c r="N37" s="750"/>
      <c r="O37" s="750"/>
      <c r="P37" s="738"/>
      <c r="Q37" s="751"/>
      <c r="R37" s="752"/>
      <c r="S37" s="752"/>
      <c r="T37" s="752"/>
      <c r="U37" s="752"/>
      <c r="V37" s="753"/>
      <c r="W37" s="143" t="s">
        <v>4</v>
      </c>
      <c r="X37" s="144"/>
      <c r="Y37" s="723"/>
      <c r="Z37" s="145"/>
      <c r="AA37" s="139"/>
      <c r="AB37" s="139"/>
      <c r="AC37" s="139"/>
      <c r="AD37" s="141"/>
      <c r="AE37" s="139"/>
      <c r="AF37" s="139"/>
      <c r="AG37" s="139"/>
      <c r="AH37" s="139"/>
      <c r="AI37" s="139"/>
      <c r="AJ37" s="139"/>
      <c r="AK37" s="141"/>
      <c r="AL37" s="85"/>
      <c r="AM37" s="634"/>
      <c r="AN37" s="635"/>
      <c r="AO37" s="635"/>
      <c r="AP37" s="635"/>
      <c r="AQ37" s="635"/>
      <c r="AR37" s="635"/>
      <c r="AS37" s="635"/>
      <c r="AT37" s="635"/>
      <c r="AU37" s="635"/>
      <c r="AV37" s="635"/>
      <c r="AW37" s="635"/>
      <c r="AX37" s="635"/>
      <c r="AY37" s="635"/>
      <c r="AZ37" s="635"/>
      <c r="BA37" s="636"/>
    </row>
    <row r="38" spans="1:53" ht="18.75" customHeight="1" thickBot="1">
      <c r="A38" s="85"/>
      <c r="B38" s="717"/>
      <c r="C38" s="686" t="s">
        <v>2093</v>
      </c>
      <c r="D38" s="687"/>
      <c r="E38" s="687"/>
      <c r="F38" s="687"/>
      <c r="G38" s="687"/>
      <c r="H38" s="687"/>
      <c r="I38" s="687"/>
      <c r="J38" s="687"/>
      <c r="K38" s="687"/>
      <c r="L38" s="687"/>
      <c r="M38" s="687"/>
      <c r="N38" s="687"/>
      <c r="O38" s="687"/>
      <c r="P38" s="687"/>
      <c r="Q38" s="745">
        <f>Q22</f>
        <v>0</v>
      </c>
      <c r="R38" s="746"/>
      <c r="S38" s="746"/>
      <c r="T38" s="746"/>
      <c r="U38" s="746"/>
      <c r="V38" s="747"/>
      <c r="W38" s="143" t="s">
        <v>4</v>
      </c>
      <c r="X38" s="144"/>
      <c r="Y38" s="723"/>
      <c r="Z38" s="145"/>
      <c r="AA38" s="139"/>
      <c r="AB38" s="139"/>
      <c r="AC38" s="139"/>
      <c r="AD38" s="141"/>
      <c r="AE38" s="139"/>
      <c r="AF38" s="139"/>
      <c r="AG38" s="139"/>
      <c r="AH38" s="139"/>
      <c r="AI38" s="139"/>
      <c r="AJ38" s="139"/>
      <c r="AK38" s="141"/>
      <c r="AL38" s="85"/>
      <c r="AM38" s="634"/>
      <c r="AN38" s="635"/>
      <c r="AO38" s="635"/>
      <c r="AP38" s="635"/>
      <c r="AQ38" s="635"/>
      <c r="AR38" s="635"/>
      <c r="AS38" s="635"/>
      <c r="AT38" s="635"/>
      <c r="AU38" s="635"/>
      <c r="AV38" s="635"/>
      <c r="AW38" s="635"/>
      <c r="AX38" s="635"/>
      <c r="AY38" s="635"/>
      <c r="AZ38" s="635"/>
      <c r="BA38" s="636"/>
    </row>
    <row r="39" spans="1:53" ht="27" customHeight="1" thickBot="1">
      <c r="A39" s="85"/>
      <c r="B39" s="521"/>
      <c r="C39" s="686" t="s">
        <v>2297</v>
      </c>
      <c r="D39" s="687"/>
      <c r="E39" s="687"/>
      <c r="F39" s="687"/>
      <c r="G39" s="687"/>
      <c r="H39" s="687"/>
      <c r="I39" s="687"/>
      <c r="J39" s="687"/>
      <c r="K39" s="687"/>
      <c r="L39" s="687"/>
      <c r="M39" s="687"/>
      <c r="N39" s="687"/>
      <c r="O39" s="687"/>
      <c r="P39" s="687"/>
      <c r="Q39" s="741"/>
      <c r="R39" s="742"/>
      <c r="S39" s="742"/>
      <c r="T39" s="742"/>
      <c r="U39" s="742"/>
      <c r="V39" s="743"/>
      <c r="W39" s="143" t="s">
        <v>4</v>
      </c>
      <c r="X39" s="144"/>
      <c r="Y39" s="723"/>
      <c r="Z39" s="145"/>
      <c r="AA39" s="139"/>
      <c r="AB39" s="139"/>
      <c r="AC39" s="139"/>
      <c r="AD39" s="141"/>
      <c r="AE39" s="139"/>
      <c r="AF39" s="139"/>
      <c r="AG39" s="139"/>
      <c r="AH39" s="139"/>
      <c r="AI39" s="139"/>
      <c r="AJ39" s="139"/>
      <c r="AK39" s="141"/>
      <c r="AL39" s="85"/>
      <c r="AM39" s="634"/>
      <c r="AN39" s="635"/>
      <c r="AO39" s="635"/>
      <c r="AP39" s="635"/>
      <c r="AQ39" s="635"/>
      <c r="AR39" s="635"/>
      <c r="AS39" s="635"/>
      <c r="AT39" s="635"/>
      <c r="AU39" s="635"/>
      <c r="AV39" s="635"/>
      <c r="AW39" s="635"/>
      <c r="AX39" s="635"/>
      <c r="AY39" s="635"/>
      <c r="AZ39" s="635"/>
      <c r="BA39" s="636"/>
    </row>
    <row r="40" spans="1:53" ht="30.75" customHeight="1" thickBot="1">
      <c r="A40" s="85"/>
      <c r="B40" s="142" t="s">
        <v>11</v>
      </c>
      <c r="C40" s="748" t="s">
        <v>1930</v>
      </c>
      <c r="D40" s="749"/>
      <c r="E40" s="749"/>
      <c r="F40" s="749"/>
      <c r="G40" s="749"/>
      <c r="H40" s="749"/>
      <c r="I40" s="749"/>
      <c r="J40" s="749"/>
      <c r="K40" s="749"/>
      <c r="L40" s="749"/>
      <c r="M40" s="749"/>
      <c r="N40" s="749"/>
      <c r="O40" s="749"/>
      <c r="P40" s="749"/>
      <c r="Q40" s="745">
        <f>Q41-Q42-Q43-Q44-Q45-Q46</f>
        <v>0</v>
      </c>
      <c r="R40" s="746"/>
      <c r="S40" s="746"/>
      <c r="T40" s="746"/>
      <c r="U40" s="746"/>
      <c r="V40" s="747"/>
      <c r="W40" s="146" t="s">
        <v>4</v>
      </c>
      <c r="X40" s="144" t="s">
        <v>76</v>
      </c>
      <c r="Y40" s="675"/>
      <c r="Z40" s="145"/>
      <c r="AA40" s="139"/>
      <c r="AB40" s="139"/>
      <c r="AC40" s="139"/>
      <c r="AD40" s="141"/>
      <c r="AE40" s="139"/>
      <c r="AF40" s="139"/>
      <c r="AG40" s="139"/>
      <c r="AH40" s="139"/>
      <c r="AI40" s="139"/>
      <c r="AJ40" s="139"/>
      <c r="AK40" s="141"/>
      <c r="AL40" s="85"/>
      <c r="AM40" s="637"/>
      <c r="AN40" s="638"/>
      <c r="AO40" s="638"/>
      <c r="AP40" s="638"/>
      <c r="AQ40" s="638"/>
      <c r="AR40" s="638"/>
      <c r="AS40" s="638"/>
      <c r="AT40" s="638"/>
      <c r="AU40" s="639"/>
      <c r="AV40" s="639"/>
      <c r="AW40" s="639"/>
      <c r="AX40" s="639"/>
      <c r="AY40" s="638"/>
      <c r="AZ40" s="638"/>
      <c r="BA40" s="640"/>
    </row>
    <row r="41" spans="1:53" ht="18.75" customHeight="1" thickBot="1">
      <c r="A41" s="85"/>
      <c r="B41" s="731"/>
      <c r="C41" s="738" t="s">
        <v>88</v>
      </c>
      <c r="D41" s="739"/>
      <c r="E41" s="739"/>
      <c r="F41" s="739"/>
      <c r="G41" s="739"/>
      <c r="H41" s="739"/>
      <c r="I41" s="739"/>
      <c r="J41" s="739"/>
      <c r="K41" s="739"/>
      <c r="L41" s="739"/>
      <c r="M41" s="739"/>
      <c r="N41" s="739"/>
      <c r="O41" s="739"/>
      <c r="P41" s="740"/>
      <c r="Q41" s="683"/>
      <c r="R41" s="684"/>
      <c r="S41" s="684"/>
      <c r="T41" s="684"/>
      <c r="U41" s="684"/>
      <c r="V41" s="685"/>
      <c r="W41" s="143" t="s">
        <v>4</v>
      </c>
      <c r="X41" s="139"/>
      <c r="Y41" s="139"/>
      <c r="Z41" s="139"/>
      <c r="AA41" s="139"/>
      <c r="AB41" s="139"/>
      <c r="AC41" s="139"/>
      <c r="AD41" s="141"/>
      <c r="AE41" s="139"/>
      <c r="AF41" s="139"/>
      <c r="AG41" s="139"/>
      <c r="AH41" s="139"/>
      <c r="AI41" s="139"/>
      <c r="AJ41" s="139"/>
      <c r="AK41" s="141"/>
      <c r="AL41" s="85"/>
    </row>
    <row r="42" spans="1:53" ht="18.75" customHeight="1" thickBot="1">
      <c r="A42" s="85"/>
      <c r="B42" s="731"/>
      <c r="C42" s="738" t="s">
        <v>1926</v>
      </c>
      <c r="D42" s="739"/>
      <c r="E42" s="739"/>
      <c r="F42" s="739"/>
      <c r="G42" s="739"/>
      <c r="H42" s="739"/>
      <c r="I42" s="739"/>
      <c r="J42" s="739"/>
      <c r="K42" s="739"/>
      <c r="L42" s="739"/>
      <c r="M42" s="739"/>
      <c r="N42" s="739"/>
      <c r="O42" s="739"/>
      <c r="P42" s="740"/>
      <c r="Q42" s="683"/>
      <c r="R42" s="684"/>
      <c r="S42" s="684"/>
      <c r="T42" s="684"/>
      <c r="U42" s="684"/>
      <c r="V42" s="685"/>
      <c r="W42" s="143" t="s">
        <v>4</v>
      </c>
      <c r="X42" s="139"/>
      <c r="Y42" s="139"/>
      <c r="Z42" s="139"/>
      <c r="AA42" s="139"/>
      <c r="AB42" s="139"/>
      <c r="AC42" s="139"/>
      <c r="AD42" s="141"/>
      <c r="AE42" s="139"/>
      <c r="AF42" s="139"/>
      <c r="AG42" s="139"/>
      <c r="AH42" s="139"/>
      <c r="AI42" s="139"/>
      <c r="AJ42" s="139"/>
      <c r="AK42" s="141"/>
      <c r="AL42" s="85"/>
    </row>
    <row r="43" spans="1:53" ht="18.75" customHeight="1" thickBot="1">
      <c r="A43" s="85"/>
      <c r="B43" s="731"/>
      <c r="C43" s="738" t="s">
        <v>1927</v>
      </c>
      <c r="D43" s="739"/>
      <c r="E43" s="739"/>
      <c r="F43" s="739"/>
      <c r="G43" s="739"/>
      <c r="H43" s="739"/>
      <c r="I43" s="739"/>
      <c r="J43" s="739"/>
      <c r="K43" s="739"/>
      <c r="L43" s="739"/>
      <c r="M43" s="739"/>
      <c r="N43" s="739"/>
      <c r="O43" s="739"/>
      <c r="P43" s="740"/>
      <c r="Q43" s="683"/>
      <c r="R43" s="684"/>
      <c r="S43" s="684"/>
      <c r="T43" s="684"/>
      <c r="U43" s="684"/>
      <c r="V43" s="685"/>
      <c r="W43" s="143" t="s">
        <v>4</v>
      </c>
      <c r="X43" s="139"/>
      <c r="Y43" s="139"/>
      <c r="Z43" s="139"/>
      <c r="AA43" s="139"/>
      <c r="AB43" s="139"/>
      <c r="AC43" s="139"/>
      <c r="AD43" s="141"/>
      <c r="AE43" s="139"/>
      <c r="AF43" s="139"/>
      <c r="AG43" s="139"/>
      <c r="AH43" s="139"/>
      <c r="AI43" s="139"/>
      <c r="AJ43" s="139"/>
      <c r="AK43" s="141"/>
      <c r="AL43" s="85"/>
    </row>
    <row r="44" spans="1:53" ht="20.25" customHeight="1" thickBot="1">
      <c r="A44" s="85"/>
      <c r="B44" s="731"/>
      <c r="C44" s="686" t="s">
        <v>1928</v>
      </c>
      <c r="D44" s="687"/>
      <c r="E44" s="687"/>
      <c r="F44" s="687"/>
      <c r="G44" s="687"/>
      <c r="H44" s="687"/>
      <c r="I44" s="687"/>
      <c r="J44" s="687"/>
      <c r="K44" s="687"/>
      <c r="L44" s="687"/>
      <c r="M44" s="687"/>
      <c r="N44" s="687"/>
      <c r="O44" s="687"/>
      <c r="P44" s="688"/>
      <c r="Q44" s="683"/>
      <c r="R44" s="684"/>
      <c r="S44" s="684"/>
      <c r="T44" s="684"/>
      <c r="U44" s="684"/>
      <c r="V44" s="685"/>
      <c r="W44" s="143" t="s">
        <v>4</v>
      </c>
      <c r="X44" s="139"/>
      <c r="Y44" s="139"/>
      <c r="Z44" s="139"/>
      <c r="AA44" s="139"/>
      <c r="AB44" s="139"/>
      <c r="AC44" s="139"/>
      <c r="AD44" s="141"/>
      <c r="AE44" s="139"/>
      <c r="AF44" s="139"/>
      <c r="AG44" s="139"/>
      <c r="AH44" s="139"/>
      <c r="AI44" s="139"/>
      <c r="AJ44" s="139"/>
      <c r="AK44" s="141"/>
      <c r="AL44" s="85"/>
    </row>
    <row r="45" spans="1:53" ht="27.75" customHeight="1" thickBot="1">
      <c r="A45" s="85"/>
      <c r="B45" s="731"/>
      <c r="C45" s="686" t="s">
        <v>2174</v>
      </c>
      <c r="D45" s="687"/>
      <c r="E45" s="687"/>
      <c r="F45" s="687"/>
      <c r="G45" s="687"/>
      <c r="H45" s="687"/>
      <c r="I45" s="687"/>
      <c r="J45" s="687"/>
      <c r="K45" s="687"/>
      <c r="L45" s="687"/>
      <c r="M45" s="687"/>
      <c r="N45" s="687"/>
      <c r="O45" s="687"/>
      <c r="P45" s="688"/>
      <c r="Q45" s="683"/>
      <c r="R45" s="684"/>
      <c r="S45" s="684"/>
      <c r="T45" s="684"/>
      <c r="U45" s="684"/>
      <c r="V45" s="685"/>
      <c r="W45" s="143" t="s">
        <v>4</v>
      </c>
      <c r="X45" s="139"/>
      <c r="Y45" s="139"/>
      <c r="Z45" s="139"/>
      <c r="AA45" s="139"/>
      <c r="AB45" s="139"/>
      <c r="AC45" s="139"/>
      <c r="AD45" s="141"/>
      <c r="AE45" s="139"/>
      <c r="AF45" s="139"/>
      <c r="AG45" s="139"/>
      <c r="AH45" s="139"/>
      <c r="AI45" s="139"/>
      <c r="AJ45" s="139"/>
      <c r="AK45" s="141"/>
      <c r="AL45" s="85"/>
    </row>
    <row r="46" spans="1:53" ht="28.5" customHeight="1" thickBot="1">
      <c r="A46" s="85"/>
      <c r="B46" s="732"/>
      <c r="C46" s="733" t="s">
        <v>2173</v>
      </c>
      <c r="D46" s="734"/>
      <c r="E46" s="734"/>
      <c r="F46" s="734"/>
      <c r="G46" s="734"/>
      <c r="H46" s="734"/>
      <c r="I46" s="734"/>
      <c r="J46" s="734"/>
      <c r="K46" s="734"/>
      <c r="L46" s="734"/>
      <c r="M46" s="734"/>
      <c r="N46" s="734"/>
      <c r="O46" s="734"/>
      <c r="P46" s="735"/>
      <c r="Q46" s="683"/>
      <c r="R46" s="684"/>
      <c r="S46" s="684"/>
      <c r="T46" s="684"/>
      <c r="U46" s="684"/>
      <c r="V46" s="685"/>
      <c r="W46" s="146" t="s">
        <v>4</v>
      </c>
      <c r="X46" s="139"/>
      <c r="Y46" s="139"/>
      <c r="Z46" s="139"/>
      <c r="AA46" s="139"/>
      <c r="AB46" s="141"/>
      <c r="AC46" s="139"/>
      <c r="AD46" s="139"/>
      <c r="AE46" s="139"/>
      <c r="AF46" s="139"/>
      <c r="AG46" s="139"/>
      <c r="AH46" s="139"/>
      <c r="AI46" s="141"/>
      <c r="AJ46" s="85"/>
      <c r="AK46" s="85"/>
      <c r="AL46" s="85"/>
      <c r="AM46" s="147"/>
      <c r="AN46" s="147"/>
      <c r="AO46" s="147"/>
      <c r="AP46" s="147"/>
      <c r="AQ46" s="147"/>
      <c r="AR46" s="147"/>
      <c r="AS46" s="147"/>
      <c r="AT46" s="147"/>
      <c r="AU46" s="147"/>
      <c r="AV46" s="147"/>
      <c r="AW46" s="147"/>
      <c r="AX46" s="147"/>
      <c r="AY46" s="147"/>
      <c r="AZ46" s="147"/>
      <c r="BA46" s="147"/>
    </row>
    <row r="47" spans="1:53" s="91" customFormat="1" ht="6" customHeight="1">
      <c r="A47" s="90"/>
      <c r="B47" s="105"/>
      <c r="C47" s="103"/>
      <c r="D47" s="104"/>
      <c r="E47" s="105"/>
      <c r="F47" s="105"/>
      <c r="G47" s="105"/>
      <c r="H47" s="105"/>
      <c r="I47" s="105"/>
      <c r="J47" s="105"/>
      <c r="K47" s="105"/>
      <c r="L47" s="106"/>
      <c r="M47" s="106"/>
      <c r="N47" s="106"/>
      <c r="O47" s="106"/>
      <c r="P47" s="106"/>
      <c r="Q47" s="106"/>
      <c r="R47" s="106"/>
      <c r="S47" s="106"/>
      <c r="T47" s="107"/>
      <c r="U47" s="108"/>
      <c r="V47" s="108"/>
      <c r="W47" s="108"/>
      <c r="X47" s="108"/>
      <c r="Y47" s="108"/>
      <c r="Z47" s="108"/>
      <c r="AA47" s="105"/>
      <c r="AB47" s="105"/>
      <c r="AC47" s="107"/>
      <c r="AD47" s="108"/>
      <c r="AE47" s="108"/>
      <c r="AF47" s="108"/>
      <c r="AG47" s="108"/>
      <c r="AH47" s="108"/>
      <c r="AI47" s="108"/>
      <c r="AJ47" s="105"/>
      <c r="AK47" s="105"/>
      <c r="AL47" s="90"/>
      <c r="AM47" s="148"/>
      <c r="AN47" s="148"/>
      <c r="AO47" s="148"/>
      <c r="AP47" s="148"/>
      <c r="AQ47" s="148"/>
      <c r="AR47" s="148"/>
      <c r="AS47" s="148"/>
      <c r="AT47" s="149"/>
      <c r="AU47" s="149"/>
      <c r="AV47" s="149"/>
      <c r="AW47" s="149"/>
      <c r="AX47" s="149"/>
      <c r="AY47" s="148"/>
      <c r="AZ47" s="148"/>
      <c r="BA47" s="148"/>
    </row>
    <row r="48" spans="1:53" ht="12" customHeight="1">
      <c r="A48" s="85"/>
      <c r="B48" s="150" t="s">
        <v>68</v>
      </c>
      <c r="C48" s="151"/>
      <c r="D48" s="152"/>
      <c r="E48" s="152"/>
      <c r="F48" s="152"/>
      <c r="G48" s="152"/>
      <c r="H48" s="152"/>
      <c r="I48" s="152"/>
      <c r="J48" s="152"/>
      <c r="K48" s="152"/>
      <c r="L48" s="152"/>
      <c r="M48" s="152"/>
      <c r="N48" s="152"/>
      <c r="O48" s="152"/>
      <c r="P48" s="152"/>
      <c r="Q48" s="152"/>
      <c r="R48" s="152"/>
      <c r="S48" s="152"/>
      <c r="T48" s="152"/>
      <c r="U48" s="152"/>
      <c r="V48" s="152"/>
      <c r="W48" s="152"/>
      <c r="X48" s="152"/>
      <c r="Y48" s="152"/>
      <c r="Z48" s="152"/>
      <c r="AA48" s="152"/>
      <c r="AB48" s="152"/>
      <c r="AC48" s="152"/>
      <c r="AD48" s="152"/>
      <c r="AE48" s="152"/>
      <c r="AF48" s="152"/>
      <c r="AG48" s="152"/>
      <c r="AH48" s="152"/>
      <c r="AI48" s="152"/>
      <c r="AJ48" s="152"/>
      <c r="AK48" s="152"/>
      <c r="AL48" s="152"/>
      <c r="AM48" s="147"/>
      <c r="AN48" s="147"/>
      <c r="AO48" s="147"/>
      <c r="AP48" s="147"/>
      <c r="AQ48" s="147"/>
      <c r="AR48" s="147"/>
      <c r="AS48" s="147"/>
      <c r="AT48" s="147"/>
      <c r="AU48" s="147"/>
      <c r="AV48" s="147"/>
      <c r="AW48" s="147"/>
      <c r="AX48" s="147"/>
      <c r="AY48" s="147"/>
      <c r="AZ48" s="147"/>
      <c r="BA48" s="147"/>
    </row>
    <row r="49" spans="1:53" s="91" customFormat="1" ht="24" customHeight="1">
      <c r="A49" s="90"/>
      <c r="B49" s="153" t="s">
        <v>69</v>
      </c>
      <c r="C49" s="615" t="s">
        <v>2298</v>
      </c>
      <c r="D49" s="615"/>
      <c r="E49" s="615"/>
      <c r="F49" s="615"/>
      <c r="G49" s="615"/>
      <c r="H49" s="615"/>
      <c r="I49" s="615"/>
      <c r="J49" s="615"/>
      <c r="K49" s="615"/>
      <c r="L49" s="615"/>
      <c r="M49" s="615"/>
      <c r="N49" s="615"/>
      <c r="O49" s="615"/>
      <c r="P49" s="615"/>
      <c r="Q49" s="615"/>
      <c r="R49" s="615"/>
      <c r="S49" s="615"/>
      <c r="T49" s="615"/>
      <c r="U49" s="615"/>
      <c r="V49" s="615"/>
      <c r="W49" s="615"/>
      <c r="X49" s="615"/>
      <c r="Y49" s="615"/>
      <c r="Z49" s="615"/>
      <c r="AA49" s="615"/>
      <c r="AB49" s="615"/>
      <c r="AC49" s="615"/>
      <c r="AD49" s="615"/>
      <c r="AE49" s="615"/>
      <c r="AF49" s="615"/>
      <c r="AG49" s="615"/>
      <c r="AH49" s="615"/>
      <c r="AI49" s="615"/>
      <c r="AJ49" s="615"/>
      <c r="AK49" s="615"/>
      <c r="AL49" s="154"/>
      <c r="AM49" s="148"/>
      <c r="AN49" s="148"/>
      <c r="AO49" s="148"/>
      <c r="AP49" s="148"/>
      <c r="AQ49" s="148"/>
      <c r="AR49" s="148"/>
      <c r="AS49" s="148"/>
      <c r="AT49" s="149"/>
      <c r="AU49" s="149"/>
      <c r="AV49" s="149"/>
      <c r="AW49" s="149"/>
      <c r="AX49" s="149"/>
      <c r="AY49" s="148"/>
      <c r="AZ49" s="148"/>
      <c r="BA49" s="148"/>
    </row>
    <row r="50" spans="1:53" s="91" customFormat="1" ht="33" customHeight="1">
      <c r="A50" s="90"/>
      <c r="B50" s="153" t="s">
        <v>69</v>
      </c>
      <c r="C50" s="682" t="s">
        <v>2299</v>
      </c>
      <c r="D50" s="682"/>
      <c r="E50" s="682"/>
      <c r="F50" s="682"/>
      <c r="G50" s="682"/>
      <c r="H50" s="682"/>
      <c r="I50" s="682"/>
      <c r="J50" s="682"/>
      <c r="K50" s="682"/>
      <c r="L50" s="682"/>
      <c r="M50" s="682"/>
      <c r="N50" s="682"/>
      <c r="O50" s="682"/>
      <c r="P50" s="682"/>
      <c r="Q50" s="682"/>
      <c r="R50" s="682"/>
      <c r="S50" s="682"/>
      <c r="T50" s="682"/>
      <c r="U50" s="682"/>
      <c r="V50" s="682"/>
      <c r="W50" s="682"/>
      <c r="X50" s="682"/>
      <c r="Y50" s="682"/>
      <c r="Z50" s="682"/>
      <c r="AA50" s="682"/>
      <c r="AB50" s="682"/>
      <c r="AC50" s="682"/>
      <c r="AD50" s="682"/>
      <c r="AE50" s="682"/>
      <c r="AF50" s="682"/>
      <c r="AG50" s="682"/>
      <c r="AH50" s="682"/>
      <c r="AI50" s="682"/>
      <c r="AJ50" s="682"/>
      <c r="AK50" s="682"/>
      <c r="AL50" s="154"/>
      <c r="AM50" s="148"/>
      <c r="AN50" s="148"/>
      <c r="AO50" s="148"/>
      <c r="AP50" s="148"/>
      <c r="AQ50" s="148"/>
      <c r="AR50" s="148"/>
      <c r="AS50" s="148"/>
      <c r="AT50" s="149"/>
      <c r="AU50" s="149"/>
      <c r="AV50" s="149"/>
      <c r="AW50" s="149"/>
      <c r="AX50" s="149"/>
      <c r="AY50" s="148"/>
      <c r="AZ50" s="148"/>
      <c r="BA50" s="148"/>
    </row>
    <row r="51" spans="1:53" s="91" customFormat="1" ht="44.25" customHeight="1">
      <c r="A51" s="90"/>
      <c r="B51" s="153" t="s">
        <v>69</v>
      </c>
      <c r="C51" s="615" t="s">
        <v>2300</v>
      </c>
      <c r="D51" s="615"/>
      <c r="E51" s="615"/>
      <c r="F51" s="615"/>
      <c r="G51" s="615"/>
      <c r="H51" s="615"/>
      <c r="I51" s="615"/>
      <c r="J51" s="615"/>
      <c r="K51" s="615"/>
      <c r="L51" s="615"/>
      <c r="M51" s="615"/>
      <c r="N51" s="615"/>
      <c r="O51" s="615"/>
      <c r="P51" s="615"/>
      <c r="Q51" s="615"/>
      <c r="R51" s="615"/>
      <c r="S51" s="615"/>
      <c r="T51" s="615"/>
      <c r="U51" s="615"/>
      <c r="V51" s="615"/>
      <c r="W51" s="615"/>
      <c r="X51" s="615"/>
      <c r="Y51" s="615"/>
      <c r="Z51" s="615"/>
      <c r="AA51" s="615"/>
      <c r="AB51" s="615"/>
      <c r="AC51" s="615"/>
      <c r="AD51" s="615"/>
      <c r="AE51" s="615"/>
      <c r="AF51" s="615"/>
      <c r="AG51" s="615"/>
      <c r="AH51" s="615"/>
      <c r="AI51" s="615"/>
      <c r="AJ51" s="615"/>
      <c r="AK51" s="615"/>
      <c r="AL51" s="154"/>
      <c r="AM51" s="148"/>
      <c r="AN51" s="148"/>
      <c r="AO51" s="148"/>
      <c r="AP51" s="148"/>
      <c r="AQ51" s="148"/>
      <c r="AR51" s="148"/>
      <c r="AS51" s="148"/>
      <c r="AT51" s="149"/>
      <c r="AU51" s="149"/>
      <c r="AV51" s="149"/>
      <c r="AW51" s="149"/>
      <c r="AX51" s="149"/>
      <c r="AY51" s="148"/>
      <c r="AZ51" s="148"/>
      <c r="BA51" s="148"/>
    </row>
    <row r="52" spans="1:53" ht="4.5" customHeight="1">
      <c r="A52" s="85"/>
      <c r="B52" s="155"/>
      <c r="C52" s="151"/>
      <c r="D52" s="151"/>
      <c r="E52" s="151"/>
      <c r="F52" s="151"/>
      <c r="G52" s="151"/>
      <c r="H52" s="151"/>
      <c r="I52" s="151"/>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47"/>
      <c r="AN52" s="147"/>
      <c r="AO52" s="147"/>
      <c r="AP52" s="147"/>
      <c r="AQ52" s="147"/>
      <c r="AR52" s="147"/>
      <c r="AS52" s="147"/>
      <c r="AT52" s="147"/>
      <c r="AU52" s="147"/>
      <c r="AV52" s="147"/>
      <c r="AW52" s="147"/>
      <c r="AX52" s="147"/>
      <c r="AY52" s="147"/>
      <c r="AZ52" s="147"/>
      <c r="BA52" s="147"/>
    </row>
    <row r="53" spans="1:53" ht="19.5" customHeight="1">
      <c r="A53" s="85"/>
      <c r="B53" s="718" t="s">
        <v>2102</v>
      </c>
      <c r="C53" s="718"/>
      <c r="D53" s="718"/>
      <c r="E53" s="718"/>
      <c r="F53" s="718"/>
      <c r="G53" s="718"/>
      <c r="H53" s="718"/>
      <c r="I53" s="718"/>
      <c r="J53" s="718"/>
      <c r="K53" s="718"/>
      <c r="L53" s="718"/>
      <c r="M53" s="718"/>
      <c r="N53" s="718"/>
      <c r="O53" s="718"/>
      <c r="P53" s="718"/>
      <c r="Q53" s="718"/>
      <c r="R53" s="718"/>
      <c r="S53" s="718"/>
      <c r="T53" s="718"/>
      <c r="U53" s="718"/>
      <c r="V53" s="718"/>
      <c r="W53" s="718"/>
      <c r="X53" s="718"/>
      <c r="Y53" s="718"/>
      <c r="Z53" s="718"/>
      <c r="AA53" s="718"/>
      <c r="AB53" s="718"/>
      <c r="AC53" s="718"/>
      <c r="AD53" s="718"/>
      <c r="AE53" s="718"/>
      <c r="AF53" s="718"/>
      <c r="AG53" s="718"/>
      <c r="AH53" s="718"/>
      <c r="AI53" s="718"/>
      <c r="AJ53" s="718"/>
      <c r="AK53" s="718"/>
      <c r="AL53" s="156"/>
      <c r="AM53" s="147"/>
      <c r="AN53" s="147"/>
      <c r="AO53" s="147"/>
      <c r="AP53" s="147"/>
      <c r="AQ53" s="147"/>
      <c r="AR53" s="147"/>
      <c r="AS53" s="147"/>
      <c r="AT53" s="157"/>
      <c r="AU53" s="157"/>
      <c r="AV53" s="157"/>
      <c r="AW53" s="157"/>
      <c r="AX53" s="157"/>
      <c r="AY53" s="147"/>
      <c r="AZ53" s="147"/>
      <c r="BA53" s="147"/>
    </row>
    <row r="54" spans="1:53" ht="16.5" customHeight="1" thickBot="1">
      <c r="A54" s="85"/>
      <c r="B54" s="158" t="s">
        <v>77</v>
      </c>
      <c r="C54" s="719" t="s">
        <v>2096</v>
      </c>
      <c r="D54" s="719"/>
      <c r="E54" s="719"/>
      <c r="F54" s="719"/>
      <c r="G54" s="719"/>
      <c r="H54" s="719"/>
      <c r="I54" s="719"/>
      <c r="J54" s="719"/>
      <c r="K54" s="719"/>
      <c r="L54" s="719"/>
      <c r="M54" s="719"/>
      <c r="N54" s="719"/>
      <c r="O54" s="719"/>
      <c r="P54" s="719"/>
      <c r="Q54" s="719"/>
      <c r="R54" s="719"/>
      <c r="S54" s="719"/>
      <c r="T54" s="719"/>
      <c r="U54" s="719"/>
      <c r="V54" s="719"/>
      <c r="W54" s="719"/>
      <c r="X54" s="719"/>
      <c r="Y54" s="719"/>
      <c r="Z54" s="719"/>
      <c r="AA54" s="719"/>
      <c r="AB54" s="719"/>
      <c r="AC54" s="719"/>
      <c r="AD54" s="719"/>
      <c r="AE54" s="719"/>
      <c r="AF54" s="719"/>
      <c r="AG54" s="719"/>
      <c r="AH54" s="719"/>
      <c r="AI54" s="719"/>
      <c r="AJ54" s="719"/>
      <c r="AK54" s="719"/>
      <c r="AL54" s="159"/>
      <c r="AM54" s="147"/>
      <c r="AN54" s="147"/>
      <c r="AO54" s="147"/>
      <c r="AP54" s="147"/>
      <c r="AQ54" s="147"/>
      <c r="AR54" s="147"/>
      <c r="AS54" s="147"/>
      <c r="AT54" s="157"/>
      <c r="AU54" s="157"/>
      <c r="AV54" s="157"/>
      <c r="AW54" s="157"/>
      <c r="AX54" s="157"/>
      <c r="AY54" s="147"/>
      <c r="AZ54" s="147"/>
      <c r="BA54" s="147"/>
    </row>
    <row r="55" spans="1:53" ht="51.75" customHeight="1">
      <c r="A55" s="85"/>
      <c r="B55" s="711" t="s">
        <v>71</v>
      </c>
      <c r="C55" s="712"/>
      <c r="D55" s="712"/>
      <c r="E55" s="713"/>
      <c r="F55" s="689"/>
      <c r="G55" s="690"/>
      <c r="H55" s="690"/>
      <c r="I55" s="690"/>
      <c r="J55" s="690"/>
      <c r="K55" s="690"/>
      <c r="L55" s="690"/>
      <c r="M55" s="690"/>
      <c r="N55" s="690"/>
      <c r="O55" s="690"/>
      <c r="P55" s="690"/>
      <c r="Q55" s="690"/>
      <c r="R55" s="690"/>
      <c r="S55" s="690"/>
      <c r="T55" s="690"/>
      <c r="U55" s="690"/>
      <c r="V55" s="690"/>
      <c r="W55" s="690"/>
      <c r="X55" s="690"/>
      <c r="Y55" s="690"/>
      <c r="Z55" s="690"/>
      <c r="AA55" s="690"/>
      <c r="AB55" s="690"/>
      <c r="AC55" s="690"/>
      <c r="AD55" s="690"/>
      <c r="AE55" s="690"/>
      <c r="AF55" s="690"/>
      <c r="AG55" s="690"/>
      <c r="AH55" s="690"/>
      <c r="AI55" s="690"/>
      <c r="AJ55" s="690"/>
      <c r="AK55" s="691"/>
      <c r="AL55" s="90"/>
      <c r="AM55" s="147"/>
      <c r="AN55" s="147"/>
      <c r="AO55" s="147"/>
      <c r="AP55" s="147"/>
      <c r="AQ55" s="147"/>
      <c r="AR55" s="147"/>
      <c r="AS55" s="147"/>
      <c r="AT55" s="157"/>
      <c r="AU55" s="157"/>
      <c r="AV55" s="157"/>
      <c r="AW55" s="157"/>
      <c r="AX55" s="157"/>
      <c r="AY55" s="147"/>
      <c r="AZ55" s="147"/>
      <c r="BA55" s="147"/>
    </row>
    <row r="56" spans="1:53" ht="47.25" customHeight="1" thickBot="1">
      <c r="A56" s="85"/>
      <c r="B56" s="711" t="s">
        <v>72</v>
      </c>
      <c r="C56" s="712"/>
      <c r="D56" s="712"/>
      <c r="E56" s="713"/>
      <c r="F56" s="714"/>
      <c r="G56" s="715"/>
      <c r="H56" s="715"/>
      <c r="I56" s="715"/>
      <c r="J56" s="715"/>
      <c r="K56" s="715"/>
      <c r="L56" s="715"/>
      <c r="M56" s="715"/>
      <c r="N56" s="715"/>
      <c r="O56" s="715"/>
      <c r="P56" s="715"/>
      <c r="Q56" s="715"/>
      <c r="R56" s="715"/>
      <c r="S56" s="715"/>
      <c r="T56" s="715"/>
      <c r="U56" s="715"/>
      <c r="V56" s="715"/>
      <c r="W56" s="715"/>
      <c r="X56" s="715"/>
      <c r="Y56" s="715"/>
      <c r="Z56" s="715"/>
      <c r="AA56" s="715"/>
      <c r="AB56" s="715"/>
      <c r="AC56" s="715"/>
      <c r="AD56" s="715"/>
      <c r="AE56" s="715"/>
      <c r="AF56" s="715"/>
      <c r="AG56" s="715"/>
      <c r="AH56" s="715"/>
      <c r="AI56" s="715"/>
      <c r="AJ56" s="715"/>
      <c r="AK56" s="716"/>
      <c r="AL56" s="90"/>
      <c r="AM56" s="147"/>
      <c r="AN56" s="147"/>
      <c r="AO56" s="147"/>
      <c r="AP56" s="147"/>
      <c r="AQ56" s="147"/>
      <c r="AR56" s="147"/>
      <c r="AS56" s="147"/>
      <c r="AT56" s="157"/>
      <c r="AU56" s="157"/>
      <c r="AV56" s="157"/>
      <c r="AW56" s="157"/>
      <c r="AX56" s="157"/>
      <c r="AY56" s="147"/>
      <c r="AZ56" s="147"/>
      <c r="BA56" s="147"/>
    </row>
    <row r="57" spans="1:53" ht="13.5" customHeight="1">
      <c r="A57" s="85"/>
      <c r="B57" s="160"/>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160"/>
      <c r="AM57" s="161"/>
      <c r="AN57" s="147"/>
      <c r="AO57" s="147"/>
      <c r="AP57" s="147"/>
      <c r="AQ57" s="147"/>
      <c r="AR57" s="147"/>
      <c r="AS57" s="147"/>
      <c r="AT57" s="157"/>
      <c r="AU57" s="157"/>
      <c r="AV57" s="157"/>
      <c r="AW57" s="157"/>
      <c r="AX57" s="157"/>
      <c r="AY57" s="147"/>
      <c r="AZ57" s="147"/>
      <c r="BA57" s="147"/>
    </row>
    <row r="58" spans="1:53" s="165" customFormat="1" ht="30.75" customHeight="1">
      <c r="A58" s="162"/>
      <c r="B58" s="710" t="s">
        <v>2152</v>
      </c>
      <c r="C58" s="710"/>
      <c r="D58" s="710"/>
      <c r="E58" s="710"/>
      <c r="F58" s="710"/>
      <c r="G58" s="710"/>
      <c r="H58" s="710"/>
      <c r="I58" s="710"/>
      <c r="J58" s="710"/>
      <c r="K58" s="710"/>
      <c r="L58" s="710"/>
      <c r="M58" s="710"/>
      <c r="N58" s="710"/>
      <c r="O58" s="710"/>
      <c r="P58" s="710"/>
      <c r="Q58" s="710"/>
      <c r="R58" s="710"/>
      <c r="S58" s="710"/>
      <c r="T58" s="710"/>
      <c r="U58" s="710"/>
      <c r="V58" s="710"/>
      <c r="W58" s="710"/>
      <c r="X58" s="710"/>
      <c r="Y58" s="710"/>
      <c r="Z58" s="710"/>
      <c r="AA58" s="710"/>
      <c r="AB58" s="710"/>
      <c r="AC58" s="710"/>
      <c r="AD58" s="710"/>
      <c r="AE58" s="710"/>
      <c r="AF58" s="710"/>
      <c r="AG58" s="710"/>
      <c r="AH58" s="710"/>
      <c r="AI58" s="710"/>
      <c r="AJ58" s="710"/>
      <c r="AK58" s="710"/>
      <c r="AL58" s="162"/>
      <c r="AM58" s="163"/>
      <c r="AN58" s="163"/>
      <c r="AO58" s="163"/>
      <c r="AP58" s="163"/>
      <c r="AQ58" s="163"/>
      <c r="AR58" s="163"/>
      <c r="AS58" s="163"/>
      <c r="AT58" s="164"/>
      <c r="AU58" s="164"/>
      <c r="AV58" s="164"/>
      <c r="AW58" s="164"/>
      <c r="AX58" s="164"/>
      <c r="AY58" s="163"/>
      <c r="AZ58" s="163"/>
      <c r="BA58" s="163"/>
    </row>
    <row r="59" spans="1:53" ht="28.5" customHeight="1" thickBot="1">
      <c r="A59" s="85"/>
      <c r="B59" s="813" t="s">
        <v>2095</v>
      </c>
      <c r="C59" s="813"/>
      <c r="D59" s="813"/>
      <c r="E59" s="813"/>
      <c r="F59" s="813"/>
      <c r="G59" s="813"/>
      <c r="H59" s="813"/>
      <c r="I59" s="813"/>
      <c r="J59" s="813"/>
      <c r="K59" s="813"/>
      <c r="L59" s="813"/>
      <c r="M59" s="813"/>
      <c r="N59" s="813"/>
      <c r="O59" s="813"/>
      <c r="P59" s="813"/>
      <c r="Q59" s="813"/>
      <c r="R59" s="813"/>
      <c r="S59" s="813"/>
      <c r="T59" s="813"/>
      <c r="U59" s="813"/>
      <c r="V59" s="813"/>
      <c r="W59" s="813"/>
      <c r="X59" s="813"/>
      <c r="Y59" s="813"/>
      <c r="Z59" s="813"/>
      <c r="AA59" s="813"/>
      <c r="AB59" s="813"/>
      <c r="AC59" s="813"/>
      <c r="AD59" s="813"/>
      <c r="AE59" s="813"/>
      <c r="AF59" s="813"/>
      <c r="AG59" s="813"/>
      <c r="AH59" s="813"/>
      <c r="AI59" s="813"/>
      <c r="AJ59" s="813"/>
      <c r="AK59" s="813"/>
      <c r="AL59" s="85"/>
      <c r="AM59" s="147"/>
      <c r="AN59" s="147"/>
      <c r="AO59" s="147"/>
      <c r="AP59" s="147"/>
      <c r="AQ59" s="147"/>
      <c r="AR59" s="147"/>
      <c r="AS59" s="147"/>
      <c r="AT59" s="147"/>
      <c r="AU59" s="147"/>
      <c r="AV59" s="147"/>
      <c r="AW59" s="147"/>
      <c r="AX59" s="147"/>
      <c r="AY59" s="147"/>
      <c r="AZ59" s="147"/>
      <c r="BA59" s="147"/>
    </row>
    <row r="60" spans="1:53" ht="25.5" customHeight="1" thickBot="1">
      <c r="A60" s="85"/>
      <c r="B60" s="836" t="s">
        <v>1919</v>
      </c>
      <c r="C60" s="837"/>
      <c r="D60" s="837"/>
      <c r="E60" s="837"/>
      <c r="F60" s="837"/>
      <c r="G60" s="837"/>
      <c r="H60" s="837"/>
      <c r="I60" s="837"/>
      <c r="J60" s="837"/>
      <c r="K60" s="837"/>
      <c r="L60" s="837"/>
      <c r="M60" s="837"/>
      <c r="N60" s="837"/>
      <c r="O60" s="837"/>
      <c r="P60" s="837"/>
      <c r="Q60" s="837"/>
      <c r="R60" s="837"/>
      <c r="S60" s="838"/>
      <c r="T60" s="839">
        <f>'別紙様式3-3（６月以降分）'!N6</f>
        <v>0</v>
      </c>
      <c r="U60" s="840"/>
      <c r="V60" s="840"/>
      <c r="W60" s="840"/>
      <c r="X60" s="840"/>
      <c r="Y60" s="166" t="s">
        <v>4</v>
      </c>
      <c r="Z60" s="167" t="s">
        <v>2069</v>
      </c>
      <c r="AA60" s="128"/>
      <c r="AB60" s="168"/>
      <c r="AC60" s="168"/>
      <c r="AD60" s="168"/>
      <c r="AE60" s="168"/>
      <c r="AF60" s="168"/>
      <c r="AG60" s="85" t="s">
        <v>75</v>
      </c>
      <c r="AH60" s="169" t="str">
        <f>IF(T61&lt;T60,"×","")</f>
        <v/>
      </c>
      <c r="AI60" s="85"/>
      <c r="AJ60" s="85"/>
      <c r="AK60" s="85"/>
      <c r="AL60" s="85"/>
      <c r="AM60" s="622" t="s">
        <v>2103</v>
      </c>
      <c r="AN60" s="623"/>
      <c r="AO60" s="623"/>
      <c r="AP60" s="623"/>
      <c r="AQ60" s="623"/>
      <c r="AR60" s="623"/>
      <c r="AS60" s="623"/>
      <c r="AT60" s="623"/>
      <c r="AU60" s="623"/>
      <c r="AV60" s="623"/>
      <c r="AW60" s="623"/>
      <c r="AX60" s="623"/>
      <c r="AY60" s="623"/>
      <c r="AZ60" s="623"/>
      <c r="BA60" s="624"/>
    </row>
    <row r="61" spans="1:53" ht="23.25" customHeight="1" thickBot="1">
      <c r="A61" s="85"/>
      <c r="B61" s="726" t="s">
        <v>1920</v>
      </c>
      <c r="C61" s="727"/>
      <c r="D61" s="727"/>
      <c r="E61" s="727"/>
      <c r="F61" s="727"/>
      <c r="G61" s="727"/>
      <c r="H61" s="727"/>
      <c r="I61" s="727"/>
      <c r="J61" s="727"/>
      <c r="K61" s="727"/>
      <c r="L61" s="727"/>
      <c r="M61" s="727"/>
      <c r="N61" s="727"/>
      <c r="O61" s="727"/>
      <c r="P61" s="727"/>
      <c r="Q61" s="727"/>
      <c r="R61" s="727"/>
      <c r="S61" s="727"/>
      <c r="T61" s="728"/>
      <c r="U61" s="729"/>
      <c r="V61" s="729"/>
      <c r="W61" s="729"/>
      <c r="X61" s="730"/>
      <c r="Y61" s="170" t="s">
        <v>4</v>
      </c>
      <c r="Z61" s="85"/>
      <c r="AA61" s="171" t="s">
        <v>12</v>
      </c>
      <c r="AB61" s="701">
        <f>IFERROR(T62/T60*100,0)</f>
        <v>0</v>
      </c>
      <c r="AC61" s="702"/>
      <c r="AD61" s="703"/>
      <c r="AE61" s="172" t="s">
        <v>13</v>
      </c>
      <c r="AF61" s="173" t="s">
        <v>67</v>
      </c>
      <c r="AG61" s="85" t="s">
        <v>75</v>
      </c>
      <c r="AH61" s="120" t="str">
        <f>IF(T60=0,"",(IF(AB61&gt;=200/3,"○","×")))</f>
        <v/>
      </c>
      <c r="AI61" s="174"/>
      <c r="AJ61" s="174"/>
      <c r="AK61" s="174"/>
      <c r="AL61" s="174"/>
      <c r="AM61" s="622" t="s">
        <v>2104</v>
      </c>
      <c r="AN61" s="623"/>
      <c r="AO61" s="623"/>
      <c r="AP61" s="623"/>
      <c r="AQ61" s="623"/>
      <c r="AR61" s="623"/>
      <c r="AS61" s="623"/>
      <c r="AT61" s="623"/>
      <c r="AU61" s="623"/>
      <c r="AV61" s="623"/>
      <c r="AW61" s="623"/>
      <c r="AX61" s="623"/>
      <c r="AY61" s="623"/>
      <c r="AZ61" s="623"/>
      <c r="BA61" s="624"/>
    </row>
    <row r="62" spans="1:53" ht="26.25" customHeight="1" thickBot="1">
      <c r="A62" s="85"/>
      <c r="B62" s="175"/>
      <c r="C62" s="845" t="s">
        <v>1931</v>
      </c>
      <c r="D62" s="846"/>
      <c r="E62" s="846"/>
      <c r="F62" s="846"/>
      <c r="G62" s="846"/>
      <c r="H62" s="846"/>
      <c r="I62" s="846"/>
      <c r="J62" s="846"/>
      <c r="K62" s="846"/>
      <c r="L62" s="846"/>
      <c r="M62" s="846"/>
      <c r="N62" s="846"/>
      <c r="O62" s="846"/>
      <c r="P62" s="846"/>
      <c r="Q62" s="846"/>
      <c r="R62" s="846"/>
      <c r="S62" s="846"/>
      <c r="T62" s="841"/>
      <c r="U62" s="842"/>
      <c r="V62" s="842"/>
      <c r="W62" s="842"/>
      <c r="X62" s="843"/>
      <c r="Y62" s="176" t="s">
        <v>4</v>
      </c>
      <c r="Z62" s="177" t="s">
        <v>2069</v>
      </c>
      <c r="AA62" s="68"/>
      <c r="AB62" s="178"/>
      <c r="AC62" s="179"/>
      <c r="AD62" s="180"/>
      <c r="AE62" s="180"/>
      <c r="AF62" s="173"/>
      <c r="AG62" s="85"/>
      <c r="AH62" s="85"/>
      <c r="AI62" s="174"/>
      <c r="AJ62" s="85"/>
      <c r="AK62" s="174"/>
      <c r="AL62" s="174"/>
      <c r="AM62" s="147"/>
      <c r="AN62" s="147"/>
      <c r="AO62" s="147"/>
      <c r="AP62" s="147"/>
      <c r="AQ62" s="356"/>
      <c r="AR62" s="147"/>
      <c r="AS62" s="147"/>
      <c r="AT62" s="147"/>
      <c r="AU62" s="147"/>
      <c r="AV62" s="147"/>
      <c r="AW62" s="147"/>
      <c r="AX62" s="147"/>
      <c r="AY62" s="147"/>
      <c r="AZ62" s="147"/>
      <c r="BA62" s="147"/>
    </row>
    <row r="63" spans="1:53" ht="16.5" customHeight="1">
      <c r="A63" s="85"/>
      <c r="B63" s="85"/>
      <c r="C63" s="85"/>
      <c r="D63" s="85"/>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174"/>
      <c r="AK63" s="174"/>
      <c r="AL63" s="174"/>
      <c r="AM63" s="147"/>
      <c r="AN63" s="147"/>
      <c r="AO63" s="147"/>
      <c r="AP63" s="147"/>
      <c r="AQ63" s="147"/>
      <c r="AR63" s="147"/>
      <c r="AS63" s="147"/>
      <c r="AT63" s="147"/>
      <c r="AU63" s="147"/>
      <c r="AV63" s="147"/>
      <c r="AW63" s="147"/>
      <c r="AX63" s="147"/>
      <c r="AY63" s="147"/>
      <c r="AZ63" s="147"/>
      <c r="BA63" s="147"/>
    </row>
    <row r="64" spans="1:53" ht="26.25" customHeight="1">
      <c r="A64" s="85"/>
      <c r="B64" s="844" t="s">
        <v>1932</v>
      </c>
      <c r="C64" s="844"/>
      <c r="D64" s="844"/>
      <c r="E64" s="844"/>
      <c r="F64" s="844"/>
      <c r="G64" s="844"/>
      <c r="H64" s="844"/>
      <c r="I64" s="844"/>
      <c r="J64" s="844"/>
      <c r="K64" s="844"/>
      <c r="L64" s="844"/>
      <c r="M64" s="844"/>
      <c r="N64" s="844"/>
      <c r="O64" s="844"/>
      <c r="P64" s="844"/>
      <c r="Q64" s="844"/>
      <c r="R64" s="844"/>
      <c r="S64" s="844"/>
      <c r="T64" s="844"/>
      <c r="U64" s="844"/>
      <c r="V64" s="844"/>
      <c r="W64" s="844"/>
      <c r="X64" s="844"/>
      <c r="Y64" s="844"/>
      <c r="Z64" s="844"/>
      <c r="AA64" s="844"/>
      <c r="AB64" s="844"/>
      <c r="AC64" s="844"/>
      <c r="AD64" s="844"/>
      <c r="AE64" s="844"/>
      <c r="AF64" s="844"/>
      <c r="AG64" s="844"/>
      <c r="AH64" s="844"/>
      <c r="AI64" s="844"/>
      <c r="AJ64" s="844"/>
      <c r="AK64" s="844"/>
      <c r="AL64" s="85"/>
      <c r="AM64" s="147"/>
      <c r="AN64" s="147"/>
      <c r="AO64" s="147"/>
      <c r="AP64" s="147"/>
      <c r="AQ64" s="147"/>
      <c r="AR64" s="147"/>
      <c r="AS64" s="147"/>
      <c r="AT64" s="147"/>
      <c r="AU64" s="147"/>
      <c r="AV64" s="147"/>
      <c r="AW64" s="147"/>
      <c r="AX64" s="147"/>
      <c r="AY64" s="147"/>
      <c r="AZ64" s="147"/>
      <c r="BA64" s="147"/>
    </row>
    <row r="65" spans="1:82" s="185" customFormat="1" ht="14.25" customHeight="1">
      <c r="A65" s="150"/>
      <c r="B65" s="150"/>
      <c r="C65" s="181" t="s">
        <v>125</v>
      </c>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82"/>
      <c r="AN65" s="183"/>
      <c r="AO65" s="183"/>
      <c r="AP65" s="183"/>
      <c r="AQ65" s="183"/>
      <c r="AR65" s="183"/>
      <c r="AS65" s="183"/>
      <c r="AT65" s="183"/>
      <c r="AU65" s="183"/>
      <c r="AV65" s="183"/>
      <c r="AW65" s="183"/>
      <c r="AX65" s="183"/>
      <c r="AY65" s="183"/>
      <c r="AZ65" s="183"/>
      <c r="BA65" s="183"/>
      <c r="BB65" s="184"/>
      <c r="BC65" s="184"/>
      <c r="BD65" s="184"/>
      <c r="BE65" s="184"/>
      <c r="BF65" s="184"/>
      <c r="BG65" s="184"/>
      <c r="BH65" s="184"/>
      <c r="BI65" s="184"/>
      <c r="BJ65" s="184"/>
      <c r="BK65" s="184"/>
      <c r="BL65" s="184"/>
      <c r="BM65" s="184"/>
      <c r="BN65" s="184"/>
      <c r="BO65" s="184"/>
      <c r="BP65" s="184"/>
      <c r="BQ65" s="184"/>
      <c r="BR65" s="184"/>
      <c r="BS65" s="184"/>
      <c r="BT65" s="184"/>
    </row>
    <row r="66" spans="1:82" s="185" customFormat="1" ht="15" customHeight="1" thickBot="1">
      <c r="A66" s="150"/>
      <c r="B66" s="150"/>
      <c r="C66" s="186" t="s">
        <v>126</v>
      </c>
      <c r="D66" s="822" t="s">
        <v>129</v>
      </c>
      <c r="E66" s="822"/>
      <c r="F66" s="822"/>
      <c r="G66" s="822"/>
      <c r="H66" s="822"/>
      <c r="I66" s="822"/>
      <c r="J66" s="822"/>
      <c r="K66" s="822"/>
      <c r="L66" s="822"/>
      <c r="M66" s="822"/>
      <c r="N66" s="822"/>
      <c r="O66" s="822"/>
      <c r="P66" s="822"/>
      <c r="Q66" s="822"/>
      <c r="R66" s="822"/>
      <c r="S66" s="822"/>
      <c r="T66" s="822"/>
      <c r="U66" s="822"/>
      <c r="V66" s="822"/>
      <c r="W66" s="822"/>
      <c r="X66" s="822"/>
      <c r="Y66" s="822"/>
      <c r="Z66" s="822"/>
      <c r="AA66" s="822"/>
      <c r="AB66" s="822"/>
      <c r="AC66" s="822"/>
      <c r="AD66" s="822"/>
      <c r="AE66" s="822"/>
      <c r="AF66" s="822"/>
      <c r="AG66" s="822"/>
      <c r="AH66" s="822"/>
      <c r="AI66" s="187"/>
      <c r="AJ66" s="187"/>
      <c r="AK66" s="187"/>
      <c r="AL66" s="187"/>
      <c r="AM66" s="83" t="b">
        <v>0</v>
      </c>
      <c r="AN66" s="183"/>
      <c r="AO66" s="183"/>
      <c r="AP66" s="183"/>
      <c r="AQ66" s="183"/>
      <c r="AR66" s="183"/>
      <c r="AS66" s="183"/>
      <c r="AT66" s="183"/>
      <c r="AU66" s="183"/>
      <c r="AV66" s="183"/>
      <c r="AW66" s="183"/>
      <c r="AX66" s="183"/>
      <c r="AY66" s="183"/>
      <c r="AZ66" s="183"/>
      <c r="BA66" s="183"/>
      <c r="BB66" s="184"/>
      <c r="BC66" s="184"/>
      <c r="BD66" s="184"/>
      <c r="BE66" s="184"/>
      <c r="BF66" s="184"/>
      <c r="BG66" s="184"/>
      <c r="BH66" s="184"/>
      <c r="BI66" s="184"/>
      <c r="BJ66" s="184"/>
      <c r="BK66" s="184"/>
      <c r="BL66" s="184"/>
      <c r="BM66" s="184"/>
      <c r="BN66" s="184"/>
      <c r="BO66" s="184"/>
      <c r="BP66" s="184"/>
      <c r="BQ66" s="184"/>
      <c r="BR66" s="184"/>
      <c r="BS66" s="184"/>
      <c r="BT66" s="184"/>
    </row>
    <row r="67" spans="1:82" s="185" customFormat="1" ht="21" customHeight="1" thickBot="1">
      <c r="A67" s="150"/>
      <c r="B67" s="150"/>
      <c r="C67" s="949"/>
      <c r="D67" s="950"/>
      <c r="E67" s="820" t="s">
        <v>128</v>
      </c>
      <c r="F67" s="820"/>
      <c r="G67" s="820"/>
      <c r="H67" s="820"/>
      <c r="I67" s="820"/>
      <c r="J67" s="820"/>
      <c r="K67" s="820"/>
      <c r="L67" s="820"/>
      <c r="M67" s="820"/>
      <c r="N67" s="820"/>
      <c r="O67" s="820"/>
      <c r="P67" s="820"/>
      <c r="Q67" s="820"/>
      <c r="R67" s="820"/>
      <c r="S67" s="820"/>
      <c r="T67" s="820"/>
      <c r="U67" s="820"/>
      <c r="V67" s="820"/>
      <c r="W67" s="820"/>
      <c r="X67" s="820"/>
      <c r="Y67" s="820"/>
      <c r="Z67" s="821"/>
      <c r="AA67" s="86" t="s">
        <v>75</v>
      </c>
      <c r="AB67" s="120" t="str">
        <f>IF('別紙様式3-2（４・５月）'!AF6="継続ベア加算なし","",IF(AM66=TRUE,"○","×"))</f>
        <v/>
      </c>
      <c r="AC67" s="150"/>
      <c r="AD67" s="151"/>
      <c r="AE67" s="151"/>
      <c r="AF67" s="151"/>
      <c r="AG67" s="151"/>
      <c r="AH67" s="151"/>
      <c r="AI67" s="151"/>
      <c r="AJ67" s="151"/>
      <c r="AK67" s="151"/>
      <c r="AL67" s="151"/>
      <c r="AM67" s="940" t="s">
        <v>2106</v>
      </c>
      <c r="AN67" s="941"/>
      <c r="AO67" s="941"/>
      <c r="AP67" s="941"/>
      <c r="AQ67" s="941"/>
      <c r="AR67" s="941"/>
      <c r="AS67" s="941"/>
      <c r="AT67" s="941"/>
      <c r="AU67" s="941"/>
      <c r="AV67" s="941"/>
      <c r="AW67" s="941"/>
      <c r="AX67" s="941"/>
      <c r="AY67" s="941"/>
      <c r="AZ67" s="941"/>
      <c r="BA67" s="942"/>
      <c r="BB67" s="184"/>
      <c r="BC67" s="184"/>
      <c r="BD67" s="184"/>
      <c r="BE67" s="184"/>
      <c r="BF67" s="184"/>
      <c r="BG67" s="184"/>
      <c r="BH67" s="184"/>
      <c r="BI67" s="184"/>
      <c r="BJ67" s="184"/>
      <c r="BK67" s="184"/>
      <c r="BL67" s="184"/>
      <c r="BM67" s="184"/>
      <c r="BN67" s="184"/>
      <c r="BO67" s="184"/>
      <c r="BP67" s="184"/>
      <c r="BQ67" s="184"/>
      <c r="BR67" s="184"/>
      <c r="BS67" s="184"/>
      <c r="BT67" s="184"/>
    </row>
    <row r="68" spans="1:82" s="185" customFormat="1" ht="6" customHeight="1" thickBot="1">
      <c r="A68" s="150"/>
      <c r="B68" s="150"/>
      <c r="C68" s="150"/>
      <c r="D68" s="150"/>
      <c r="E68" s="150"/>
      <c r="F68" s="150"/>
      <c r="G68" s="150"/>
      <c r="H68" s="150"/>
      <c r="I68" s="150"/>
      <c r="J68" s="189"/>
      <c r="K68" s="189"/>
      <c r="L68" s="189"/>
      <c r="M68" s="189"/>
      <c r="N68" s="189"/>
      <c r="O68" s="189"/>
      <c r="P68" s="189"/>
      <c r="Q68" s="189"/>
      <c r="R68" s="189"/>
      <c r="S68" s="189"/>
      <c r="T68" s="189"/>
      <c r="U68" s="189"/>
      <c r="V68" s="189"/>
      <c r="W68" s="189"/>
      <c r="X68" s="189"/>
      <c r="Y68" s="151"/>
      <c r="Z68" s="151"/>
      <c r="AA68" s="151"/>
      <c r="AB68" s="151"/>
      <c r="AC68" s="151"/>
      <c r="AD68" s="151"/>
      <c r="AE68" s="151"/>
      <c r="AF68" s="151"/>
      <c r="AG68" s="151"/>
      <c r="AH68" s="151"/>
      <c r="AI68" s="151"/>
      <c r="AJ68" s="151"/>
      <c r="AK68" s="151"/>
      <c r="AL68" s="151"/>
      <c r="AM68" s="943"/>
      <c r="AN68" s="944"/>
      <c r="AO68" s="944"/>
      <c r="AP68" s="944"/>
      <c r="AQ68" s="944"/>
      <c r="AR68" s="944"/>
      <c r="AS68" s="944"/>
      <c r="AT68" s="944"/>
      <c r="AU68" s="944"/>
      <c r="AV68" s="944"/>
      <c r="AW68" s="944"/>
      <c r="AX68" s="944"/>
      <c r="AY68" s="944"/>
      <c r="AZ68" s="944"/>
      <c r="BA68" s="945"/>
      <c r="BB68" s="184"/>
      <c r="BC68" s="184"/>
      <c r="BD68" s="184"/>
      <c r="BE68" s="184"/>
      <c r="BF68" s="184"/>
      <c r="BG68" s="184"/>
      <c r="BH68" s="184"/>
      <c r="BI68" s="184"/>
      <c r="BJ68" s="184"/>
      <c r="BK68" s="184"/>
      <c r="BL68" s="184"/>
      <c r="BM68" s="184"/>
      <c r="BN68" s="184"/>
      <c r="BO68" s="184"/>
      <c r="BP68" s="184"/>
      <c r="BQ68" s="184"/>
      <c r="BR68" s="184"/>
      <c r="BS68" s="184"/>
      <c r="BT68" s="184"/>
      <c r="BU68" s="184"/>
      <c r="BV68" s="184"/>
      <c r="BW68" s="184"/>
      <c r="BX68" s="184"/>
      <c r="BY68" s="184"/>
      <c r="BZ68" s="184"/>
      <c r="CA68" s="184"/>
      <c r="CB68" s="184"/>
      <c r="CC68" s="184"/>
      <c r="CD68" s="184"/>
    </row>
    <row r="69" spans="1:82" s="185" customFormat="1" ht="14.25">
      <c r="A69" s="150"/>
      <c r="B69" s="150"/>
      <c r="C69" s="181" t="s">
        <v>127</v>
      </c>
      <c r="D69" s="190"/>
      <c r="E69" s="190"/>
      <c r="F69" s="190"/>
      <c r="G69" s="190"/>
      <c r="H69" s="190"/>
      <c r="I69" s="190"/>
      <c r="J69" s="190"/>
      <c r="K69" s="190"/>
      <c r="L69" s="190"/>
      <c r="M69" s="190"/>
      <c r="N69" s="190"/>
      <c r="O69" s="190"/>
      <c r="P69" s="190"/>
      <c r="Q69" s="190"/>
      <c r="R69" s="190"/>
      <c r="S69" s="190"/>
      <c r="T69" s="190"/>
      <c r="U69" s="190"/>
      <c r="V69" s="190"/>
      <c r="W69" s="190"/>
      <c r="X69" s="190"/>
      <c r="Y69" s="190"/>
      <c r="Z69" s="190"/>
      <c r="AA69" s="190"/>
      <c r="AB69" s="190"/>
      <c r="AC69" s="190"/>
      <c r="AD69" s="190"/>
      <c r="AE69" s="190"/>
      <c r="AF69" s="190"/>
      <c r="AG69" s="190"/>
      <c r="AH69" s="190"/>
      <c r="AI69" s="190"/>
      <c r="AJ69" s="190"/>
      <c r="AK69" s="190"/>
      <c r="AL69" s="190"/>
      <c r="AM69" s="182"/>
      <c r="AN69" s="183"/>
      <c r="AO69" s="191"/>
      <c r="AP69" s="191"/>
      <c r="AQ69" s="191"/>
      <c r="AR69" s="191"/>
      <c r="AS69" s="191"/>
      <c r="AT69" s="191"/>
      <c r="AU69" s="191"/>
      <c r="AV69" s="191"/>
      <c r="AW69" s="191"/>
      <c r="AX69" s="191"/>
      <c r="AY69" s="191"/>
      <c r="AZ69" s="191"/>
      <c r="BA69" s="191"/>
      <c r="BB69" s="184"/>
      <c r="BC69" s="184"/>
      <c r="BD69" s="184"/>
      <c r="BE69" s="184"/>
      <c r="BF69" s="184"/>
      <c r="BG69" s="184"/>
      <c r="BH69" s="184"/>
      <c r="BI69" s="184"/>
      <c r="BJ69" s="184"/>
      <c r="BK69" s="184"/>
      <c r="BL69" s="184"/>
      <c r="BM69" s="184"/>
      <c r="BN69" s="184"/>
      <c r="BO69" s="184"/>
      <c r="BP69" s="184"/>
      <c r="BQ69" s="184"/>
      <c r="BR69" s="184"/>
      <c r="BS69" s="184"/>
      <c r="BT69" s="184"/>
      <c r="BU69" s="184"/>
      <c r="BV69" s="184"/>
      <c r="BW69" s="184"/>
      <c r="BX69" s="184"/>
      <c r="BY69" s="184"/>
      <c r="BZ69" s="184"/>
      <c r="CA69" s="184"/>
      <c r="CB69" s="184"/>
      <c r="CC69" s="184"/>
      <c r="CD69" s="184"/>
    </row>
    <row r="70" spans="1:82" s="185" customFormat="1" ht="24.75" customHeight="1" thickBot="1">
      <c r="A70" s="150"/>
      <c r="B70" s="150"/>
      <c r="C70" s="192" t="s">
        <v>126</v>
      </c>
      <c r="D70" s="822" t="s">
        <v>2175</v>
      </c>
      <c r="E70" s="822"/>
      <c r="F70" s="822"/>
      <c r="G70" s="822"/>
      <c r="H70" s="822"/>
      <c r="I70" s="822"/>
      <c r="J70" s="822"/>
      <c r="K70" s="822"/>
      <c r="L70" s="822"/>
      <c r="M70" s="822"/>
      <c r="N70" s="822"/>
      <c r="O70" s="822"/>
      <c r="P70" s="822"/>
      <c r="Q70" s="822"/>
      <c r="R70" s="822"/>
      <c r="S70" s="822"/>
      <c r="T70" s="822"/>
      <c r="U70" s="822"/>
      <c r="V70" s="822"/>
      <c r="W70" s="822"/>
      <c r="X70" s="822"/>
      <c r="Y70" s="822"/>
      <c r="Z70" s="822"/>
      <c r="AA70" s="822"/>
      <c r="AB70" s="822"/>
      <c r="AC70" s="822"/>
      <c r="AD70" s="822"/>
      <c r="AE70" s="822"/>
      <c r="AF70" s="822"/>
      <c r="AG70" s="822"/>
      <c r="AH70" s="822"/>
      <c r="AI70" s="187"/>
      <c r="AJ70" s="187"/>
      <c r="AK70" s="187"/>
      <c r="AL70" s="187"/>
      <c r="AM70" s="182"/>
      <c r="AN70" s="183"/>
      <c r="AO70" s="191"/>
      <c r="AP70" s="191"/>
      <c r="AQ70" s="191"/>
      <c r="AR70" s="191"/>
      <c r="AS70" s="191"/>
      <c r="AT70" s="191"/>
      <c r="AU70" s="191"/>
      <c r="AV70" s="191"/>
      <c r="AW70" s="191"/>
      <c r="AX70" s="191"/>
      <c r="AY70" s="191"/>
      <c r="AZ70" s="191"/>
      <c r="BA70" s="191"/>
      <c r="BO70" s="184"/>
      <c r="BP70" s="184"/>
      <c r="BQ70" s="184"/>
      <c r="BR70" s="184"/>
      <c r="BS70" s="184"/>
      <c r="BT70" s="184"/>
      <c r="BU70" s="184"/>
      <c r="BV70" s="184"/>
      <c r="BW70" s="184"/>
      <c r="BX70" s="184"/>
      <c r="BY70" s="184"/>
      <c r="BZ70" s="184"/>
      <c r="CA70" s="184"/>
      <c r="CB70" s="184"/>
      <c r="CC70" s="184"/>
      <c r="CD70" s="184"/>
    </row>
    <row r="71" spans="1:82" ht="23.25" customHeight="1">
      <c r="A71" s="85"/>
      <c r="B71" s="85"/>
      <c r="C71" s="836" t="s">
        <v>1991</v>
      </c>
      <c r="D71" s="837"/>
      <c r="E71" s="837"/>
      <c r="F71" s="837"/>
      <c r="G71" s="837"/>
      <c r="H71" s="837"/>
      <c r="I71" s="837"/>
      <c r="J71" s="837"/>
      <c r="K71" s="837"/>
      <c r="L71" s="837"/>
      <c r="M71" s="837"/>
      <c r="N71" s="837"/>
      <c r="O71" s="837"/>
      <c r="P71" s="837"/>
      <c r="Q71" s="837"/>
      <c r="R71" s="837"/>
      <c r="S71" s="837"/>
      <c r="T71" s="838"/>
      <c r="U71" s="951">
        <f>'別紙様式3-2（４・５月）'!N8</f>
        <v>0</v>
      </c>
      <c r="V71" s="952"/>
      <c r="W71" s="952"/>
      <c r="X71" s="952"/>
      <c r="Y71" s="952"/>
      <c r="Z71" s="170" t="s">
        <v>4</v>
      </c>
      <c r="AA71" s="190"/>
      <c r="AB71" s="193" t="s">
        <v>75</v>
      </c>
      <c r="AC71" s="674" t="str">
        <f>IF('別紙様式3-2（４・５月）'!AF5="","",IF(U72&gt;=U71,"○","×"))</f>
        <v/>
      </c>
      <c r="AD71" s="85"/>
      <c r="AE71" s="85"/>
      <c r="AF71" s="85"/>
      <c r="AG71" s="85"/>
      <c r="AH71" s="85"/>
      <c r="AI71" s="85"/>
      <c r="AJ71" s="85"/>
      <c r="AK71" s="85"/>
      <c r="AL71" s="85"/>
      <c r="AM71" s="147"/>
      <c r="AN71" s="147"/>
      <c r="AO71" s="191"/>
      <c r="AP71" s="191"/>
      <c r="AQ71" s="191"/>
      <c r="AR71" s="191"/>
      <c r="AS71" s="191"/>
      <c r="AT71" s="191"/>
      <c r="AU71" s="191"/>
      <c r="AV71" s="191"/>
      <c r="AW71" s="191"/>
      <c r="AX71" s="191"/>
      <c r="AY71" s="191"/>
      <c r="AZ71" s="191"/>
      <c r="BA71" s="191"/>
    </row>
    <row r="72" spans="1:82" ht="23.25" customHeight="1" thickBot="1">
      <c r="A72" s="85"/>
      <c r="B72" s="85"/>
      <c r="C72" s="953" t="s">
        <v>1990</v>
      </c>
      <c r="D72" s="954"/>
      <c r="E72" s="954"/>
      <c r="F72" s="954"/>
      <c r="G72" s="954"/>
      <c r="H72" s="954"/>
      <c r="I72" s="954"/>
      <c r="J72" s="954"/>
      <c r="K72" s="954"/>
      <c r="L72" s="954"/>
      <c r="M72" s="954"/>
      <c r="N72" s="954"/>
      <c r="O72" s="954"/>
      <c r="P72" s="954"/>
      <c r="Q72" s="954"/>
      <c r="R72" s="954"/>
      <c r="S72" s="954"/>
      <c r="T72" s="955"/>
      <c r="U72" s="951">
        <f>U73+U77</f>
        <v>0</v>
      </c>
      <c r="V72" s="952"/>
      <c r="W72" s="952"/>
      <c r="X72" s="952"/>
      <c r="Y72" s="952"/>
      <c r="Z72" s="170" t="s">
        <v>4</v>
      </c>
      <c r="AA72" s="85"/>
      <c r="AB72" s="193" t="s">
        <v>120</v>
      </c>
      <c r="AC72" s="675"/>
      <c r="AD72" s="193"/>
      <c r="AE72" s="193"/>
      <c r="AF72" s="193"/>
      <c r="AG72" s="193"/>
      <c r="AH72" s="193"/>
      <c r="AI72" s="174"/>
      <c r="AJ72" s="174"/>
      <c r="AK72" s="174"/>
      <c r="AL72" s="174"/>
      <c r="AM72" s="194"/>
      <c r="AN72" s="147"/>
      <c r="AO72" s="147"/>
      <c r="AP72" s="147"/>
      <c r="AQ72" s="147"/>
      <c r="AR72" s="147"/>
      <c r="AS72" s="147"/>
      <c r="AT72" s="147"/>
      <c r="AU72" s="147"/>
      <c r="AV72" s="147"/>
      <c r="AW72" s="147"/>
      <c r="AX72" s="147"/>
      <c r="AY72" s="147"/>
      <c r="AZ72" s="147"/>
      <c r="BA72" s="147"/>
    </row>
    <row r="73" spans="1:82" ht="12.95" customHeight="1" thickBot="1">
      <c r="A73" s="85"/>
      <c r="B73" s="85"/>
      <c r="C73" s="825" t="s">
        <v>2176</v>
      </c>
      <c r="D73" s="826"/>
      <c r="E73" s="641" t="s">
        <v>1992</v>
      </c>
      <c r="F73" s="642"/>
      <c r="G73" s="642"/>
      <c r="H73" s="642"/>
      <c r="I73" s="642"/>
      <c r="J73" s="642"/>
      <c r="K73" s="642"/>
      <c r="L73" s="642"/>
      <c r="M73" s="642"/>
      <c r="N73" s="642"/>
      <c r="O73" s="642"/>
      <c r="P73" s="642"/>
      <c r="Q73" s="642"/>
      <c r="R73" s="642"/>
      <c r="S73" s="642"/>
      <c r="T73" s="643"/>
      <c r="U73" s="647"/>
      <c r="V73" s="648"/>
      <c r="W73" s="648"/>
      <c r="X73" s="648"/>
      <c r="Y73" s="649"/>
      <c r="Z73" s="653" t="s">
        <v>4</v>
      </c>
      <c r="AA73" s="85"/>
      <c r="AB73" s="168"/>
      <c r="AC73" s="168"/>
      <c r="AD73" s="173"/>
      <c r="AE73" s="195"/>
      <c r="AF73" s="195"/>
      <c r="AG73" s="173"/>
      <c r="AH73" s="85"/>
      <c r="AI73" s="174"/>
      <c r="AJ73" s="174"/>
      <c r="AK73" s="85"/>
      <c r="AL73" s="174"/>
      <c r="AM73" s="194"/>
      <c r="AN73" s="147"/>
      <c r="AO73" s="147"/>
      <c r="AP73" s="147"/>
      <c r="AQ73" s="147"/>
      <c r="AR73" s="147"/>
      <c r="AS73" s="147"/>
      <c r="AT73" s="147"/>
      <c r="AU73" s="147"/>
      <c r="AV73" s="147"/>
      <c r="AW73" s="147"/>
      <c r="AX73" s="147"/>
      <c r="AY73" s="147"/>
      <c r="AZ73" s="147"/>
      <c r="BA73" s="147"/>
    </row>
    <row r="74" spans="1:82" ht="12.95" customHeight="1">
      <c r="A74" s="85"/>
      <c r="B74" s="85"/>
      <c r="C74" s="956"/>
      <c r="D74" s="826"/>
      <c r="E74" s="644"/>
      <c r="F74" s="645"/>
      <c r="G74" s="645"/>
      <c r="H74" s="645"/>
      <c r="I74" s="645"/>
      <c r="J74" s="645"/>
      <c r="K74" s="645"/>
      <c r="L74" s="645"/>
      <c r="M74" s="645"/>
      <c r="N74" s="645"/>
      <c r="O74" s="645"/>
      <c r="P74" s="645"/>
      <c r="Q74" s="645"/>
      <c r="R74" s="645"/>
      <c r="S74" s="645"/>
      <c r="T74" s="646"/>
      <c r="U74" s="650"/>
      <c r="V74" s="651"/>
      <c r="W74" s="651"/>
      <c r="X74" s="651"/>
      <c r="Y74" s="652"/>
      <c r="Z74" s="653"/>
      <c r="AA74" s="85" t="s">
        <v>75</v>
      </c>
      <c r="AB74" s="672" t="s">
        <v>12</v>
      </c>
      <c r="AC74" s="666">
        <f>IFERROR(U75/U73*100,0)</f>
        <v>0</v>
      </c>
      <c r="AD74" s="667"/>
      <c r="AE74" s="668"/>
      <c r="AF74" s="672" t="s">
        <v>13</v>
      </c>
      <c r="AG74" s="672" t="s">
        <v>67</v>
      </c>
      <c r="AH74" s="673" t="s">
        <v>75</v>
      </c>
      <c r="AI74" s="674" t="str">
        <f>IF(OR('別紙様式3-2（４・５月）'!AF5="",U73=0),"",IF(AND(AC74&gt;=200/3,AC74&lt;=100),"○","×"))</f>
        <v/>
      </c>
      <c r="AJ74" s="174"/>
      <c r="AK74" s="85"/>
      <c r="AL74" s="174"/>
      <c r="AM74" s="625" t="s">
        <v>2084</v>
      </c>
      <c r="AN74" s="626"/>
      <c r="AO74" s="626"/>
      <c r="AP74" s="626"/>
      <c r="AQ74" s="626"/>
      <c r="AR74" s="626"/>
      <c r="AS74" s="626"/>
      <c r="AT74" s="626"/>
      <c r="AU74" s="626"/>
      <c r="AV74" s="626"/>
      <c r="AW74" s="626"/>
      <c r="AX74" s="626"/>
      <c r="AY74" s="626"/>
      <c r="AZ74" s="626"/>
      <c r="BA74" s="627"/>
    </row>
    <row r="75" spans="1:82" ht="12.95" customHeight="1" thickBot="1">
      <c r="A75" s="85"/>
      <c r="B75" s="85"/>
      <c r="C75" s="956"/>
      <c r="D75" s="826"/>
      <c r="E75" s="196"/>
      <c r="F75" s="654" t="s">
        <v>1994</v>
      </c>
      <c r="G75" s="655"/>
      <c r="H75" s="655"/>
      <c r="I75" s="655"/>
      <c r="J75" s="655"/>
      <c r="K75" s="655"/>
      <c r="L75" s="655"/>
      <c r="M75" s="655"/>
      <c r="N75" s="655"/>
      <c r="O75" s="655"/>
      <c r="P75" s="655"/>
      <c r="Q75" s="655"/>
      <c r="R75" s="655"/>
      <c r="S75" s="655"/>
      <c r="T75" s="656"/>
      <c r="U75" s="660"/>
      <c r="V75" s="661"/>
      <c r="W75" s="661"/>
      <c r="X75" s="661"/>
      <c r="Y75" s="662"/>
      <c r="Z75" s="653" t="s">
        <v>4</v>
      </c>
      <c r="AA75" s="85" t="s">
        <v>75</v>
      </c>
      <c r="AB75" s="672"/>
      <c r="AC75" s="669"/>
      <c r="AD75" s="670"/>
      <c r="AE75" s="671"/>
      <c r="AF75" s="672"/>
      <c r="AG75" s="672"/>
      <c r="AH75" s="673"/>
      <c r="AI75" s="675"/>
      <c r="AJ75" s="174"/>
      <c r="AK75" s="85"/>
      <c r="AL75" s="174"/>
      <c r="AM75" s="628"/>
      <c r="AN75" s="629"/>
      <c r="AO75" s="629"/>
      <c r="AP75" s="629"/>
      <c r="AQ75" s="629"/>
      <c r="AR75" s="629"/>
      <c r="AS75" s="629"/>
      <c r="AT75" s="629"/>
      <c r="AU75" s="629"/>
      <c r="AV75" s="629"/>
      <c r="AW75" s="629"/>
      <c r="AX75" s="629"/>
      <c r="AY75" s="629"/>
      <c r="AZ75" s="629"/>
      <c r="BA75" s="630"/>
    </row>
    <row r="76" spans="1:82" ht="12.95" customHeight="1" thickBot="1">
      <c r="A76" s="85"/>
      <c r="B76" s="85"/>
      <c r="C76" s="956"/>
      <c r="D76" s="826"/>
      <c r="E76" s="197"/>
      <c r="F76" s="657"/>
      <c r="G76" s="658"/>
      <c r="H76" s="658"/>
      <c r="I76" s="658"/>
      <c r="J76" s="658"/>
      <c r="K76" s="658"/>
      <c r="L76" s="658"/>
      <c r="M76" s="658"/>
      <c r="N76" s="658"/>
      <c r="O76" s="658"/>
      <c r="P76" s="658"/>
      <c r="Q76" s="658"/>
      <c r="R76" s="658"/>
      <c r="S76" s="658"/>
      <c r="T76" s="659"/>
      <c r="U76" s="663"/>
      <c r="V76" s="664"/>
      <c r="W76" s="664"/>
      <c r="X76" s="664"/>
      <c r="Y76" s="665"/>
      <c r="Z76" s="653"/>
      <c r="AA76" s="85"/>
      <c r="AB76" s="168"/>
      <c r="AC76" s="168"/>
      <c r="AD76" s="168"/>
      <c r="AE76" s="168"/>
      <c r="AF76" s="168"/>
      <c r="AG76" s="168"/>
      <c r="AH76" s="85"/>
      <c r="AI76" s="85"/>
      <c r="AJ76" s="174"/>
      <c r="AK76" s="174"/>
      <c r="AL76" s="174"/>
    </row>
    <row r="77" spans="1:82" ht="12.95" customHeight="1" thickBot="1">
      <c r="A77" s="85"/>
      <c r="B77" s="85"/>
      <c r="C77" s="823" t="s">
        <v>1993</v>
      </c>
      <c r="D77" s="824"/>
      <c r="E77" s="641" t="s">
        <v>2083</v>
      </c>
      <c r="F77" s="642"/>
      <c r="G77" s="642"/>
      <c r="H77" s="642"/>
      <c r="I77" s="642"/>
      <c r="J77" s="642"/>
      <c r="K77" s="642"/>
      <c r="L77" s="642"/>
      <c r="M77" s="642"/>
      <c r="N77" s="642"/>
      <c r="O77" s="642"/>
      <c r="P77" s="642"/>
      <c r="Q77" s="642"/>
      <c r="R77" s="642"/>
      <c r="S77" s="642"/>
      <c r="T77" s="643"/>
      <c r="U77" s="647"/>
      <c r="V77" s="648"/>
      <c r="W77" s="648"/>
      <c r="X77" s="648"/>
      <c r="Y77" s="649"/>
      <c r="Z77" s="653" t="s">
        <v>4</v>
      </c>
      <c r="AA77" s="85"/>
      <c r="AB77" s="168"/>
      <c r="AC77" s="168"/>
      <c r="AD77" s="173"/>
      <c r="AE77" s="195"/>
      <c r="AF77" s="195"/>
      <c r="AG77" s="173"/>
      <c r="AH77" s="85"/>
      <c r="AI77" s="85"/>
      <c r="AJ77" s="174"/>
      <c r="AK77" s="174"/>
      <c r="AL77" s="174"/>
      <c r="AM77" s="194"/>
      <c r="AN77" s="147"/>
      <c r="AO77" s="147"/>
      <c r="AP77" s="147"/>
      <c r="AQ77" s="147"/>
      <c r="AR77" s="147"/>
      <c r="AS77" s="147"/>
      <c r="AT77" s="147"/>
      <c r="AU77" s="147"/>
      <c r="AV77" s="147"/>
      <c r="AW77" s="147"/>
      <c r="AX77" s="147"/>
      <c r="AY77" s="147"/>
      <c r="AZ77" s="147"/>
      <c r="BA77" s="147"/>
    </row>
    <row r="78" spans="1:82" ht="12.95" customHeight="1">
      <c r="A78" s="85"/>
      <c r="B78" s="85"/>
      <c r="C78" s="825"/>
      <c r="D78" s="826"/>
      <c r="E78" s="644"/>
      <c r="F78" s="645"/>
      <c r="G78" s="645"/>
      <c r="H78" s="645"/>
      <c r="I78" s="645"/>
      <c r="J78" s="645"/>
      <c r="K78" s="645"/>
      <c r="L78" s="645"/>
      <c r="M78" s="645"/>
      <c r="N78" s="645"/>
      <c r="O78" s="645"/>
      <c r="P78" s="645"/>
      <c r="Q78" s="645"/>
      <c r="R78" s="645"/>
      <c r="S78" s="645"/>
      <c r="T78" s="646"/>
      <c r="U78" s="650"/>
      <c r="V78" s="651"/>
      <c r="W78" s="651"/>
      <c r="X78" s="651"/>
      <c r="Y78" s="652"/>
      <c r="Z78" s="653"/>
      <c r="AA78" s="85" t="s">
        <v>75</v>
      </c>
      <c r="AB78" s="672" t="s">
        <v>12</v>
      </c>
      <c r="AC78" s="666">
        <f>IFERROR(U79/U77*100,0)</f>
        <v>0</v>
      </c>
      <c r="AD78" s="667"/>
      <c r="AE78" s="668"/>
      <c r="AF78" s="672" t="s">
        <v>13</v>
      </c>
      <c r="AG78" s="672" t="s">
        <v>67</v>
      </c>
      <c r="AH78" s="673" t="s">
        <v>75</v>
      </c>
      <c r="AI78" s="674" t="str">
        <f>IF(OR('別紙様式3-2（４・５月）'!AF5="",U77=0),"",IF(AND(AC78&gt;=200/3,AC78&lt;=100),"○","×"))</f>
        <v/>
      </c>
      <c r="AJ78" s="174"/>
      <c r="AK78" s="174"/>
      <c r="AL78" s="174"/>
      <c r="AM78" s="676" t="s">
        <v>2085</v>
      </c>
      <c r="AN78" s="677"/>
      <c r="AO78" s="677"/>
      <c r="AP78" s="677"/>
      <c r="AQ78" s="677"/>
      <c r="AR78" s="677"/>
      <c r="AS78" s="677"/>
      <c r="AT78" s="677"/>
      <c r="AU78" s="677"/>
      <c r="AV78" s="677"/>
      <c r="AW78" s="677"/>
      <c r="AX78" s="677"/>
      <c r="AY78" s="677"/>
      <c r="AZ78" s="677"/>
      <c r="BA78" s="678"/>
    </row>
    <row r="79" spans="1:82" ht="12.95" customHeight="1" thickBot="1">
      <c r="A79" s="85"/>
      <c r="B79" s="85"/>
      <c r="C79" s="825"/>
      <c r="D79" s="826"/>
      <c r="E79" s="196"/>
      <c r="F79" s="654" t="s">
        <v>1994</v>
      </c>
      <c r="G79" s="655"/>
      <c r="H79" s="655"/>
      <c r="I79" s="655"/>
      <c r="J79" s="655"/>
      <c r="K79" s="655"/>
      <c r="L79" s="655"/>
      <c r="M79" s="655"/>
      <c r="N79" s="655"/>
      <c r="O79" s="655"/>
      <c r="P79" s="655"/>
      <c r="Q79" s="655"/>
      <c r="R79" s="655"/>
      <c r="S79" s="655"/>
      <c r="T79" s="656"/>
      <c r="U79" s="660"/>
      <c r="V79" s="661"/>
      <c r="W79" s="661"/>
      <c r="X79" s="661"/>
      <c r="Y79" s="662"/>
      <c r="Z79" s="653" t="s">
        <v>4</v>
      </c>
      <c r="AA79" s="85" t="s">
        <v>75</v>
      </c>
      <c r="AB79" s="672"/>
      <c r="AC79" s="669"/>
      <c r="AD79" s="670"/>
      <c r="AE79" s="671"/>
      <c r="AF79" s="672"/>
      <c r="AG79" s="672"/>
      <c r="AH79" s="673"/>
      <c r="AI79" s="675"/>
      <c r="AJ79" s="174"/>
      <c r="AK79" s="174"/>
      <c r="AL79" s="174"/>
      <c r="AM79" s="679"/>
      <c r="AN79" s="680"/>
      <c r="AO79" s="680"/>
      <c r="AP79" s="680"/>
      <c r="AQ79" s="680"/>
      <c r="AR79" s="680"/>
      <c r="AS79" s="680"/>
      <c r="AT79" s="680"/>
      <c r="AU79" s="680"/>
      <c r="AV79" s="680"/>
      <c r="AW79" s="680"/>
      <c r="AX79" s="680"/>
      <c r="AY79" s="680"/>
      <c r="AZ79" s="680"/>
      <c r="BA79" s="681"/>
    </row>
    <row r="80" spans="1:82" ht="12.95" customHeight="1" thickBot="1">
      <c r="A80" s="85"/>
      <c r="B80" s="85"/>
      <c r="C80" s="827"/>
      <c r="D80" s="828"/>
      <c r="E80" s="198"/>
      <c r="F80" s="657"/>
      <c r="G80" s="658"/>
      <c r="H80" s="658"/>
      <c r="I80" s="658"/>
      <c r="J80" s="658"/>
      <c r="K80" s="658"/>
      <c r="L80" s="658"/>
      <c r="M80" s="658"/>
      <c r="N80" s="658"/>
      <c r="O80" s="658"/>
      <c r="P80" s="658"/>
      <c r="Q80" s="658"/>
      <c r="R80" s="658"/>
      <c r="S80" s="658"/>
      <c r="T80" s="659"/>
      <c r="U80" s="663"/>
      <c r="V80" s="664"/>
      <c r="W80" s="664"/>
      <c r="X80" s="664"/>
      <c r="Y80" s="665"/>
      <c r="Z80" s="653"/>
      <c r="AA80" s="85"/>
      <c r="AB80" s="85"/>
      <c r="AC80" s="85"/>
      <c r="AD80" s="85"/>
      <c r="AE80" s="85"/>
      <c r="AF80" s="85"/>
      <c r="AG80" s="85"/>
      <c r="AH80" s="85"/>
      <c r="AI80" s="199"/>
      <c r="AJ80" s="174"/>
      <c r="AK80" s="174"/>
      <c r="AL80" s="174"/>
    </row>
    <row r="81" spans="1:53" ht="16.5" customHeight="1" thickBot="1">
      <c r="A81" s="85"/>
      <c r="B81" s="200"/>
      <c r="C81" s="200"/>
      <c r="D81" s="200"/>
      <c r="E81" s="200"/>
      <c r="F81" s="200"/>
      <c r="G81" s="200"/>
      <c r="H81" s="200"/>
      <c r="I81" s="200"/>
      <c r="J81" s="200"/>
      <c r="K81" s="200"/>
      <c r="L81" s="200"/>
      <c r="M81" s="200"/>
      <c r="N81" s="200"/>
      <c r="O81" s="200"/>
      <c r="P81" s="200"/>
      <c r="Q81" s="200"/>
      <c r="R81" s="200"/>
      <c r="S81" s="200"/>
      <c r="T81" s="200"/>
      <c r="U81" s="201"/>
      <c r="V81" s="67"/>
      <c r="W81" s="67"/>
      <c r="X81" s="67"/>
      <c r="Y81" s="68"/>
      <c r="Z81" s="69"/>
      <c r="AA81" s="68"/>
      <c r="AB81" s="178"/>
      <c r="AC81" s="179"/>
      <c r="AD81" s="180"/>
      <c r="AE81" s="180"/>
      <c r="AF81" s="173"/>
      <c r="AG81" s="158"/>
      <c r="AH81" s="202"/>
      <c r="AI81" s="199"/>
      <c r="AJ81" s="174"/>
      <c r="AK81" s="174"/>
      <c r="AL81" s="174"/>
      <c r="AM81" s="194"/>
      <c r="AN81" s="147"/>
      <c r="AO81" s="147"/>
      <c r="AP81" s="147"/>
      <c r="AQ81" s="147"/>
      <c r="AR81" s="147"/>
      <c r="AS81" s="147"/>
      <c r="AT81" s="147"/>
      <c r="AU81" s="147"/>
      <c r="AV81" s="147"/>
      <c r="AW81" s="147"/>
      <c r="AX81" s="147"/>
      <c r="AY81" s="147"/>
      <c r="AZ81" s="147"/>
      <c r="BA81" s="147"/>
    </row>
    <row r="82" spans="1:53" ht="18" customHeight="1" thickBot="1">
      <c r="A82" s="85"/>
      <c r="B82" s="156" t="s">
        <v>1971</v>
      </c>
      <c r="C82" s="156"/>
      <c r="D82" s="156"/>
      <c r="E82" s="156"/>
      <c r="F82" s="156"/>
      <c r="G82" s="156"/>
      <c r="H82" s="156"/>
      <c r="I82" s="156"/>
      <c r="J82" s="156"/>
      <c r="K82" s="156"/>
      <c r="L82" s="156"/>
      <c r="M82" s="814"/>
      <c r="N82" s="815"/>
      <c r="O82" s="816" t="s">
        <v>1972</v>
      </c>
      <c r="P82" s="816"/>
      <c r="Q82" s="816"/>
      <c r="R82" s="816"/>
      <c r="S82" s="816"/>
      <c r="T82" s="816"/>
      <c r="U82" s="816"/>
      <c r="V82" s="816"/>
      <c r="W82" s="816"/>
      <c r="X82" s="816"/>
      <c r="Y82" s="816"/>
      <c r="Z82" s="816"/>
      <c r="AA82" s="816"/>
      <c r="AB82" s="816"/>
      <c r="AC82" s="816"/>
      <c r="AD82" s="816"/>
      <c r="AE82" s="816"/>
      <c r="AF82" s="816"/>
      <c r="AG82" s="816"/>
      <c r="AH82" s="816"/>
      <c r="AI82" s="816"/>
      <c r="AJ82" s="816"/>
      <c r="AK82" s="817"/>
      <c r="AL82" s="162"/>
      <c r="AM82" s="83" t="b">
        <v>0</v>
      </c>
      <c r="AN82" s="203"/>
      <c r="AO82" s="147"/>
      <c r="AP82" s="147"/>
      <c r="AQ82" s="147"/>
      <c r="AR82" s="147"/>
      <c r="AS82" s="147"/>
      <c r="AT82" s="147"/>
      <c r="AU82" s="147"/>
      <c r="AV82" s="147"/>
      <c r="AW82" s="147"/>
      <c r="AX82" s="147"/>
      <c r="AY82" s="147"/>
      <c r="AZ82" s="147"/>
      <c r="BA82" s="147"/>
    </row>
    <row r="83" spans="1:53" ht="3" customHeight="1" thickBot="1">
      <c r="A83" s="85"/>
      <c r="B83" s="85"/>
      <c r="C83" s="156"/>
      <c r="D83" s="156"/>
      <c r="E83" s="156"/>
      <c r="F83" s="156"/>
      <c r="G83" s="156"/>
      <c r="H83" s="156"/>
      <c r="I83" s="156"/>
      <c r="J83" s="156"/>
      <c r="K83" s="156"/>
      <c r="L83" s="156"/>
      <c r="M83" s="156"/>
      <c r="N83" s="156"/>
      <c r="O83" s="156"/>
      <c r="P83" s="156"/>
      <c r="Q83" s="156"/>
      <c r="R83" s="156"/>
      <c r="S83" s="156"/>
      <c r="T83" s="156"/>
      <c r="U83" s="156"/>
      <c r="V83" s="156"/>
      <c r="W83" s="156"/>
      <c r="X83" s="156"/>
      <c r="Y83" s="156"/>
      <c r="Z83" s="156"/>
      <c r="AA83" s="156"/>
      <c r="AB83" s="156"/>
      <c r="AC83" s="156"/>
      <c r="AD83" s="156"/>
      <c r="AE83" s="156"/>
      <c r="AF83" s="156"/>
      <c r="AG83" s="156"/>
      <c r="AH83" s="156"/>
      <c r="AI83" s="156"/>
      <c r="AJ83" s="156"/>
      <c r="AK83" s="156"/>
      <c r="AL83" s="162"/>
      <c r="AM83" s="194"/>
      <c r="AN83" s="147"/>
      <c r="AO83" s="147"/>
      <c r="AP83" s="147"/>
      <c r="AQ83" s="147"/>
      <c r="AR83" s="147"/>
      <c r="AS83" s="147"/>
      <c r="AT83" s="147"/>
      <c r="AU83" s="147"/>
      <c r="AV83" s="147"/>
      <c r="AW83" s="147"/>
      <c r="AX83" s="147"/>
      <c r="AY83" s="147"/>
      <c r="AZ83" s="147"/>
      <c r="BA83" s="147"/>
    </row>
    <row r="84" spans="1:53" ht="13.5" customHeight="1" thickBot="1">
      <c r="A84" s="85"/>
      <c r="B84" s="181" t="s">
        <v>1900</v>
      </c>
      <c r="C84" s="103"/>
      <c r="D84" s="103"/>
      <c r="E84" s="103"/>
      <c r="F84" s="103"/>
      <c r="G84" s="103"/>
      <c r="H84" s="103"/>
      <c r="I84" s="103"/>
      <c r="J84" s="103"/>
      <c r="K84" s="103"/>
      <c r="L84" s="103"/>
      <c r="M84" s="103"/>
      <c r="N84" s="103"/>
      <c r="O84" s="103"/>
      <c r="P84" s="103"/>
      <c r="Q84" s="103"/>
      <c r="R84" s="103"/>
      <c r="S84" s="204" t="s">
        <v>126</v>
      </c>
      <c r="T84" s="205" t="s">
        <v>1940</v>
      </c>
      <c r="U84" s="103"/>
      <c r="V84" s="103"/>
      <c r="W84" s="103"/>
      <c r="X84" s="103"/>
      <c r="Y84" s="103"/>
      <c r="Z84" s="103"/>
      <c r="AA84" s="103"/>
      <c r="AB84" s="103"/>
      <c r="AC84" s="103"/>
      <c r="AD84" s="103"/>
      <c r="AE84" s="103"/>
      <c r="AF84" s="103"/>
      <c r="AG84" s="103"/>
      <c r="AH84" s="103"/>
      <c r="AI84" s="861" t="str">
        <f>IF(OR('別紙様式3-2（４・５月）'!AE5="処遇加算Ⅰ・Ⅱあり",'別紙様式3-3（６月以降分）'!AF5="旧処遇加算Ⅰ・Ⅱ相当あり"),"該当","")</f>
        <v/>
      </c>
      <c r="AJ84" s="862"/>
      <c r="AK84" s="863"/>
      <c r="AL84" s="90"/>
      <c r="AM84" s="194"/>
      <c r="AN84" s="147"/>
      <c r="AO84" s="147"/>
      <c r="AP84" s="147"/>
      <c r="AQ84" s="147"/>
      <c r="AR84" s="147"/>
      <c r="AS84" s="147"/>
      <c r="AT84" s="147"/>
      <c r="AU84" s="147"/>
      <c r="AV84" s="147"/>
      <c r="AW84" s="147"/>
      <c r="AX84" s="147"/>
      <c r="AY84" s="147"/>
      <c r="AZ84" s="147"/>
      <c r="BA84" s="147"/>
    </row>
    <row r="85" spans="1:53" ht="2.25" customHeight="1" thickBot="1">
      <c r="A85" s="85"/>
      <c r="B85" s="90"/>
      <c r="C85" s="90"/>
      <c r="D85" s="206"/>
      <c r="E85" s="206"/>
      <c r="F85" s="206"/>
      <c r="G85" s="206"/>
      <c r="H85" s="206"/>
      <c r="I85" s="206"/>
      <c r="J85" s="206"/>
      <c r="K85" s="206"/>
      <c r="L85" s="206"/>
      <c r="M85" s="206"/>
      <c r="N85" s="206"/>
      <c r="O85" s="206"/>
      <c r="P85" s="206"/>
      <c r="Q85" s="206"/>
      <c r="R85" s="206"/>
      <c r="S85" s="206"/>
      <c r="T85" s="206"/>
      <c r="U85" s="206"/>
      <c r="V85" s="206"/>
      <c r="W85" s="206"/>
      <c r="X85" s="206"/>
      <c r="Y85" s="206"/>
      <c r="Z85" s="206"/>
      <c r="AA85" s="206"/>
      <c r="AB85" s="206"/>
      <c r="AC85" s="206"/>
      <c r="AD85" s="206"/>
      <c r="AE85" s="206"/>
      <c r="AF85" s="206"/>
      <c r="AG85" s="206"/>
      <c r="AH85" s="206"/>
      <c r="AI85" s="206"/>
      <c r="AJ85" s="206"/>
      <c r="AK85" s="206"/>
      <c r="AL85" s="90"/>
      <c r="AM85" s="194"/>
      <c r="AN85" s="147"/>
      <c r="AO85" s="147"/>
      <c r="AP85" s="147"/>
      <c r="AQ85" s="147"/>
      <c r="AR85" s="147"/>
      <c r="AS85" s="147"/>
      <c r="AT85" s="147"/>
      <c r="AU85" s="147"/>
      <c r="AV85" s="147"/>
      <c r="AW85" s="147"/>
      <c r="AX85" s="147"/>
      <c r="AY85" s="147"/>
      <c r="AZ85" s="147"/>
      <c r="BA85" s="147"/>
    </row>
    <row r="86" spans="1:53" ht="13.5" customHeight="1" thickBot="1">
      <c r="A86" s="85"/>
      <c r="B86" s="181" t="s">
        <v>1901</v>
      </c>
      <c r="C86" s="207"/>
      <c r="D86" s="207"/>
      <c r="E86" s="207"/>
      <c r="F86" s="207"/>
      <c r="G86" s="207"/>
      <c r="H86" s="207"/>
      <c r="I86" s="207"/>
      <c r="J86" s="207"/>
      <c r="K86" s="207"/>
      <c r="L86" s="207"/>
      <c r="M86" s="207"/>
      <c r="N86" s="207"/>
      <c r="O86" s="207"/>
      <c r="P86" s="207"/>
      <c r="Q86" s="207"/>
      <c r="R86" s="207"/>
      <c r="S86" s="204" t="s">
        <v>126</v>
      </c>
      <c r="T86" s="205" t="s">
        <v>1939</v>
      </c>
      <c r="U86" s="207"/>
      <c r="V86" s="207"/>
      <c r="W86" s="207"/>
      <c r="X86" s="207"/>
      <c r="Y86" s="207"/>
      <c r="Z86" s="207"/>
      <c r="AA86" s="207"/>
      <c r="AB86" s="207"/>
      <c r="AC86" s="207"/>
      <c r="AD86" s="207"/>
      <c r="AE86" s="207"/>
      <c r="AF86" s="207"/>
      <c r="AG86" s="207"/>
      <c r="AH86" s="207"/>
      <c r="AI86" s="861" t="str">
        <f>IF(AND('別紙様式3-2（４・５月）'!AE5="処遇加算Ⅰ・Ⅱなし",'別紙様式3-3（６月以降分）'!AF5="旧処遇加算Ⅰ・Ⅱ相当なし"),"該当","")</f>
        <v>該当</v>
      </c>
      <c r="AJ86" s="862"/>
      <c r="AK86" s="863"/>
      <c r="AL86" s="90"/>
      <c r="AM86" s="194"/>
      <c r="AN86" s="147"/>
      <c r="AO86" s="147"/>
      <c r="AP86" s="147"/>
      <c r="AQ86" s="147"/>
      <c r="AR86" s="147"/>
      <c r="AS86" s="147"/>
      <c r="AT86" s="147"/>
      <c r="AU86" s="147"/>
      <c r="AV86" s="147"/>
      <c r="AW86" s="147"/>
      <c r="AX86" s="147"/>
      <c r="AY86" s="147"/>
      <c r="AZ86" s="147"/>
      <c r="BA86" s="147"/>
    </row>
    <row r="87" spans="1:53" ht="6" customHeight="1">
      <c r="A87" s="85"/>
      <c r="B87" s="192"/>
      <c r="C87" s="208"/>
      <c r="D87" s="208"/>
      <c r="E87" s="208"/>
      <c r="F87" s="208"/>
      <c r="G87" s="208"/>
      <c r="H87" s="208"/>
      <c r="I87" s="208"/>
      <c r="J87" s="208"/>
      <c r="K87" s="208"/>
      <c r="L87" s="208"/>
      <c r="M87" s="208"/>
      <c r="N87" s="208"/>
      <c r="O87" s="208"/>
      <c r="P87" s="208"/>
      <c r="Q87" s="208"/>
      <c r="R87" s="208"/>
      <c r="S87" s="208"/>
      <c r="T87" s="208"/>
      <c r="U87" s="208"/>
      <c r="V87" s="208"/>
      <c r="W87" s="208"/>
      <c r="X87" s="208"/>
      <c r="Y87" s="208"/>
      <c r="Z87" s="208"/>
      <c r="AA87" s="90"/>
      <c r="AB87" s="208"/>
      <c r="AC87" s="208"/>
      <c r="AD87" s="208"/>
      <c r="AE87" s="208"/>
      <c r="AF87" s="208"/>
      <c r="AG87" s="208"/>
      <c r="AH87" s="208"/>
      <c r="AI87" s="208"/>
      <c r="AJ87" s="208"/>
      <c r="AK87" s="208"/>
      <c r="AL87" s="90"/>
      <c r="AM87" s="194"/>
      <c r="AN87" s="147"/>
      <c r="AO87" s="147"/>
      <c r="AP87" s="147"/>
      <c r="AQ87" s="147"/>
      <c r="AR87" s="147"/>
      <c r="AS87" s="147"/>
      <c r="AT87" s="147"/>
      <c r="AU87" s="147"/>
      <c r="AV87" s="147"/>
      <c r="AW87" s="147"/>
      <c r="AX87" s="147"/>
      <c r="AY87" s="147"/>
      <c r="AZ87" s="147"/>
      <c r="BA87" s="147"/>
    </row>
    <row r="88" spans="1:53" ht="16.5" customHeight="1" thickBot="1">
      <c r="A88" s="85"/>
      <c r="B88" s="150"/>
      <c r="C88" s="831" t="s">
        <v>1902</v>
      </c>
      <c r="D88" s="831"/>
      <c r="E88" s="831"/>
      <c r="F88" s="831"/>
      <c r="G88" s="831"/>
      <c r="H88" s="831"/>
      <c r="I88" s="831"/>
      <c r="J88" s="831"/>
      <c r="K88" s="831"/>
      <c r="L88" s="831"/>
      <c r="M88" s="831"/>
      <c r="N88" s="831"/>
      <c r="O88" s="831"/>
      <c r="P88" s="831"/>
      <c r="Q88" s="831"/>
      <c r="R88" s="831"/>
      <c r="S88" s="831"/>
      <c r="T88" s="831"/>
      <c r="U88" s="150"/>
      <c r="V88" s="150"/>
      <c r="W88" s="150"/>
      <c r="X88" s="150"/>
      <c r="Y88" s="150"/>
      <c r="Z88" s="150"/>
      <c r="AA88" s="150"/>
      <c r="AB88" s="150"/>
      <c r="AC88" s="150"/>
      <c r="AD88" s="136"/>
      <c r="AE88" s="136"/>
      <c r="AF88" s="136"/>
      <c r="AG88" s="136"/>
      <c r="AH88" s="136"/>
      <c r="AI88" s="136"/>
      <c r="AJ88" s="136"/>
      <c r="AK88" s="136"/>
      <c r="AL88" s="90"/>
      <c r="AM88" s="194"/>
      <c r="AN88" s="147"/>
      <c r="AO88" s="147"/>
      <c r="AP88" s="147"/>
      <c r="AQ88" s="147"/>
      <c r="AR88" s="147"/>
      <c r="AS88" s="147"/>
      <c r="AT88" s="147"/>
      <c r="AU88" s="147"/>
      <c r="AV88" s="147"/>
      <c r="AW88" s="147"/>
      <c r="AX88" s="147"/>
      <c r="AY88" s="147"/>
      <c r="AZ88" s="147"/>
      <c r="BA88" s="147"/>
    </row>
    <row r="89" spans="1:53" ht="18.75" customHeight="1" thickBot="1">
      <c r="A89" s="85"/>
      <c r="B89" s="90"/>
      <c r="C89" s="814"/>
      <c r="D89" s="815"/>
      <c r="E89" s="829" t="s">
        <v>1903</v>
      </c>
      <c r="F89" s="829"/>
      <c r="G89" s="829"/>
      <c r="H89" s="829"/>
      <c r="I89" s="829"/>
      <c r="J89" s="829"/>
      <c r="K89" s="829"/>
      <c r="L89" s="829"/>
      <c r="M89" s="829"/>
      <c r="N89" s="829"/>
      <c r="O89" s="829"/>
      <c r="P89" s="829"/>
      <c r="Q89" s="829"/>
      <c r="R89" s="830"/>
      <c r="S89" s="209" t="s">
        <v>75</v>
      </c>
      <c r="T89" s="120" t="str">
        <f>IF(AM82=TRUE,"",IF(AM89=TRUE,"○",IF(AND(AI86="該当",AM95=TRUE),"","×")))</f>
        <v>×</v>
      </c>
      <c r="U89" s="90"/>
      <c r="V89" s="210"/>
      <c r="W89" s="210"/>
      <c r="X89" s="210"/>
      <c r="Y89" s="210"/>
      <c r="Z89" s="210"/>
      <c r="AA89" s="210"/>
      <c r="AB89" s="210"/>
      <c r="AC89" s="210"/>
      <c r="AD89" s="210"/>
      <c r="AE89" s="210"/>
      <c r="AF89" s="210"/>
      <c r="AG89" s="210"/>
      <c r="AH89" s="210"/>
      <c r="AI89" s="210"/>
      <c r="AJ89" s="210"/>
      <c r="AK89" s="210"/>
      <c r="AL89" s="90"/>
      <c r="AM89" s="83" t="b">
        <v>0</v>
      </c>
      <c r="AN89" s="147"/>
      <c r="AO89" s="147"/>
      <c r="AP89" s="147"/>
      <c r="AQ89" s="147"/>
      <c r="AR89" s="147"/>
      <c r="AS89" s="147"/>
      <c r="AT89" s="147"/>
      <c r="AU89" s="147"/>
      <c r="AV89" s="147"/>
      <c r="AW89" s="147"/>
      <c r="AX89" s="147"/>
      <c r="AY89" s="147"/>
      <c r="AZ89" s="147"/>
      <c r="BA89" s="147"/>
    </row>
    <row r="90" spans="1:53" ht="14.25" customHeight="1">
      <c r="A90" s="85"/>
      <c r="B90" s="211"/>
      <c r="C90" s="212" t="s">
        <v>1904</v>
      </c>
      <c r="D90" s="213" t="s">
        <v>2153</v>
      </c>
      <c r="E90" s="135"/>
      <c r="F90" s="135"/>
      <c r="G90" s="135"/>
      <c r="H90" s="135"/>
      <c r="I90" s="135"/>
      <c r="J90" s="135"/>
      <c r="K90" s="135"/>
      <c r="L90" s="135"/>
      <c r="M90" s="135"/>
      <c r="N90" s="135"/>
      <c r="O90" s="135"/>
      <c r="P90" s="135"/>
      <c r="Q90" s="135"/>
      <c r="R90" s="135"/>
      <c r="S90" s="213"/>
      <c r="T90" s="213"/>
      <c r="U90" s="213"/>
      <c r="V90" s="135"/>
      <c r="W90" s="135"/>
      <c r="X90" s="135"/>
      <c r="Y90" s="135"/>
      <c r="Z90" s="214"/>
      <c r="AA90" s="214"/>
      <c r="AB90" s="214"/>
      <c r="AC90" s="214"/>
      <c r="AD90" s="193"/>
      <c r="AE90" s="193"/>
      <c r="AF90" s="193"/>
      <c r="AG90" s="193"/>
      <c r="AH90" s="103"/>
      <c r="AI90" s="103"/>
      <c r="AJ90" s="103"/>
      <c r="AK90" s="215"/>
      <c r="AL90" s="90"/>
      <c r="AM90" s="194"/>
      <c r="AN90" s="147"/>
      <c r="AO90" s="147"/>
      <c r="AP90" s="147"/>
      <c r="AQ90" s="147"/>
      <c r="AR90" s="147"/>
      <c r="AS90" s="147"/>
      <c r="AT90" s="147"/>
      <c r="AU90" s="147"/>
      <c r="AV90" s="147"/>
      <c r="AW90" s="147"/>
      <c r="AX90" s="147"/>
      <c r="AY90" s="147"/>
      <c r="AZ90" s="147"/>
      <c r="BA90" s="147"/>
    </row>
    <row r="91" spans="1:53" ht="14.25" customHeight="1">
      <c r="A91" s="85"/>
      <c r="B91" s="211"/>
      <c r="C91" s="216" t="s">
        <v>1905</v>
      </c>
      <c r="D91" s="217" t="s">
        <v>1906</v>
      </c>
      <c r="E91" s="217"/>
      <c r="F91" s="217"/>
      <c r="G91" s="217"/>
      <c r="H91" s="217"/>
      <c r="I91" s="217"/>
      <c r="J91" s="217"/>
      <c r="K91" s="217"/>
      <c r="L91" s="217"/>
      <c r="M91" s="217"/>
      <c r="N91" s="217"/>
      <c r="O91" s="217"/>
      <c r="P91" s="217"/>
      <c r="Q91" s="217"/>
      <c r="R91" s="217"/>
      <c r="S91" s="217"/>
      <c r="T91" s="217"/>
      <c r="U91" s="217"/>
      <c r="V91" s="217"/>
      <c r="W91" s="217"/>
      <c r="X91" s="217"/>
      <c r="Y91" s="217"/>
      <c r="Z91" s="218"/>
      <c r="AA91" s="218"/>
      <c r="AB91" s="218"/>
      <c r="AC91" s="218"/>
      <c r="AD91" s="219"/>
      <c r="AE91" s="219"/>
      <c r="AF91" s="219"/>
      <c r="AG91" s="219"/>
      <c r="AH91" s="220"/>
      <c r="AI91" s="220"/>
      <c r="AJ91" s="220"/>
      <c r="AK91" s="221"/>
      <c r="AL91" s="90"/>
      <c r="AM91" s="194"/>
      <c r="AN91" s="147"/>
      <c r="AO91" s="147"/>
      <c r="AP91" s="147"/>
      <c r="AQ91" s="147"/>
      <c r="AR91" s="147"/>
      <c r="AS91" s="147"/>
      <c r="AT91" s="147"/>
      <c r="AU91" s="147"/>
      <c r="AV91" s="147"/>
      <c r="AW91" s="147"/>
      <c r="AX91" s="147"/>
      <c r="AY91" s="147"/>
      <c r="AZ91" s="147"/>
      <c r="BA91" s="147"/>
    </row>
    <row r="92" spans="1:53" ht="14.25" customHeight="1">
      <c r="A92" s="85"/>
      <c r="B92" s="211"/>
      <c r="C92" s="222" t="s">
        <v>1907</v>
      </c>
      <c r="D92" s="223" t="s">
        <v>2185</v>
      </c>
      <c r="E92" s="224"/>
      <c r="F92" s="224"/>
      <c r="G92" s="224"/>
      <c r="H92" s="224"/>
      <c r="I92" s="224"/>
      <c r="J92" s="224"/>
      <c r="K92" s="224"/>
      <c r="L92" s="224"/>
      <c r="M92" s="224"/>
      <c r="N92" s="224"/>
      <c r="O92" s="224"/>
      <c r="P92" s="224"/>
      <c r="Q92" s="224"/>
      <c r="R92" s="224"/>
      <c r="S92" s="224"/>
      <c r="T92" s="224"/>
      <c r="U92" s="224"/>
      <c r="V92" s="224"/>
      <c r="W92" s="224"/>
      <c r="X92" s="224"/>
      <c r="Y92" s="224"/>
      <c r="Z92" s="225"/>
      <c r="AA92" s="225"/>
      <c r="AB92" s="225"/>
      <c r="AC92" s="225"/>
      <c r="AD92" s="226"/>
      <c r="AE92" s="226"/>
      <c r="AF92" s="226"/>
      <c r="AG92" s="226"/>
      <c r="AH92" s="227"/>
      <c r="AI92" s="227"/>
      <c r="AJ92" s="227"/>
      <c r="AK92" s="228"/>
      <c r="AL92" s="229"/>
      <c r="AM92" s="194"/>
      <c r="AN92" s="147"/>
      <c r="AO92" s="147"/>
      <c r="AP92" s="147"/>
      <c r="AQ92" s="147"/>
      <c r="AR92" s="147"/>
      <c r="AS92" s="147"/>
      <c r="AT92" s="147"/>
      <c r="AU92" s="147"/>
      <c r="AV92" s="147"/>
      <c r="AW92" s="147"/>
      <c r="AX92" s="147"/>
      <c r="AY92" s="147"/>
      <c r="AZ92" s="147"/>
      <c r="BA92" s="147"/>
    </row>
    <row r="93" spans="1:53" ht="11.25" customHeight="1">
      <c r="A93" s="85"/>
      <c r="B93" s="211"/>
      <c r="C93" s="230"/>
      <c r="D93" s="135"/>
      <c r="E93" s="160"/>
      <c r="F93" s="160"/>
      <c r="G93" s="160"/>
      <c r="H93" s="160"/>
      <c r="I93" s="160"/>
      <c r="J93" s="160"/>
      <c r="K93" s="160"/>
      <c r="L93" s="160"/>
      <c r="M93" s="160"/>
      <c r="N93" s="160"/>
      <c r="O93" s="160"/>
      <c r="P93" s="160"/>
      <c r="Q93" s="160"/>
      <c r="R93" s="160"/>
      <c r="S93" s="160"/>
      <c r="T93" s="160"/>
      <c r="U93" s="160"/>
      <c r="V93" s="160"/>
      <c r="W93" s="160"/>
      <c r="X93" s="160"/>
      <c r="Y93" s="160"/>
      <c r="Z93" s="214"/>
      <c r="AA93" s="214"/>
      <c r="AB93" s="214"/>
      <c r="AC93" s="214"/>
      <c r="AD93" s="193"/>
      <c r="AE93" s="193"/>
      <c r="AF93" s="193"/>
      <c r="AG93" s="193"/>
      <c r="AH93" s="103"/>
      <c r="AI93" s="103"/>
      <c r="AJ93" s="103"/>
      <c r="AK93" s="103"/>
      <c r="AL93" s="229"/>
      <c r="AM93" s="194"/>
      <c r="AN93" s="147"/>
      <c r="AO93" s="147"/>
      <c r="AP93" s="147"/>
      <c r="AQ93" s="147"/>
      <c r="AR93" s="147"/>
      <c r="AS93" s="147"/>
      <c r="AT93" s="147"/>
      <c r="AU93" s="147"/>
      <c r="AV93" s="147"/>
      <c r="AW93" s="147"/>
      <c r="AX93" s="147"/>
      <c r="AY93" s="147"/>
      <c r="AZ93" s="147"/>
      <c r="BA93" s="147"/>
    </row>
    <row r="94" spans="1:53" ht="14.25" customHeight="1" thickBot="1">
      <c r="A94" s="85"/>
      <c r="B94" s="90"/>
      <c r="C94" s="831" t="s">
        <v>1908</v>
      </c>
      <c r="D94" s="831"/>
      <c r="E94" s="831"/>
      <c r="F94" s="831"/>
      <c r="G94" s="831"/>
      <c r="H94" s="831"/>
      <c r="I94" s="831"/>
      <c r="J94" s="831"/>
      <c r="K94" s="831"/>
      <c r="L94" s="831"/>
      <c r="M94" s="831"/>
      <c r="N94" s="831"/>
      <c r="O94" s="831"/>
      <c r="P94" s="831"/>
      <c r="Q94" s="831"/>
      <c r="R94" s="831"/>
      <c r="S94" s="231"/>
      <c r="T94" s="231"/>
      <c r="U94" s="231"/>
      <c r="V94" s="231"/>
      <c r="W94" s="231"/>
      <c r="X94" s="231"/>
      <c r="Y94" s="231"/>
      <c r="Z94" s="231"/>
      <c r="AA94" s="231"/>
      <c r="AB94" s="231"/>
      <c r="AC94" s="231"/>
      <c r="AD94" s="231"/>
      <c r="AE94" s="231"/>
      <c r="AF94" s="231"/>
      <c r="AG94" s="231"/>
      <c r="AH94" s="231"/>
      <c r="AI94" s="231"/>
      <c r="AJ94" s="231"/>
      <c r="AK94" s="231"/>
      <c r="AL94" s="231"/>
      <c r="AM94" s="194"/>
      <c r="AN94" s="147"/>
      <c r="AO94" s="147"/>
      <c r="AP94" s="147"/>
      <c r="AQ94" s="147"/>
      <c r="AR94" s="147"/>
      <c r="AS94" s="147"/>
      <c r="AT94" s="147"/>
      <c r="AU94" s="147"/>
      <c r="AV94" s="147"/>
      <c r="AW94" s="147"/>
      <c r="AX94" s="147"/>
      <c r="AY94" s="147"/>
      <c r="AZ94" s="147"/>
      <c r="BA94" s="147"/>
    </row>
    <row r="95" spans="1:53" ht="21.75" customHeight="1" thickBot="1">
      <c r="A95" s="85"/>
      <c r="B95" s="232"/>
      <c r="C95" s="814"/>
      <c r="D95" s="815"/>
      <c r="E95" s="829" t="s">
        <v>1909</v>
      </c>
      <c r="F95" s="829"/>
      <c r="G95" s="829"/>
      <c r="H95" s="829"/>
      <c r="I95" s="829"/>
      <c r="J95" s="829"/>
      <c r="K95" s="829"/>
      <c r="L95" s="829"/>
      <c r="M95" s="829"/>
      <c r="N95" s="829"/>
      <c r="O95" s="829"/>
      <c r="P95" s="829"/>
      <c r="Q95" s="829"/>
      <c r="R95" s="830"/>
      <c r="S95" s="209" t="s">
        <v>75</v>
      </c>
      <c r="T95" s="120" t="str">
        <f>IF(AM82=TRUE,"",IF(AND(AM95=TRUE,OR(AND(AN95=TRUE,J98&lt;&gt;""),AND(AO95=TRUE,J100&lt;&gt;""))),"○",IF(AND(AI86="該当",AM89=TRUE),"","×")))</f>
        <v>×</v>
      </c>
      <c r="U95" s="233"/>
      <c r="V95" s="234"/>
      <c r="W95" s="234"/>
      <c r="X95" s="234"/>
      <c r="Y95" s="234"/>
      <c r="Z95" s="234"/>
      <c r="AA95" s="234"/>
      <c r="AB95" s="234"/>
      <c r="AC95" s="234"/>
      <c r="AD95" s="234"/>
      <c r="AE95" s="234"/>
      <c r="AF95" s="234"/>
      <c r="AG95" s="234"/>
      <c r="AH95" s="234"/>
      <c r="AI95" s="234"/>
      <c r="AJ95" s="234"/>
      <c r="AK95" s="234"/>
      <c r="AL95" s="231"/>
      <c r="AM95" s="83" t="b">
        <v>0</v>
      </c>
      <c r="AN95" s="83" t="b">
        <v>0</v>
      </c>
      <c r="AO95" s="83" t="b">
        <v>0</v>
      </c>
      <c r="AP95" s="147"/>
      <c r="AQ95" s="147"/>
      <c r="AR95" s="147"/>
      <c r="AS95" s="147"/>
      <c r="AT95" s="147"/>
      <c r="AU95" s="147"/>
      <c r="AV95" s="147"/>
      <c r="AW95" s="147"/>
      <c r="AX95" s="147"/>
      <c r="AY95" s="147"/>
      <c r="AZ95" s="147"/>
      <c r="BA95" s="147"/>
    </row>
    <row r="96" spans="1:53" ht="30.75" customHeight="1" thickBot="1">
      <c r="A96" s="85"/>
      <c r="B96" s="903"/>
      <c r="C96" s="212" t="s">
        <v>1904</v>
      </c>
      <c r="D96" s="832" t="s">
        <v>2154</v>
      </c>
      <c r="E96" s="833"/>
      <c r="F96" s="833"/>
      <c r="G96" s="833"/>
      <c r="H96" s="834"/>
      <c r="I96" s="834"/>
      <c r="J96" s="834"/>
      <c r="K96" s="834"/>
      <c r="L96" s="834"/>
      <c r="M96" s="834"/>
      <c r="N96" s="834"/>
      <c r="O96" s="834"/>
      <c r="P96" s="834"/>
      <c r="Q96" s="834"/>
      <c r="R96" s="834"/>
      <c r="S96" s="834"/>
      <c r="T96" s="834"/>
      <c r="U96" s="834"/>
      <c r="V96" s="834"/>
      <c r="W96" s="834"/>
      <c r="X96" s="834"/>
      <c r="Y96" s="834"/>
      <c r="Z96" s="834"/>
      <c r="AA96" s="834"/>
      <c r="AB96" s="834"/>
      <c r="AC96" s="834"/>
      <c r="AD96" s="834"/>
      <c r="AE96" s="834"/>
      <c r="AF96" s="834"/>
      <c r="AG96" s="834"/>
      <c r="AH96" s="834"/>
      <c r="AI96" s="834"/>
      <c r="AJ96" s="834"/>
      <c r="AK96" s="835"/>
      <c r="AL96" s="90"/>
      <c r="AM96" s="194"/>
      <c r="AN96" s="147"/>
      <c r="AO96" s="147"/>
      <c r="AP96" s="147"/>
      <c r="AQ96" s="147"/>
      <c r="AR96" s="147"/>
      <c r="AS96" s="147"/>
      <c r="AT96" s="147"/>
      <c r="AU96" s="147"/>
      <c r="AV96" s="147"/>
      <c r="AW96" s="147"/>
      <c r="AX96" s="147"/>
      <c r="AY96" s="147"/>
      <c r="AZ96" s="147"/>
      <c r="BA96" s="147"/>
    </row>
    <row r="97" spans="1:53" ht="28.5" customHeight="1" thickBot="1">
      <c r="A97" s="85"/>
      <c r="B97" s="903"/>
      <c r="C97" s="853"/>
      <c r="D97" s="855" t="s">
        <v>1910</v>
      </c>
      <c r="E97" s="856"/>
      <c r="F97" s="856"/>
      <c r="G97" s="856"/>
      <c r="H97" s="847"/>
      <c r="I97" s="849" t="s">
        <v>10</v>
      </c>
      <c r="J97" s="864" t="s">
        <v>2155</v>
      </c>
      <c r="K97" s="865"/>
      <c r="L97" s="865"/>
      <c r="M97" s="865"/>
      <c r="N97" s="865"/>
      <c r="O97" s="865"/>
      <c r="P97" s="865"/>
      <c r="Q97" s="865"/>
      <c r="R97" s="865"/>
      <c r="S97" s="865"/>
      <c r="T97" s="865"/>
      <c r="U97" s="865"/>
      <c r="V97" s="865"/>
      <c r="W97" s="865"/>
      <c r="X97" s="865"/>
      <c r="Y97" s="865"/>
      <c r="Z97" s="865"/>
      <c r="AA97" s="865"/>
      <c r="AB97" s="865"/>
      <c r="AC97" s="865"/>
      <c r="AD97" s="865"/>
      <c r="AE97" s="865"/>
      <c r="AF97" s="865"/>
      <c r="AG97" s="865"/>
      <c r="AH97" s="865"/>
      <c r="AI97" s="865"/>
      <c r="AJ97" s="865"/>
      <c r="AK97" s="866"/>
      <c r="AL97" s="90"/>
      <c r="AM97" s="194"/>
      <c r="AN97" s="147"/>
      <c r="AO97" s="147"/>
      <c r="AP97" s="147"/>
      <c r="AQ97" s="147"/>
      <c r="AR97" s="147"/>
      <c r="AS97" s="147"/>
      <c r="AT97" s="147"/>
      <c r="AU97" s="147"/>
      <c r="AV97" s="147"/>
      <c r="AW97" s="147"/>
      <c r="AX97" s="147"/>
      <c r="AY97" s="147"/>
      <c r="AZ97" s="147"/>
      <c r="BA97" s="147"/>
    </row>
    <row r="98" spans="1:53" ht="34.5" customHeight="1" thickBot="1">
      <c r="A98" s="85"/>
      <c r="B98" s="903"/>
      <c r="C98" s="853"/>
      <c r="D98" s="857"/>
      <c r="E98" s="858"/>
      <c r="F98" s="858"/>
      <c r="G98" s="858"/>
      <c r="H98" s="848"/>
      <c r="I98" s="850"/>
      <c r="J98" s="867"/>
      <c r="K98" s="868"/>
      <c r="L98" s="868"/>
      <c r="M98" s="868"/>
      <c r="N98" s="868"/>
      <c r="O98" s="868"/>
      <c r="P98" s="868"/>
      <c r="Q98" s="868"/>
      <c r="R98" s="868"/>
      <c r="S98" s="868"/>
      <c r="T98" s="868"/>
      <c r="U98" s="868"/>
      <c r="V98" s="868"/>
      <c r="W98" s="868"/>
      <c r="X98" s="868"/>
      <c r="Y98" s="868"/>
      <c r="Z98" s="868"/>
      <c r="AA98" s="868"/>
      <c r="AB98" s="868"/>
      <c r="AC98" s="868"/>
      <c r="AD98" s="868"/>
      <c r="AE98" s="868"/>
      <c r="AF98" s="868"/>
      <c r="AG98" s="868"/>
      <c r="AH98" s="868"/>
      <c r="AI98" s="868"/>
      <c r="AJ98" s="868"/>
      <c r="AK98" s="869"/>
      <c r="AL98" s="90"/>
      <c r="AM98" s="622" t="s">
        <v>2086</v>
      </c>
      <c r="AN98" s="623"/>
      <c r="AO98" s="623"/>
      <c r="AP98" s="623"/>
      <c r="AQ98" s="623"/>
      <c r="AR98" s="623"/>
      <c r="AS98" s="623"/>
      <c r="AT98" s="623"/>
      <c r="AU98" s="623"/>
      <c r="AV98" s="623"/>
      <c r="AW98" s="623"/>
      <c r="AX98" s="623"/>
      <c r="AY98" s="623"/>
      <c r="AZ98" s="623"/>
      <c r="BA98" s="624"/>
    </row>
    <row r="99" spans="1:53" ht="15" customHeight="1" thickBot="1">
      <c r="A99" s="85"/>
      <c r="B99" s="903"/>
      <c r="C99" s="853"/>
      <c r="D99" s="857"/>
      <c r="E99" s="858"/>
      <c r="F99" s="858"/>
      <c r="G99" s="858"/>
      <c r="H99" s="870"/>
      <c r="I99" s="872" t="s">
        <v>11</v>
      </c>
      <c r="J99" s="235" t="s">
        <v>1911</v>
      </c>
      <c r="K99" s="236"/>
      <c r="L99" s="236"/>
      <c r="M99" s="236"/>
      <c r="N99" s="236"/>
      <c r="O99" s="236"/>
      <c r="P99" s="236"/>
      <c r="Q99" s="236"/>
      <c r="R99" s="236"/>
      <c r="S99" s="874" t="s">
        <v>1912</v>
      </c>
      <c r="T99" s="874"/>
      <c r="U99" s="874"/>
      <c r="V99" s="874"/>
      <c r="W99" s="874"/>
      <c r="X99" s="874"/>
      <c r="Y99" s="874"/>
      <c r="Z99" s="874"/>
      <c r="AA99" s="874"/>
      <c r="AB99" s="874"/>
      <c r="AC99" s="874"/>
      <c r="AD99" s="874"/>
      <c r="AE99" s="874"/>
      <c r="AF99" s="874"/>
      <c r="AG99" s="874"/>
      <c r="AH99" s="874"/>
      <c r="AI99" s="874"/>
      <c r="AJ99" s="874"/>
      <c r="AK99" s="875"/>
      <c r="AL99" s="90"/>
      <c r="AM99" s="194"/>
      <c r="AN99" s="147"/>
      <c r="AO99" s="147"/>
      <c r="AP99" s="147"/>
      <c r="AQ99" s="147"/>
      <c r="AR99" s="147"/>
      <c r="AS99" s="147"/>
      <c r="AT99" s="147"/>
      <c r="AU99" s="147"/>
      <c r="AV99" s="147"/>
      <c r="AW99" s="147"/>
      <c r="AX99" s="147"/>
      <c r="AY99" s="147"/>
      <c r="AZ99" s="147"/>
      <c r="BA99" s="147"/>
    </row>
    <row r="100" spans="1:53" ht="33" customHeight="1" thickBot="1">
      <c r="A100" s="85"/>
      <c r="B100" s="903"/>
      <c r="C100" s="854"/>
      <c r="D100" s="859"/>
      <c r="E100" s="860"/>
      <c r="F100" s="860"/>
      <c r="G100" s="860"/>
      <c r="H100" s="871"/>
      <c r="I100" s="873"/>
      <c r="J100" s="876"/>
      <c r="K100" s="877"/>
      <c r="L100" s="877"/>
      <c r="M100" s="877"/>
      <c r="N100" s="877"/>
      <c r="O100" s="877"/>
      <c r="P100" s="877"/>
      <c r="Q100" s="877"/>
      <c r="R100" s="877"/>
      <c r="S100" s="877"/>
      <c r="T100" s="877"/>
      <c r="U100" s="877"/>
      <c r="V100" s="877"/>
      <c r="W100" s="877"/>
      <c r="X100" s="877"/>
      <c r="Y100" s="877"/>
      <c r="Z100" s="877"/>
      <c r="AA100" s="877"/>
      <c r="AB100" s="877"/>
      <c r="AC100" s="877"/>
      <c r="AD100" s="877"/>
      <c r="AE100" s="877"/>
      <c r="AF100" s="877"/>
      <c r="AG100" s="877"/>
      <c r="AH100" s="877"/>
      <c r="AI100" s="877"/>
      <c r="AJ100" s="877"/>
      <c r="AK100" s="878"/>
      <c r="AL100" s="90"/>
      <c r="AM100" s="622" t="s">
        <v>2086</v>
      </c>
      <c r="AN100" s="623"/>
      <c r="AO100" s="623"/>
      <c r="AP100" s="623"/>
      <c r="AQ100" s="623"/>
      <c r="AR100" s="623"/>
      <c r="AS100" s="623"/>
      <c r="AT100" s="623"/>
      <c r="AU100" s="623"/>
      <c r="AV100" s="623"/>
      <c r="AW100" s="623"/>
      <c r="AX100" s="623"/>
      <c r="AY100" s="623"/>
      <c r="AZ100" s="623"/>
      <c r="BA100" s="624"/>
    </row>
    <row r="101" spans="1:53" ht="16.5" customHeight="1">
      <c r="A101" s="85"/>
      <c r="B101" s="237"/>
      <c r="C101" s="238" t="s">
        <v>1905</v>
      </c>
      <c r="D101" s="223" t="s">
        <v>2156</v>
      </c>
      <c r="E101" s="239"/>
      <c r="F101" s="239"/>
      <c r="G101" s="239"/>
      <c r="H101" s="224"/>
      <c r="I101" s="224"/>
      <c r="J101" s="224"/>
      <c r="K101" s="224"/>
      <c r="L101" s="224"/>
      <c r="M101" s="224"/>
      <c r="N101" s="224"/>
      <c r="O101" s="224"/>
      <c r="P101" s="224"/>
      <c r="Q101" s="224"/>
      <c r="R101" s="224"/>
      <c r="S101" s="224"/>
      <c r="T101" s="224"/>
      <c r="U101" s="224"/>
      <c r="V101" s="224"/>
      <c r="W101" s="224"/>
      <c r="X101" s="224"/>
      <c r="Y101" s="224"/>
      <c r="Z101" s="225"/>
      <c r="AA101" s="225"/>
      <c r="AB101" s="225"/>
      <c r="AC101" s="225"/>
      <c r="AD101" s="226"/>
      <c r="AE101" s="226"/>
      <c r="AF101" s="226"/>
      <c r="AG101" s="226"/>
      <c r="AH101" s="227"/>
      <c r="AI101" s="227"/>
      <c r="AJ101" s="227"/>
      <c r="AK101" s="240"/>
      <c r="AL101" s="229"/>
      <c r="AM101" s="194"/>
      <c r="AN101" s="147"/>
      <c r="AO101" s="147"/>
      <c r="AP101" s="147"/>
      <c r="AQ101" s="147"/>
      <c r="AR101" s="147"/>
      <c r="AS101" s="147"/>
      <c r="AT101" s="147"/>
      <c r="AU101" s="147"/>
      <c r="AV101" s="147"/>
      <c r="AW101" s="147"/>
      <c r="AX101" s="147"/>
      <c r="AY101" s="147"/>
      <c r="AZ101" s="147"/>
      <c r="BA101" s="147"/>
    </row>
    <row r="102" spans="1:53" ht="11.25" customHeight="1" thickBot="1">
      <c r="A102" s="85"/>
      <c r="B102" s="104"/>
      <c r="C102" s="104"/>
      <c r="D102" s="104"/>
      <c r="E102" s="104"/>
      <c r="F102" s="104"/>
      <c r="G102" s="104"/>
      <c r="H102" s="104"/>
      <c r="I102" s="104"/>
      <c r="J102" s="104"/>
      <c r="K102" s="104"/>
      <c r="L102" s="105"/>
      <c r="M102" s="105"/>
      <c r="N102" s="105"/>
      <c r="O102" s="105"/>
      <c r="P102" s="105"/>
      <c r="Q102" s="105"/>
      <c r="R102" s="105"/>
      <c r="S102" s="105"/>
      <c r="T102" s="105"/>
      <c r="U102" s="105"/>
      <c r="V102" s="105"/>
      <c r="W102" s="105"/>
      <c r="X102" s="105"/>
      <c r="Y102" s="105"/>
      <c r="Z102" s="105"/>
      <c r="AA102" s="105"/>
      <c r="AB102" s="105"/>
      <c r="AC102" s="105"/>
      <c r="AD102" s="105"/>
      <c r="AE102" s="105"/>
      <c r="AF102" s="105"/>
      <c r="AG102" s="105"/>
      <c r="AH102" s="105"/>
      <c r="AI102" s="105"/>
      <c r="AJ102" s="105"/>
      <c r="AK102" s="105"/>
      <c r="AL102" s="90"/>
      <c r="AM102" s="194"/>
      <c r="AN102" s="147"/>
      <c r="AO102" s="147"/>
      <c r="AP102" s="147"/>
      <c r="AQ102" s="147"/>
      <c r="AR102" s="147"/>
      <c r="AS102" s="147"/>
      <c r="AT102" s="147"/>
      <c r="AU102" s="147"/>
      <c r="AV102" s="147"/>
      <c r="AW102" s="147"/>
      <c r="AX102" s="147"/>
      <c r="AY102" s="147"/>
      <c r="AZ102" s="147"/>
      <c r="BA102" s="147"/>
    </row>
    <row r="103" spans="1:53" ht="18.75" customHeight="1" thickBot="1">
      <c r="A103" s="85"/>
      <c r="B103" s="156" t="s">
        <v>1973</v>
      </c>
      <c r="C103" s="156"/>
      <c r="D103" s="156"/>
      <c r="E103" s="156"/>
      <c r="F103" s="156"/>
      <c r="G103" s="156"/>
      <c r="H103" s="156"/>
      <c r="I103" s="156"/>
      <c r="J103" s="156"/>
      <c r="K103" s="156"/>
      <c r="L103" s="156"/>
      <c r="M103" s="814"/>
      <c r="N103" s="815"/>
      <c r="O103" s="818" t="s">
        <v>1972</v>
      </c>
      <c r="P103" s="818"/>
      <c r="Q103" s="818"/>
      <c r="R103" s="818"/>
      <c r="S103" s="818"/>
      <c r="T103" s="818"/>
      <c r="U103" s="818"/>
      <c r="V103" s="818"/>
      <c r="W103" s="818"/>
      <c r="X103" s="818"/>
      <c r="Y103" s="818"/>
      <c r="Z103" s="818"/>
      <c r="AA103" s="818"/>
      <c r="AB103" s="818"/>
      <c r="AC103" s="818"/>
      <c r="AD103" s="818"/>
      <c r="AE103" s="818"/>
      <c r="AF103" s="818"/>
      <c r="AG103" s="818"/>
      <c r="AH103" s="818"/>
      <c r="AI103" s="818"/>
      <c r="AJ103" s="818"/>
      <c r="AK103" s="819"/>
      <c r="AL103" s="90"/>
      <c r="AM103" s="83" t="b">
        <v>0</v>
      </c>
      <c r="AN103" s="147"/>
      <c r="AO103" s="147"/>
      <c r="AP103" s="147"/>
      <c r="AQ103" s="147"/>
      <c r="AR103" s="147"/>
      <c r="AS103" s="147"/>
      <c r="AT103" s="147"/>
      <c r="AU103" s="147"/>
      <c r="AV103" s="147"/>
      <c r="AW103" s="147"/>
      <c r="AX103" s="147"/>
      <c r="AY103" s="147"/>
      <c r="AZ103" s="147"/>
      <c r="BA103" s="147"/>
    </row>
    <row r="104" spans="1:53" ht="3.75" customHeight="1">
      <c r="A104" s="85"/>
      <c r="B104" s="85"/>
      <c r="C104" s="85"/>
      <c r="D104" s="85"/>
      <c r="E104" s="85"/>
      <c r="F104" s="85"/>
      <c r="G104" s="85"/>
      <c r="H104" s="85"/>
      <c r="I104" s="85"/>
      <c r="J104" s="85"/>
      <c r="K104" s="85"/>
      <c r="L104" s="85"/>
      <c r="M104" s="85"/>
      <c r="N104" s="85"/>
      <c r="O104" s="85"/>
      <c r="P104" s="85"/>
      <c r="Q104" s="85"/>
      <c r="R104" s="85"/>
      <c r="S104" s="85"/>
      <c r="T104" s="85"/>
      <c r="U104" s="85"/>
      <c r="V104" s="85"/>
      <c r="W104" s="85"/>
      <c r="X104" s="85"/>
      <c r="Y104" s="85"/>
      <c r="Z104" s="85"/>
      <c r="AA104" s="85"/>
      <c r="AB104" s="85"/>
      <c r="AC104" s="85"/>
      <c r="AD104" s="85"/>
      <c r="AE104" s="85"/>
      <c r="AF104" s="85"/>
      <c r="AG104" s="85"/>
      <c r="AH104" s="85"/>
      <c r="AI104" s="85"/>
      <c r="AJ104" s="85"/>
      <c r="AK104" s="85"/>
      <c r="AL104" s="90"/>
      <c r="AM104" s="241"/>
      <c r="AN104" s="147"/>
      <c r="AO104" s="147"/>
      <c r="AP104" s="147"/>
      <c r="AQ104" s="147"/>
      <c r="AR104" s="147"/>
      <c r="AS104" s="147"/>
      <c r="AT104" s="147"/>
      <c r="AU104" s="147"/>
      <c r="AV104" s="147"/>
      <c r="AW104" s="147"/>
      <c r="AX104" s="147"/>
      <c r="AY104" s="147"/>
      <c r="AZ104" s="147"/>
      <c r="BA104" s="147"/>
    </row>
    <row r="105" spans="1:53" ht="19.5" customHeight="1">
      <c r="A105" s="85"/>
      <c r="B105" s="242" t="s">
        <v>1974</v>
      </c>
      <c r="C105" s="243"/>
      <c r="D105" s="243"/>
      <c r="E105" s="243"/>
      <c r="F105" s="243"/>
      <c r="G105" s="243"/>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90"/>
      <c r="AM105" s="194"/>
      <c r="AN105" s="147"/>
      <c r="AO105" s="147"/>
      <c r="AP105" s="147"/>
      <c r="AQ105" s="147"/>
      <c r="AR105" s="147"/>
      <c r="AS105" s="147"/>
      <c r="AT105" s="147"/>
      <c r="AU105" s="147"/>
      <c r="AV105" s="147"/>
      <c r="AW105" s="147"/>
      <c r="AX105" s="147"/>
      <c r="AY105" s="147"/>
      <c r="AZ105" s="147"/>
      <c r="BA105" s="147"/>
    </row>
    <row r="106" spans="1:53" ht="15.75" customHeight="1" thickBot="1">
      <c r="A106" s="85"/>
      <c r="B106" s="244" t="s">
        <v>1913</v>
      </c>
      <c r="C106" s="245"/>
      <c r="D106" s="246"/>
      <c r="E106" s="245"/>
      <c r="F106" s="245"/>
      <c r="G106" s="245"/>
      <c r="H106" s="245"/>
      <c r="I106" s="245"/>
      <c r="J106" s="245"/>
      <c r="K106" s="245"/>
      <c r="L106" s="245"/>
      <c r="M106" s="245"/>
      <c r="N106" s="245"/>
      <c r="O106" s="245"/>
      <c r="P106" s="245"/>
      <c r="Q106" s="245"/>
      <c r="R106" s="245"/>
      <c r="S106" s="245"/>
      <c r="T106" s="245"/>
      <c r="U106" s="245"/>
      <c r="V106" s="245"/>
      <c r="W106" s="245"/>
      <c r="X106" s="245"/>
      <c r="Y106" s="245"/>
      <c r="Z106" s="245"/>
      <c r="AA106" s="245"/>
      <c r="AB106" s="245"/>
      <c r="AC106" s="245"/>
      <c r="AD106" s="245"/>
      <c r="AE106" s="245"/>
      <c r="AF106" s="245"/>
      <c r="AG106" s="245"/>
      <c r="AH106" s="245"/>
      <c r="AI106" s="245"/>
      <c r="AJ106" s="245"/>
      <c r="AK106" s="245"/>
      <c r="AL106" s="245"/>
      <c r="AM106" s="188" t="str">
        <f>IF(AND('別紙様式3-2（４・５月）'!AE6="処遇加算Ⅰなし",'別紙様式3-3（６月以降分）'!AD5="旧処遇加算Ⅰ相当なし"),"記入不要","要記入")</f>
        <v>記入不要</v>
      </c>
      <c r="AN106" s="147"/>
      <c r="AO106" s="147"/>
      <c r="AP106" s="147"/>
      <c r="AQ106" s="147"/>
      <c r="AR106" s="147"/>
      <c r="AS106" s="147"/>
      <c r="AT106" s="147"/>
      <c r="AU106" s="147"/>
      <c r="AV106" s="147"/>
      <c r="AW106" s="147"/>
      <c r="AX106" s="147"/>
      <c r="AY106" s="147"/>
      <c r="AZ106" s="147"/>
      <c r="BA106" s="147"/>
    </row>
    <row r="107" spans="1:53" ht="18" customHeight="1" thickBot="1">
      <c r="A107" s="85"/>
      <c r="B107" s="814"/>
      <c r="C107" s="815"/>
      <c r="D107" s="851" t="s">
        <v>1909</v>
      </c>
      <c r="E107" s="851"/>
      <c r="F107" s="851"/>
      <c r="G107" s="851"/>
      <c r="H107" s="851"/>
      <c r="I107" s="851"/>
      <c r="J107" s="851"/>
      <c r="K107" s="851"/>
      <c r="L107" s="851"/>
      <c r="M107" s="851"/>
      <c r="N107" s="851"/>
      <c r="O107" s="851"/>
      <c r="P107" s="851"/>
      <c r="Q107" s="852"/>
      <c r="R107" s="247" t="s">
        <v>75</v>
      </c>
      <c r="S107" s="120" t="str">
        <f>IF(AM103=TRUE,"",IF(AM106="記入不要","",IF(AND(AM107=TRUE,OR(AN107=TRUE,AO107=TRUE,AP107=TRUE)),"○","×")))</f>
        <v/>
      </c>
      <c r="T107" s="248"/>
      <c r="U107" s="249"/>
      <c r="V107" s="245"/>
      <c r="W107" s="245"/>
      <c r="X107" s="245"/>
      <c r="Y107" s="245"/>
      <c r="Z107" s="245"/>
      <c r="AA107" s="245"/>
      <c r="AB107" s="245"/>
      <c r="AC107" s="245"/>
      <c r="AD107" s="245"/>
      <c r="AE107" s="245"/>
      <c r="AF107" s="245"/>
      <c r="AG107" s="245"/>
      <c r="AH107" s="245"/>
      <c r="AI107" s="245"/>
      <c r="AJ107" s="245"/>
      <c r="AK107" s="245"/>
      <c r="AL107" s="245"/>
      <c r="AM107" s="83" t="b">
        <v>0</v>
      </c>
      <c r="AN107" s="83" t="b">
        <v>0</v>
      </c>
      <c r="AO107" s="83" t="b">
        <v>0</v>
      </c>
      <c r="AP107" s="83" t="b">
        <v>0</v>
      </c>
      <c r="AQ107" s="147"/>
      <c r="AR107" s="147"/>
      <c r="AS107" s="147"/>
      <c r="AT107" s="147"/>
      <c r="AU107" s="147"/>
      <c r="AV107" s="147"/>
      <c r="AW107" s="147"/>
      <c r="AX107" s="147"/>
      <c r="AY107" s="147"/>
      <c r="AZ107" s="147"/>
      <c r="BA107" s="147"/>
    </row>
    <row r="108" spans="1:53" ht="27.75" customHeight="1" thickBot="1">
      <c r="A108" s="85"/>
      <c r="B108" s="212" t="s">
        <v>1904</v>
      </c>
      <c r="C108" s="957" t="s">
        <v>2157</v>
      </c>
      <c r="D108" s="958"/>
      <c r="E108" s="958"/>
      <c r="F108" s="958"/>
      <c r="G108" s="958"/>
      <c r="H108" s="958"/>
      <c r="I108" s="958"/>
      <c r="J108" s="958"/>
      <c r="K108" s="958"/>
      <c r="L108" s="958"/>
      <c r="M108" s="958"/>
      <c r="N108" s="958"/>
      <c r="O108" s="958"/>
      <c r="P108" s="958"/>
      <c r="Q108" s="958"/>
      <c r="R108" s="958"/>
      <c r="S108" s="959"/>
      <c r="T108" s="958"/>
      <c r="U108" s="958"/>
      <c r="V108" s="958"/>
      <c r="W108" s="958"/>
      <c r="X108" s="958"/>
      <c r="Y108" s="958"/>
      <c r="Z108" s="958"/>
      <c r="AA108" s="958"/>
      <c r="AB108" s="958"/>
      <c r="AC108" s="958"/>
      <c r="AD108" s="958"/>
      <c r="AE108" s="958"/>
      <c r="AF108" s="958"/>
      <c r="AG108" s="958"/>
      <c r="AH108" s="958"/>
      <c r="AI108" s="958"/>
      <c r="AJ108" s="958"/>
      <c r="AK108" s="960"/>
      <c r="AL108" s="90"/>
      <c r="AM108" s="194"/>
      <c r="AN108" s="147"/>
      <c r="AO108" s="147"/>
      <c r="AP108" s="147"/>
      <c r="AQ108" s="147"/>
      <c r="AR108" s="147"/>
      <c r="AS108" s="147"/>
      <c r="AT108" s="147"/>
      <c r="AU108" s="147"/>
      <c r="AV108" s="147"/>
      <c r="AW108" s="147"/>
      <c r="AX108" s="147"/>
      <c r="AY108" s="147"/>
      <c r="AZ108" s="147"/>
      <c r="BA108" s="147"/>
    </row>
    <row r="109" spans="1:53" ht="27" customHeight="1">
      <c r="A109" s="85"/>
      <c r="B109" s="853"/>
      <c r="C109" s="855" t="s">
        <v>1914</v>
      </c>
      <c r="D109" s="856"/>
      <c r="E109" s="856"/>
      <c r="F109" s="856"/>
      <c r="G109" s="250"/>
      <c r="H109" s="251" t="s">
        <v>10</v>
      </c>
      <c r="I109" s="961" t="s">
        <v>1915</v>
      </c>
      <c r="J109" s="962"/>
      <c r="K109" s="962"/>
      <c r="L109" s="962"/>
      <c r="M109" s="962"/>
      <c r="N109" s="962"/>
      <c r="O109" s="962"/>
      <c r="P109" s="962"/>
      <c r="Q109" s="962"/>
      <c r="R109" s="962"/>
      <c r="S109" s="962"/>
      <c r="T109" s="962"/>
      <c r="U109" s="962"/>
      <c r="V109" s="962"/>
      <c r="W109" s="962"/>
      <c r="X109" s="962"/>
      <c r="Y109" s="962"/>
      <c r="Z109" s="962"/>
      <c r="AA109" s="962"/>
      <c r="AB109" s="962"/>
      <c r="AC109" s="962"/>
      <c r="AD109" s="962"/>
      <c r="AE109" s="962"/>
      <c r="AF109" s="962"/>
      <c r="AG109" s="962"/>
      <c r="AH109" s="962"/>
      <c r="AI109" s="962"/>
      <c r="AJ109" s="962"/>
      <c r="AK109" s="963"/>
      <c r="AL109" s="90"/>
      <c r="AM109" s="194"/>
      <c r="AN109" s="147"/>
      <c r="AO109" s="147"/>
      <c r="AP109" s="147"/>
      <c r="AQ109" s="147"/>
      <c r="AR109" s="147"/>
      <c r="AS109" s="147"/>
      <c r="AT109" s="147"/>
      <c r="AU109" s="147"/>
      <c r="AV109" s="147"/>
      <c r="AW109" s="147"/>
      <c r="AX109" s="147"/>
      <c r="AY109" s="147"/>
      <c r="AZ109" s="147"/>
      <c r="BA109" s="147"/>
    </row>
    <row r="110" spans="1:53" ht="37.5" customHeight="1">
      <c r="A110" s="85"/>
      <c r="B110" s="853"/>
      <c r="C110" s="857"/>
      <c r="D110" s="858"/>
      <c r="E110" s="858"/>
      <c r="F110" s="858"/>
      <c r="G110" s="252"/>
      <c r="H110" s="253" t="s">
        <v>11</v>
      </c>
      <c r="I110" s="964" t="s">
        <v>1916</v>
      </c>
      <c r="J110" s="965"/>
      <c r="K110" s="965"/>
      <c r="L110" s="965"/>
      <c r="M110" s="965"/>
      <c r="N110" s="965"/>
      <c r="O110" s="965"/>
      <c r="P110" s="965"/>
      <c r="Q110" s="965"/>
      <c r="R110" s="965"/>
      <c r="S110" s="965"/>
      <c r="T110" s="965"/>
      <c r="U110" s="965"/>
      <c r="V110" s="965"/>
      <c r="W110" s="965"/>
      <c r="X110" s="965"/>
      <c r="Y110" s="965"/>
      <c r="Z110" s="965"/>
      <c r="AA110" s="965"/>
      <c r="AB110" s="965"/>
      <c r="AC110" s="965"/>
      <c r="AD110" s="965"/>
      <c r="AE110" s="965"/>
      <c r="AF110" s="965"/>
      <c r="AG110" s="965"/>
      <c r="AH110" s="965"/>
      <c r="AI110" s="965"/>
      <c r="AJ110" s="965"/>
      <c r="AK110" s="966"/>
      <c r="AL110" s="90"/>
      <c r="AM110" s="194"/>
      <c r="AN110" s="147"/>
      <c r="AO110" s="147"/>
      <c r="AP110" s="147"/>
      <c r="AQ110" s="147"/>
      <c r="AR110" s="147"/>
      <c r="AS110" s="147"/>
      <c r="AT110" s="147"/>
      <c r="AU110" s="147"/>
      <c r="AV110" s="147"/>
      <c r="AW110" s="147"/>
      <c r="AX110" s="147"/>
      <c r="AY110" s="147"/>
      <c r="AZ110" s="147"/>
      <c r="BA110" s="147"/>
    </row>
    <row r="111" spans="1:53" ht="36" customHeight="1" thickBot="1">
      <c r="A111" s="85"/>
      <c r="B111" s="854"/>
      <c r="C111" s="859"/>
      <c r="D111" s="860"/>
      <c r="E111" s="860"/>
      <c r="F111" s="860"/>
      <c r="G111" s="254"/>
      <c r="H111" s="255" t="s">
        <v>1917</v>
      </c>
      <c r="I111" s="967" t="s">
        <v>1918</v>
      </c>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9"/>
      <c r="AL111" s="90"/>
      <c r="AM111" s="194"/>
      <c r="AN111" s="147"/>
      <c r="AO111" s="147"/>
      <c r="AP111" s="147"/>
      <c r="AQ111" s="147"/>
      <c r="AR111" s="147"/>
      <c r="AS111" s="147"/>
      <c r="AT111" s="147"/>
      <c r="AU111" s="147"/>
      <c r="AV111" s="147"/>
      <c r="AW111" s="147"/>
      <c r="AX111" s="147"/>
      <c r="AY111" s="147"/>
      <c r="AZ111" s="147"/>
      <c r="BA111" s="147"/>
    </row>
    <row r="112" spans="1:53" ht="21" customHeight="1">
      <c r="A112" s="85"/>
      <c r="B112" s="256" t="s">
        <v>1905</v>
      </c>
      <c r="C112" s="919" t="s">
        <v>2156</v>
      </c>
      <c r="D112" s="920"/>
      <c r="E112" s="920"/>
      <c r="F112" s="920"/>
      <c r="G112" s="920"/>
      <c r="H112" s="920"/>
      <c r="I112" s="920"/>
      <c r="J112" s="920"/>
      <c r="K112" s="920"/>
      <c r="L112" s="920"/>
      <c r="M112" s="920"/>
      <c r="N112" s="920"/>
      <c r="O112" s="920"/>
      <c r="P112" s="920"/>
      <c r="Q112" s="920"/>
      <c r="R112" s="920"/>
      <c r="S112" s="920"/>
      <c r="T112" s="920"/>
      <c r="U112" s="920"/>
      <c r="V112" s="920"/>
      <c r="W112" s="920"/>
      <c r="X112" s="920"/>
      <c r="Y112" s="920"/>
      <c r="Z112" s="920"/>
      <c r="AA112" s="920"/>
      <c r="AB112" s="920"/>
      <c r="AC112" s="920"/>
      <c r="AD112" s="920"/>
      <c r="AE112" s="920"/>
      <c r="AF112" s="920"/>
      <c r="AG112" s="920"/>
      <c r="AH112" s="920"/>
      <c r="AI112" s="920"/>
      <c r="AJ112" s="920"/>
      <c r="AK112" s="921"/>
      <c r="AL112" s="229"/>
      <c r="AM112" s="194"/>
      <c r="AN112" s="147"/>
      <c r="AO112" s="147"/>
      <c r="AP112" s="147"/>
      <c r="AQ112" s="147"/>
      <c r="AR112" s="147"/>
      <c r="AS112" s="147"/>
      <c r="AT112" s="147"/>
      <c r="AU112" s="147"/>
      <c r="AV112" s="147"/>
      <c r="AW112" s="147"/>
      <c r="AX112" s="147"/>
      <c r="AY112" s="147"/>
      <c r="AZ112" s="147"/>
      <c r="BA112" s="147"/>
    </row>
    <row r="113" spans="1:53" ht="18" customHeight="1">
      <c r="A113" s="85"/>
      <c r="B113" s="200"/>
      <c r="C113" s="200"/>
      <c r="D113" s="200"/>
      <c r="E113" s="200"/>
      <c r="F113" s="200"/>
      <c r="G113" s="200"/>
      <c r="H113" s="200"/>
      <c r="I113" s="200"/>
      <c r="J113" s="200"/>
      <c r="K113" s="200"/>
      <c r="L113" s="200"/>
      <c r="M113" s="200"/>
      <c r="N113" s="200"/>
      <c r="O113" s="200"/>
      <c r="P113" s="200"/>
      <c r="Q113" s="200"/>
      <c r="R113" s="200"/>
      <c r="S113" s="200"/>
      <c r="T113" s="200"/>
      <c r="U113" s="201"/>
      <c r="V113" s="67"/>
      <c r="W113" s="67"/>
      <c r="X113" s="67"/>
      <c r="Y113" s="68"/>
      <c r="Z113" s="69"/>
      <c r="AA113" s="68"/>
      <c r="AB113" s="178"/>
      <c r="AC113" s="179"/>
      <c r="AD113" s="180"/>
      <c r="AE113" s="180"/>
      <c r="AF113" s="173"/>
      <c r="AG113" s="158"/>
      <c r="AH113" s="202"/>
      <c r="AI113" s="199"/>
      <c r="AJ113" s="174"/>
      <c r="AK113" s="174"/>
      <c r="AL113" s="174"/>
      <c r="AM113" s="194"/>
      <c r="AN113" s="147"/>
      <c r="AO113" s="147"/>
      <c r="AP113" s="147"/>
      <c r="AQ113" s="147"/>
      <c r="AR113" s="147"/>
      <c r="AS113" s="147"/>
      <c r="AT113" s="147"/>
      <c r="AU113" s="147"/>
      <c r="AV113" s="147"/>
      <c r="AW113" s="147"/>
      <c r="AX113" s="147"/>
      <c r="AY113" s="147"/>
      <c r="AZ113" s="147"/>
      <c r="BA113" s="147"/>
    </row>
    <row r="114" spans="1:53" s="91" customFormat="1" ht="21.75" customHeight="1">
      <c r="A114" s="90"/>
      <c r="B114" s="718" t="s">
        <v>1983</v>
      </c>
      <c r="C114" s="718"/>
      <c r="D114" s="718"/>
      <c r="E114" s="718"/>
      <c r="F114" s="718"/>
      <c r="G114" s="718"/>
      <c r="H114" s="718"/>
      <c r="I114" s="718"/>
      <c r="J114" s="718"/>
      <c r="K114" s="718"/>
      <c r="L114" s="718"/>
      <c r="M114" s="718"/>
      <c r="N114" s="718"/>
      <c r="O114" s="718"/>
      <c r="P114" s="718"/>
      <c r="Q114" s="718"/>
      <c r="R114" s="718"/>
      <c r="S114" s="718"/>
      <c r="T114" s="718"/>
      <c r="U114" s="718"/>
      <c r="V114" s="718"/>
      <c r="W114" s="718"/>
      <c r="X114" s="718"/>
      <c r="Y114" s="718"/>
      <c r="Z114" s="718"/>
      <c r="AA114" s="718"/>
      <c r="AB114" s="718"/>
      <c r="AC114" s="718"/>
      <c r="AD114" s="718"/>
      <c r="AE114" s="718"/>
      <c r="AF114" s="718"/>
      <c r="AG114" s="718"/>
      <c r="AH114" s="718"/>
      <c r="AI114" s="718"/>
      <c r="AJ114" s="718"/>
      <c r="AK114" s="718"/>
      <c r="AL114" s="90"/>
      <c r="AM114" s="257"/>
      <c r="AN114" s="148"/>
      <c r="AO114" s="148"/>
      <c r="AP114" s="148"/>
      <c r="AQ114" s="148"/>
      <c r="AR114" s="148"/>
      <c r="AS114" s="148"/>
      <c r="AT114" s="148"/>
      <c r="AU114" s="148"/>
      <c r="AV114" s="148"/>
      <c r="AW114" s="148"/>
      <c r="AX114" s="148"/>
      <c r="AY114" s="148"/>
      <c r="AZ114" s="148"/>
      <c r="BA114" s="148"/>
    </row>
    <row r="115" spans="1:53" s="91" customFormat="1" ht="15.75" customHeight="1">
      <c r="A115" s="90"/>
      <c r="B115" s="242" t="s">
        <v>1975</v>
      </c>
      <c r="C115" s="243"/>
      <c r="D115" s="243"/>
      <c r="E115" s="243"/>
      <c r="F115" s="243"/>
      <c r="G115" s="243"/>
      <c r="H115" s="243"/>
      <c r="I115" s="243"/>
      <c r="J115" s="243"/>
      <c r="K115" s="243"/>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90"/>
      <c r="AM115" s="257"/>
      <c r="AN115" s="148"/>
      <c r="AO115" s="148"/>
      <c r="AP115" s="148"/>
      <c r="AQ115" s="148"/>
      <c r="AR115" s="148"/>
      <c r="AS115" s="148"/>
      <c r="AT115" s="148"/>
      <c r="AU115" s="148"/>
      <c r="AV115" s="148"/>
      <c r="AW115" s="148"/>
      <c r="AX115" s="148"/>
      <c r="AY115" s="148"/>
      <c r="AZ115" s="148"/>
      <c r="BA115" s="148"/>
    </row>
    <row r="116" spans="1:53" ht="20.25" customHeight="1" thickBot="1">
      <c r="A116" s="85"/>
      <c r="B116" s="258" t="s">
        <v>2301</v>
      </c>
      <c r="C116" s="85"/>
      <c r="D116" s="136"/>
      <c r="E116" s="136"/>
      <c r="F116" s="136"/>
      <c r="G116" s="136"/>
      <c r="H116" s="136"/>
      <c r="I116" s="136"/>
      <c r="J116" s="136"/>
      <c r="K116" s="136"/>
      <c r="L116" s="136"/>
      <c r="M116" s="136"/>
      <c r="N116" s="136"/>
      <c r="O116" s="136"/>
      <c r="P116" s="136"/>
      <c r="Q116" s="136"/>
      <c r="R116" s="136"/>
      <c r="S116" s="136"/>
      <c r="T116" s="136"/>
      <c r="U116" s="136"/>
      <c r="V116" s="136"/>
      <c r="W116" s="136"/>
      <c r="X116" s="136"/>
      <c r="Y116" s="136"/>
      <c r="Z116" s="136"/>
      <c r="AA116" s="136"/>
      <c r="AB116" s="136"/>
      <c r="AC116" s="136"/>
      <c r="AD116" s="136"/>
      <c r="AE116" s="136"/>
      <c r="AF116" s="136"/>
      <c r="AG116" s="136"/>
      <c r="AH116" s="259"/>
      <c r="AI116" s="136"/>
      <c r="AJ116" s="136"/>
      <c r="AK116" s="136"/>
      <c r="AL116" s="85"/>
      <c r="AN116" s="147"/>
      <c r="AO116" s="147"/>
      <c r="AP116" s="147"/>
      <c r="AQ116" s="147"/>
      <c r="AR116" s="147"/>
      <c r="AS116" s="147"/>
      <c r="AT116" s="147"/>
      <c r="AU116" s="147"/>
      <c r="AV116" s="147"/>
      <c r="AW116" s="147"/>
      <c r="AX116" s="147"/>
      <c r="AY116" s="147"/>
      <c r="AZ116" s="157"/>
      <c r="BA116" s="147"/>
    </row>
    <row r="117" spans="1:53" ht="27.75" customHeight="1" thickBot="1">
      <c r="A117" s="85"/>
      <c r="B117" s="922" t="s">
        <v>1945</v>
      </c>
      <c r="C117" s="829"/>
      <c r="D117" s="829"/>
      <c r="E117" s="829"/>
      <c r="F117" s="829"/>
      <c r="G117" s="829"/>
      <c r="H117" s="829"/>
      <c r="I117" s="829"/>
      <c r="J117" s="829"/>
      <c r="K117" s="829"/>
      <c r="L117" s="829"/>
      <c r="M117" s="829"/>
      <c r="N117" s="829"/>
      <c r="O117" s="829"/>
      <c r="P117" s="829"/>
      <c r="Q117" s="830"/>
      <c r="R117" s="260" t="s">
        <v>126</v>
      </c>
      <c r="S117" s="261" t="str">
        <f>'別紙様式3-2（４・５月）'!W8</f>
        <v/>
      </c>
      <c r="T117" s="886" t="s">
        <v>1948</v>
      </c>
      <c r="U117" s="886"/>
      <c r="V117" s="886"/>
      <c r="W117" s="886"/>
      <c r="X117" s="886"/>
      <c r="Y117" s="886"/>
      <c r="Z117" s="886"/>
      <c r="AA117" s="886"/>
      <c r="AB117" s="886"/>
      <c r="AC117" s="886"/>
      <c r="AD117" s="886"/>
      <c r="AE117" s="886"/>
      <c r="AF117" s="887"/>
      <c r="AG117" s="136"/>
      <c r="AH117" s="136"/>
      <c r="AI117" s="136"/>
      <c r="AJ117" s="136"/>
      <c r="AK117" s="85"/>
      <c r="AL117" s="85"/>
      <c r="AM117" s="262" t="str">
        <f>IF(COUNTIF(S117:S119,"×")&gt;=1,"×","")</f>
        <v/>
      </c>
      <c r="AN117" s="147"/>
      <c r="AO117" s="147"/>
      <c r="AP117" s="147"/>
      <c r="AQ117" s="147"/>
      <c r="AR117" s="147"/>
      <c r="AS117" s="147"/>
      <c r="AT117" s="147"/>
      <c r="AU117" s="147"/>
      <c r="AV117" s="147"/>
      <c r="AW117" s="147"/>
      <c r="AX117" s="147"/>
      <c r="AY117" s="157"/>
      <c r="AZ117" s="147"/>
      <c r="BA117" s="147"/>
    </row>
    <row r="118" spans="1:53" ht="27.75" customHeight="1" thickBot="1">
      <c r="A118" s="85"/>
      <c r="B118" s="882" t="s">
        <v>1995</v>
      </c>
      <c r="C118" s="883"/>
      <c r="D118" s="883"/>
      <c r="E118" s="883"/>
      <c r="F118" s="883"/>
      <c r="G118" s="883"/>
      <c r="H118" s="883"/>
      <c r="I118" s="883"/>
      <c r="J118" s="883"/>
      <c r="K118" s="883"/>
      <c r="L118" s="883"/>
      <c r="M118" s="883"/>
      <c r="N118" s="883"/>
      <c r="O118" s="883"/>
      <c r="P118" s="883"/>
      <c r="Q118" s="884"/>
      <c r="R118" s="260" t="s">
        <v>126</v>
      </c>
      <c r="S118" s="263" t="str">
        <f>'別紙様式3-3（６月以降分）'!Z5</f>
        <v/>
      </c>
      <c r="T118" s="885" t="s">
        <v>2070</v>
      </c>
      <c r="U118" s="886"/>
      <c r="V118" s="886"/>
      <c r="W118" s="886"/>
      <c r="X118" s="886"/>
      <c r="Y118" s="886"/>
      <c r="Z118" s="886"/>
      <c r="AA118" s="886"/>
      <c r="AB118" s="886"/>
      <c r="AC118" s="886"/>
      <c r="AD118" s="886"/>
      <c r="AE118" s="886"/>
      <c r="AF118" s="887"/>
      <c r="AG118" s="136"/>
      <c r="AH118" s="136"/>
      <c r="AI118" s="136"/>
      <c r="AJ118" s="136"/>
      <c r="AK118" s="85"/>
      <c r="AL118" s="85"/>
      <c r="AM118" s="147"/>
      <c r="AN118" s="147"/>
      <c r="AO118" s="147"/>
      <c r="AP118" s="147"/>
      <c r="AQ118" s="147"/>
      <c r="AR118" s="147"/>
      <c r="AS118" s="147"/>
      <c r="AT118" s="147"/>
      <c r="AU118" s="147"/>
      <c r="AV118" s="147"/>
      <c r="AW118" s="147"/>
      <c r="AX118" s="147"/>
      <c r="AY118" s="157"/>
      <c r="AZ118" s="147"/>
      <c r="BA118" s="147"/>
    </row>
    <row r="119" spans="1:53" ht="27.75" customHeight="1" thickBot="1">
      <c r="A119" s="85"/>
      <c r="B119" s="882" t="s">
        <v>2071</v>
      </c>
      <c r="C119" s="883"/>
      <c r="D119" s="883"/>
      <c r="E119" s="883"/>
      <c r="F119" s="883"/>
      <c r="G119" s="883"/>
      <c r="H119" s="883"/>
      <c r="I119" s="883"/>
      <c r="J119" s="883"/>
      <c r="K119" s="883"/>
      <c r="L119" s="883"/>
      <c r="M119" s="883"/>
      <c r="N119" s="883"/>
      <c r="O119" s="883"/>
      <c r="P119" s="883"/>
      <c r="Q119" s="884"/>
      <c r="R119" s="260" t="s">
        <v>126</v>
      </c>
      <c r="S119" s="264" t="str">
        <f>'別紙様式3-3（６月以降分）'!Z7</f>
        <v/>
      </c>
      <c r="T119" s="885" t="s">
        <v>2070</v>
      </c>
      <c r="U119" s="886"/>
      <c r="V119" s="886"/>
      <c r="W119" s="886"/>
      <c r="X119" s="886"/>
      <c r="Y119" s="886"/>
      <c r="Z119" s="886"/>
      <c r="AA119" s="886"/>
      <c r="AB119" s="886"/>
      <c r="AC119" s="886"/>
      <c r="AD119" s="886"/>
      <c r="AE119" s="886"/>
      <c r="AF119" s="887"/>
      <c r="AG119" s="136"/>
      <c r="AH119" s="136"/>
      <c r="AI119" s="136"/>
      <c r="AJ119" s="136"/>
      <c r="AK119" s="85"/>
      <c r="AL119" s="85"/>
      <c r="AM119" s="147"/>
      <c r="AN119" s="147"/>
      <c r="AO119" s="147"/>
      <c r="AP119" s="147"/>
      <c r="AQ119" s="147"/>
      <c r="AR119" s="147"/>
      <c r="AS119" s="147"/>
      <c r="AT119" s="157"/>
      <c r="AU119" s="157"/>
      <c r="AV119" s="157"/>
      <c r="AW119" s="157"/>
      <c r="AX119" s="157"/>
      <c r="AY119" s="147"/>
      <c r="AZ119" s="147"/>
      <c r="BA119" s="147"/>
    </row>
    <row r="120" spans="1:53" ht="6" customHeight="1" thickBot="1">
      <c r="A120" s="85"/>
      <c r="B120" s="211"/>
      <c r="C120" s="85"/>
      <c r="D120" s="136"/>
      <c r="E120" s="136"/>
      <c r="F120" s="136"/>
      <c r="G120" s="136"/>
      <c r="H120" s="136"/>
      <c r="I120" s="136"/>
      <c r="J120" s="136"/>
      <c r="K120" s="136"/>
      <c r="L120" s="136"/>
      <c r="M120" s="136"/>
      <c r="N120" s="136"/>
      <c r="O120" s="136"/>
      <c r="P120" s="136"/>
      <c r="Q120" s="136"/>
      <c r="R120" s="136"/>
      <c r="S120" s="136"/>
      <c r="T120" s="136"/>
      <c r="U120" s="136"/>
      <c r="V120" s="136"/>
      <c r="W120" s="136"/>
      <c r="X120" s="136"/>
      <c r="Y120" s="136"/>
      <c r="Z120" s="136"/>
      <c r="AA120" s="136"/>
      <c r="AB120" s="136"/>
      <c r="AC120" s="136"/>
      <c r="AD120" s="136"/>
      <c r="AE120" s="136"/>
      <c r="AF120" s="136"/>
      <c r="AG120" s="136"/>
      <c r="AH120" s="136"/>
      <c r="AI120" s="136"/>
      <c r="AJ120" s="136"/>
      <c r="AK120" s="85"/>
      <c r="AL120" s="85"/>
      <c r="AM120" s="265"/>
      <c r="AN120" s="147"/>
      <c r="AO120" s="147"/>
      <c r="AP120" s="147"/>
      <c r="AQ120" s="147"/>
      <c r="AR120" s="147"/>
      <c r="AS120" s="147"/>
      <c r="AT120" s="147"/>
      <c r="AU120" s="147"/>
      <c r="AV120" s="147"/>
      <c r="AW120" s="147"/>
      <c r="AX120" s="147"/>
      <c r="AY120" s="147"/>
      <c r="AZ120" s="147"/>
      <c r="BA120" s="157"/>
    </row>
    <row r="121" spans="1:53" ht="14.25" thickBot="1">
      <c r="A121" s="85"/>
      <c r="B121" s="211" t="s">
        <v>1946</v>
      </c>
      <c r="C121" s="85"/>
      <c r="D121" s="136"/>
      <c r="E121" s="136"/>
      <c r="F121" s="136"/>
      <c r="G121" s="136"/>
      <c r="H121" s="136"/>
      <c r="I121" s="136"/>
      <c r="J121" s="136"/>
      <c r="K121" s="136"/>
      <c r="L121" s="136"/>
      <c r="M121" s="136"/>
      <c r="N121" s="136"/>
      <c r="O121" s="136"/>
      <c r="P121" s="136"/>
      <c r="Q121" s="136"/>
      <c r="R121" s="136"/>
      <c r="S121" s="136"/>
      <c r="T121" s="136"/>
      <c r="U121" s="136"/>
      <c r="V121" s="136"/>
      <c r="W121" s="136"/>
      <c r="X121" s="136"/>
      <c r="Y121" s="136"/>
      <c r="Z121" s="136"/>
      <c r="AA121" s="136"/>
      <c r="AB121" s="136"/>
      <c r="AC121" s="136"/>
      <c r="AD121" s="136"/>
      <c r="AE121" s="136"/>
      <c r="AF121" s="136"/>
      <c r="AG121" s="136"/>
      <c r="AH121" s="136"/>
      <c r="AI121" s="136"/>
      <c r="AJ121" s="136"/>
      <c r="AK121" s="266" t="str">
        <f>IF(AM117="","",IF(AM117="○","",IF(OR(AM123=TRUE,AM124=TRUE,AM125=TRUE,AND(AM126=TRUE,F126&lt;&gt;"")),"○","×")))</f>
        <v/>
      </c>
      <c r="AL121" s="85"/>
      <c r="AM121" s="622" t="s">
        <v>2107</v>
      </c>
      <c r="AN121" s="620"/>
      <c r="AO121" s="620"/>
      <c r="AP121" s="620"/>
      <c r="AQ121" s="620"/>
      <c r="AR121" s="620"/>
      <c r="AS121" s="620"/>
      <c r="AT121" s="620"/>
      <c r="AU121" s="620"/>
      <c r="AV121" s="620"/>
      <c r="AW121" s="620"/>
      <c r="AX121" s="620"/>
      <c r="AY121" s="620"/>
      <c r="AZ121" s="620"/>
      <c r="BA121" s="621"/>
    </row>
    <row r="122" spans="1:53" s="91" customFormat="1" ht="18" customHeight="1">
      <c r="A122" s="90"/>
      <c r="B122" s="267" t="s">
        <v>1949</v>
      </c>
      <c r="C122" s="268"/>
      <c r="D122" s="269"/>
      <c r="E122" s="270"/>
      <c r="F122" s="270"/>
      <c r="G122" s="270"/>
      <c r="H122" s="270"/>
      <c r="I122" s="270"/>
      <c r="J122" s="270"/>
      <c r="K122" s="270"/>
      <c r="L122" s="270"/>
      <c r="M122" s="270"/>
      <c r="N122" s="270"/>
      <c r="O122" s="270"/>
      <c r="P122" s="270"/>
      <c r="Q122" s="270"/>
      <c r="R122" s="270"/>
      <c r="S122" s="270"/>
      <c r="T122" s="270"/>
      <c r="U122" s="270"/>
      <c r="V122" s="270"/>
      <c r="W122" s="270"/>
      <c r="X122" s="270"/>
      <c r="Y122" s="270"/>
      <c r="Z122" s="270"/>
      <c r="AA122" s="270"/>
      <c r="AB122" s="270"/>
      <c r="AC122" s="270"/>
      <c r="AD122" s="270"/>
      <c r="AE122" s="270"/>
      <c r="AF122" s="270"/>
      <c r="AG122" s="270"/>
      <c r="AH122" s="270"/>
      <c r="AI122" s="270"/>
      <c r="AJ122" s="270"/>
      <c r="AK122" s="271"/>
      <c r="AL122" s="90"/>
      <c r="AM122" s="148"/>
      <c r="AN122" s="182"/>
      <c r="AO122" s="272"/>
      <c r="AP122" s="272"/>
      <c r="AQ122" s="272"/>
      <c r="AR122" s="272"/>
      <c r="AS122" s="273"/>
      <c r="AT122" s="148"/>
      <c r="AU122" s="148"/>
      <c r="AV122" s="148"/>
      <c r="AW122" s="148"/>
      <c r="AX122" s="148"/>
      <c r="AY122" s="149"/>
      <c r="AZ122" s="148"/>
      <c r="BA122" s="148"/>
    </row>
    <row r="123" spans="1:53" s="91" customFormat="1" ht="16.5" customHeight="1">
      <c r="A123" s="90"/>
      <c r="B123" s="274"/>
      <c r="C123" s="275"/>
      <c r="D123" s="276" t="s">
        <v>121</v>
      </c>
      <c r="E123" s="277"/>
      <c r="F123" s="277"/>
      <c r="G123" s="277"/>
      <c r="H123" s="277"/>
      <c r="I123" s="277"/>
      <c r="J123" s="277"/>
      <c r="K123" s="277"/>
      <c r="L123" s="277"/>
      <c r="M123" s="277"/>
      <c r="N123" s="277"/>
      <c r="O123" s="277"/>
      <c r="P123" s="277"/>
      <c r="Q123" s="277"/>
      <c r="R123" s="277"/>
      <c r="S123" s="277"/>
      <c r="T123" s="277"/>
      <c r="U123" s="277"/>
      <c r="V123" s="277"/>
      <c r="W123" s="277"/>
      <c r="X123" s="277"/>
      <c r="Y123" s="277"/>
      <c r="Z123" s="277"/>
      <c r="AA123" s="277"/>
      <c r="AB123" s="277"/>
      <c r="AC123" s="277"/>
      <c r="AD123" s="277"/>
      <c r="AE123" s="277"/>
      <c r="AF123" s="277"/>
      <c r="AG123" s="277"/>
      <c r="AH123" s="277"/>
      <c r="AI123" s="278"/>
      <c r="AJ123" s="278"/>
      <c r="AK123" s="279"/>
      <c r="AL123" s="90"/>
      <c r="AM123" s="83" t="b">
        <v>0</v>
      </c>
      <c r="AN123" s="182"/>
      <c r="AO123" s="272"/>
      <c r="AP123" s="272"/>
      <c r="AQ123" s="272"/>
      <c r="AR123" s="272"/>
      <c r="AS123" s="273"/>
      <c r="AT123" s="148"/>
      <c r="AU123" s="148"/>
      <c r="AV123" s="148"/>
      <c r="AW123" s="148"/>
      <c r="AX123" s="148"/>
      <c r="AY123" s="149"/>
      <c r="AZ123" s="148"/>
      <c r="BA123" s="148"/>
    </row>
    <row r="124" spans="1:53" s="91" customFormat="1" ht="16.5" customHeight="1">
      <c r="A124" s="90"/>
      <c r="B124" s="274"/>
      <c r="C124" s="280"/>
      <c r="D124" s="276" t="s">
        <v>122</v>
      </c>
      <c r="E124" s="281"/>
      <c r="F124" s="281"/>
      <c r="G124" s="281"/>
      <c r="H124" s="281"/>
      <c r="I124" s="281"/>
      <c r="J124" s="281"/>
      <c r="K124" s="281"/>
      <c r="L124" s="281"/>
      <c r="M124" s="281"/>
      <c r="N124" s="281"/>
      <c r="O124" s="281"/>
      <c r="P124" s="281"/>
      <c r="Q124" s="281"/>
      <c r="R124" s="281"/>
      <c r="S124" s="281"/>
      <c r="T124" s="277"/>
      <c r="U124" s="277"/>
      <c r="V124" s="277"/>
      <c r="W124" s="277"/>
      <c r="X124" s="277"/>
      <c r="Y124" s="277"/>
      <c r="Z124" s="277"/>
      <c r="AA124" s="277"/>
      <c r="AB124" s="277"/>
      <c r="AC124" s="277"/>
      <c r="AD124" s="277"/>
      <c r="AE124" s="277"/>
      <c r="AF124" s="277"/>
      <c r="AG124" s="277"/>
      <c r="AH124" s="277"/>
      <c r="AI124" s="278"/>
      <c r="AJ124" s="278"/>
      <c r="AK124" s="279"/>
      <c r="AL124" s="90"/>
      <c r="AM124" s="83" t="b">
        <v>0</v>
      </c>
      <c r="AN124" s="182"/>
      <c r="AO124" s="272"/>
      <c r="AP124" s="272"/>
      <c r="AQ124" s="272"/>
      <c r="AR124" s="272"/>
      <c r="AS124" s="273"/>
      <c r="AT124" s="148"/>
      <c r="AU124" s="148"/>
      <c r="AV124" s="148"/>
      <c r="AW124" s="148"/>
      <c r="AX124" s="148"/>
      <c r="AY124" s="149"/>
      <c r="AZ124" s="148"/>
      <c r="BA124" s="148"/>
    </row>
    <row r="125" spans="1:53" s="91" customFormat="1" ht="25.5" customHeight="1" thickBot="1">
      <c r="A125" s="90"/>
      <c r="B125" s="274"/>
      <c r="C125" s="280"/>
      <c r="D125" s="924" t="s">
        <v>123</v>
      </c>
      <c r="E125" s="924"/>
      <c r="F125" s="924"/>
      <c r="G125" s="924"/>
      <c r="H125" s="924"/>
      <c r="I125" s="924"/>
      <c r="J125" s="924"/>
      <c r="K125" s="924"/>
      <c r="L125" s="924"/>
      <c r="M125" s="924"/>
      <c r="N125" s="924"/>
      <c r="O125" s="924"/>
      <c r="P125" s="924"/>
      <c r="Q125" s="924"/>
      <c r="R125" s="924"/>
      <c r="S125" s="924"/>
      <c r="T125" s="924"/>
      <c r="U125" s="924"/>
      <c r="V125" s="924"/>
      <c r="W125" s="924"/>
      <c r="X125" s="924"/>
      <c r="Y125" s="924"/>
      <c r="Z125" s="924"/>
      <c r="AA125" s="924"/>
      <c r="AB125" s="924"/>
      <c r="AC125" s="924"/>
      <c r="AD125" s="924"/>
      <c r="AE125" s="924"/>
      <c r="AF125" s="924"/>
      <c r="AG125" s="924"/>
      <c r="AH125" s="924"/>
      <c r="AI125" s="924"/>
      <c r="AJ125" s="282"/>
      <c r="AK125" s="279"/>
      <c r="AL125" s="283"/>
      <c r="AM125" s="83" t="b">
        <v>0</v>
      </c>
      <c r="AN125" s="272"/>
      <c r="AO125" s="272"/>
      <c r="AP125" s="273"/>
      <c r="AQ125" s="148"/>
      <c r="AR125" s="149"/>
      <c r="AS125" s="148"/>
      <c r="AT125" s="148"/>
      <c r="AU125" s="148"/>
      <c r="AV125" s="148"/>
      <c r="AW125" s="148"/>
      <c r="AX125" s="148"/>
      <c r="AY125" s="148"/>
      <c r="AZ125" s="148"/>
      <c r="BA125" s="148"/>
    </row>
    <row r="126" spans="1:53" s="91" customFormat="1" ht="18" customHeight="1" thickBot="1">
      <c r="A126" s="90"/>
      <c r="B126" s="284"/>
      <c r="C126" s="285"/>
      <c r="D126" s="286" t="s">
        <v>124</v>
      </c>
      <c r="E126" s="287"/>
      <c r="F126" s="918"/>
      <c r="G126" s="918"/>
      <c r="H126" s="918"/>
      <c r="I126" s="918"/>
      <c r="J126" s="918"/>
      <c r="K126" s="918"/>
      <c r="L126" s="918"/>
      <c r="M126" s="918"/>
      <c r="N126" s="918"/>
      <c r="O126" s="918"/>
      <c r="P126" s="918"/>
      <c r="Q126" s="918"/>
      <c r="R126" s="918"/>
      <c r="S126" s="918"/>
      <c r="T126" s="918"/>
      <c r="U126" s="918"/>
      <c r="V126" s="918"/>
      <c r="W126" s="918"/>
      <c r="X126" s="918"/>
      <c r="Y126" s="918"/>
      <c r="Z126" s="918"/>
      <c r="AA126" s="918"/>
      <c r="AB126" s="918"/>
      <c r="AC126" s="918"/>
      <c r="AD126" s="918"/>
      <c r="AE126" s="918"/>
      <c r="AF126" s="918"/>
      <c r="AG126" s="918"/>
      <c r="AH126" s="918"/>
      <c r="AI126" s="918"/>
      <c r="AJ126" s="918"/>
      <c r="AK126" s="288" t="s">
        <v>13</v>
      </c>
      <c r="AL126" s="90"/>
      <c r="AM126" s="83" t="b">
        <v>0</v>
      </c>
      <c r="AN126" s="937" t="s">
        <v>2105</v>
      </c>
      <c r="AO126" s="938"/>
      <c r="AP126" s="938"/>
      <c r="AQ126" s="938"/>
      <c r="AR126" s="938"/>
      <c r="AS126" s="938"/>
      <c r="AT126" s="938"/>
      <c r="AU126" s="938"/>
      <c r="AV126" s="938"/>
      <c r="AW126" s="938"/>
      <c r="AX126" s="938"/>
      <c r="AY126" s="938"/>
      <c r="AZ126" s="938"/>
      <c r="BA126" s="939"/>
    </row>
    <row r="127" spans="1:53" ht="9.75" customHeight="1">
      <c r="A127" s="85"/>
      <c r="B127" s="289"/>
      <c r="C127" s="289"/>
      <c r="D127" s="289"/>
      <c r="E127" s="289"/>
      <c r="F127" s="289"/>
      <c r="G127" s="289"/>
      <c r="H127" s="289"/>
      <c r="I127" s="289"/>
      <c r="J127" s="289"/>
      <c r="K127" s="289"/>
      <c r="L127" s="289"/>
      <c r="M127" s="289"/>
      <c r="N127" s="289"/>
      <c r="O127" s="289"/>
      <c r="P127" s="289"/>
      <c r="Q127" s="289"/>
      <c r="R127" s="289"/>
      <c r="S127" s="289"/>
      <c r="T127" s="289"/>
      <c r="U127" s="289"/>
      <c r="V127" s="289"/>
      <c r="W127" s="289"/>
      <c r="X127" s="289"/>
      <c r="Y127" s="289"/>
      <c r="Z127" s="289"/>
      <c r="AA127" s="289"/>
      <c r="AB127" s="289"/>
      <c r="AC127" s="289"/>
      <c r="AD127" s="289"/>
      <c r="AE127" s="289"/>
      <c r="AF127" s="289"/>
      <c r="AG127" s="289"/>
      <c r="AH127" s="289"/>
      <c r="AI127" s="289"/>
      <c r="AJ127" s="289"/>
      <c r="AK127" s="289"/>
      <c r="AL127" s="85"/>
      <c r="AM127" s="147"/>
      <c r="AN127" s="147"/>
      <c r="AO127" s="147"/>
      <c r="AP127" s="147"/>
      <c r="AQ127" s="147"/>
      <c r="AR127" s="147"/>
      <c r="AS127" s="147"/>
      <c r="AT127" s="147"/>
      <c r="AU127" s="147"/>
      <c r="AV127" s="147"/>
      <c r="AW127" s="147"/>
      <c r="AX127" s="147"/>
      <c r="AY127" s="147"/>
      <c r="AZ127" s="147"/>
      <c r="BA127" s="147"/>
    </row>
    <row r="128" spans="1:53" ht="19.5" customHeight="1" thickBot="1">
      <c r="A128" s="85"/>
      <c r="B128" s="290" t="s">
        <v>1941</v>
      </c>
      <c r="C128" s="291"/>
      <c r="D128" s="291"/>
      <c r="E128" s="291"/>
      <c r="F128" s="291"/>
      <c r="G128" s="291"/>
      <c r="H128" s="291"/>
      <c r="I128" s="291"/>
      <c r="J128" s="291"/>
      <c r="K128" s="291"/>
      <c r="L128" s="291"/>
      <c r="M128" s="291"/>
      <c r="N128" s="291"/>
      <c r="O128" s="291"/>
      <c r="P128" s="291"/>
      <c r="Q128" s="291"/>
      <c r="R128" s="208"/>
      <c r="S128" s="208"/>
      <c r="T128" s="208"/>
      <c r="U128" s="208"/>
      <c r="V128" s="208"/>
      <c r="W128" s="208"/>
      <c r="X128" s="208"/>
      <c r="Y128" s="208"/>
      <c r="Z128" s="208"/>
      <c r="AA128" s="208"/>
      <c r="AB128" s="208"/>
      <c r="AC128" s="208"/>
      <c r="AD128" s="208"/>
      <c r="AE128" s="208"/>
      <c r="AF128" s="208"/>
      <c r="AG128" s="208"/>
      <c r="AH128" s="208"/>
      <c r="AI128" s="208"/>
      <c r="AJ128" s="292"/>
      <c r="AK128" s="208"/>
      <c r="AL128" s="85"/>
      <c r="AM128" s="147"/>
      <c r="AN128" s="147"/>
      <c r="AO128" s="147"/>
      <c r="AP128" s="147"/>
      <c r="AQ128" s="147"/>
      <c r="AR128" s="147"/>
      <c r="AS128" s="147"/>
      <c r="AT128" s="157"/>
      <c r="AU128" s="157"/>
      <c r="AV128" s="157"/>
      <c r="AW128" s="157"/>
      <c r="AX128" s="157"/>
      <c r="AY128" s="147"/>
      <c r="AZ128" s="147"/>
      <c r="BA128" s="147"/>
    </row>
    <row r="129" spans="1:53" ht="14.25" thickBot="1">
      <c r="A129" s="85"/>
      <c r="B129" s="293" t="s">
        <v>1999</v>
      </c>
      <c r="C129" s="103"/>
      <c r="D129" s="103"/>
      <c r="E129" s="103"/>
      <c r="F129" s="103"/>
      <c r="G129" s="103"/>
      <c r="H129" s="103"/>
      <c r="I129" s="103"/>
      <c r="J129" s="103"/>
      <c r="K129" s="103"/>
      <c r="L129" s="103"/>
      <c r="M129" s="103"/>
      <c r="N129" s="103"/>
      <c r="O129" s="103"/>
      <c r="P129" s="103"/>
      <c r="Q129" s="103"/>
      <c r="R129" s="103"/>
      <c r="S129" s="103"/>
      <c r="T129" s="103"/>
      <c r="U129" s="103"/>
      <c r="V129" s="103"/>
      <c r="W129" s="103"/>
      <c r="X129" s="103"/>
      <c r="Y129" s="103"/>
      <c r="Z129" s="103"/>
      <c r="AA129" s="103"/>
      <c r="AB129" s="103"/>
      <c r="AC129" s="103"/>
      <c r="AD129" s="103"/>
      <c r="AE129" s="103"/>
      <c r="AF129" s="103"/>
      <c r="AG129" s="103"/>
      <c r="AH129" s="103"/>
      <c r="AI129" s="861" t="str">
        <f>IF(AND('別紙様式3-2（４・５月）'!AE7="特定加算なし",'別紙様式3-3（６月以降分）'!AG5="旧特定加算相当なし"),"該当","")</f>
        <v>該当</v>
      </c>
      <c r="AJ129" s="862"/>
      <c r="AK129" s="863"/>
      <c r="AL129" s="85"/>
      <c r="AM129" s="147"/>
      <c r="AN129" s="147"/>
      <c r="AO129" s="147"/>
      <c r="AP129" s="147"/>
      <c r="AQ129" s="147"/>
      <c r="AR129" s="147"/>
      <c r="AS129" s="147"/>
      <c r="AT129" s="157"/>
      <c r="AU129" s="157"/>
      <c r="AV129" s="157"/>
      <c r="AW129" s="157"/>
      <c r="AX129" s="157"/>
      <c r="AY129" s="147"/>
      <c r="AZ129" s="147"/>
      <c r="BA129" s="147"/>
    </row>
    <row r="130" spans="1:53" ht="27" customHeight="1">
      <c r="A130" s="85"/>
      <c r="B130" s="294" t="s">
        <v>126</v>
      </c>
      <c r="C130" s="890" t="s">
        <v>1950</v>
      </c>
      <c r="D130" s="890"/>
      <c r="E130" s="890"/>
      <c r="F130" s="890"/>
      <c r="G130" s="890"/>
      <c r="H130" s="890"/>
      <c r="I130" s="890"/>
      <c r="J130" s="890"/>
      <c r="K130" s="890"/>
      <c r="L130" s="890"/>
      <c r="M130" s="890"/>
      <c r="N130" s="890"/>
      <c r="O130" s="890"/>
      <c r="P130" s="890"/>
      <c r="Q130" s="890"/>
      <c r="R130" s="890"/>
      <c r="S130" s="890"/>
      <c r="T130" s="890"/>
      <c r="U130" s="890"/>
      <c r="V130" s="890"/>
      <c r="W130" s="890"/>
      <c r="X130" s="890"/>
      <c r="Y130" s="890"/>
      <c r="Z130" s="890"/>
      <c r="AA130" s="890"/>
      <c r="AB130" s="890"/>
      <c r="AC130" s="890"/>
      <c r="AD130" s="890"/>
      <c r="AE130" s="890"/>
      <c r="AF130" s="890"/>
      <c r="AG130" s="890"/>
      <c r="AH130" s="890"/>
      <c r="AI130" s="890"/>
      <c r="AJ130" s="890"/>
      <c r="AK130" s="890"/>
      <c r="AL130" s="85"/>
      <c r="AM130" s="147"/>
      <c r="AN130" s="147"/>
      <c r="AO130" s="147"/>
      <c r="AP130" s="147"/>
      <c r="AQ130" s="147"/>
      <c r="AR130" s="147"/>
      <c r="AS130" s="147"/>
      <c r="AT130" s="157"/>
      <c r="AU130" s="157"/>
      <c r="AV130" s="157"/>
      <c r="AW130" s="157"/>
      <c r="AX130" s="157"/>
      <c r="AY130" s="147"/>
      <c r="AZ130" s="147"/>
      <c r="BA130" s="147"/>
    </row>
    <row r="131" spans="1:53" ht="3.75" customHeight="1" thickBot="1">
      <c r="A131" s="85"/>
      <c r="B131" s="192"/>
      <c r="C131" s="136"/>
      <c r="D131" s="136"/>
      <c r="E131" s="136"/>
      <c r="F131" s="136"/>
      <c r="G131" s="136"/>
      <c r="H131" s="136"/>
      <c r="I131" s="136"/>
      <c r="J131" s="136"/>
      <c r="K131" s="136"/>
      <c r="L131" s="136"/>
      <c r="M131" s="136"/>
      <c r="N131" s="136"/>
      <c r="O131" s="136"/>
      <c r="P131" s="136"/>
      <c r="Q131" s="136"/>
      <c r="R131" s="136"/>
      <c r="S131" s="136"/>
      <c r="T131" s="136"/>
      <c r="U131" s="136"/>
      <c r="V131" s="136"/>
      <c r="W131" s="136"/>
      <c r="X131" s="136"/>
      <c r="Y131" s="136"/>
      <c r="Z131" s="136"/>
      <c r="AA131" s="136"/>
      <c r="AB131" s="136"/>
      <c r="AC131" s="136"/>
      <c r="AD131" s="136"/>
      <c r="AE131" s="136"/>
      <c r="AF131" s="136"/>
      <c r="AG131" s="136"/>
      <c r="AH131" s="136"/>
      <c r="AI131" s="136"/>
      <c r="AJ131" s="136"/>
      <c r="AK131" s="136"/>
      <c r="AL131" s="85"/>
      <c r="AT131" s="97"/>
      <c r="AU131" s="97"/>
      <c r="AV131" s="97"/>
      <c r="AW131" s="97"/>
      <c r="AX131" s="97"/>
    </row>
    <row r="132" spans="1:53" ht="14.25" thickBot="1">
      <c r="A132" s="85"/>
      <c r="B132" s="293" t="s">
        <v>2000</v>
      </c>
      <c r="C132" s="190"/>
      <c r="D132" s="190"/>
      <c r="E132" s="190"/>
      <c r="F132" s="190"/>
      <c r="G132" s="190"/>
      <c r="H132" s="190"/>
      <c r="I132" s="190"/>
      <c r="J132" s="190"/>
      <c r="K132" s="190"/>
      <c r="L132" s="190"/>
      <c r="M132" s="190"/>
      <c r="N132" s="190"/>
      <c r="O132" s="190"/>
      <c r="P132" s="190"/>
      <c r="Q132" s="190"/>
      <c r="R132" s="190"/>
      <c r="S132" s="190"/>
      <c r="T132" s="190"/>
      <c r="U132" s="190"/>
      <c r="V132" s="190"/>
      <c r="W132" s="190"/>
      <c r="X132" s="190"/>
      <c r="Y132" s="190"/>
      <c r="Z132" s="190"/>
      <c r="AA132" s="190"/>
      <c r="AB132" s="190"/>
      <c r="AC132" s="190"/>
      <c r="AD132" s="190"/>
      <c r="AE132" s="190"/>
      <c r="AF132" s="190"/>
      <c r="AG132" s="190"/>
      <c r="AH132" s="190"/>
      <c r="AI132" s="861" t="str">
        <f>IF(OR('別紙様式3-2（４・５月）'!AE7="特定加算あり",'別紙様式3-3（６月以降分）'!AG5="旧特定加算相当あり"),"該当","")</f>
        <v/>
      </c>
      <c r="AJ132" s="862"/>
      <c r="AK132" s="863"/>
      <c r="AL132" s="85"/>
      <c r="AT132" s="97"/>
      <c r="AU132" s="97"/>
      <c r="AV132" s="97"/>
      <c r="AW132" s="97"/>
      <c r="AX132" s="97"/>
    </row>
    <row r="133" spans="1:53" ht="38.25" customHeight="1" thickBot="1">
      <c r="A133" s="85"/>
      <c r="B133" s="192" t="s">
        <v>126</v>
      </c>
      <c r="C133" s="615" t="s">
        <v>2168</v>
      </c>
      <c r="D133" s="615"/>
      <c r="E133" s="615"/>
      <c r="F133" s="615"/>
      <c r="G133" s="615"/>
      <c r="H133" s="615"/>
      <c r="I133" s="615"/>
      <c r="J133" s="615"/>
      <c r="K133" s="615"/>
      <c r="L133" s="615"/>
      <c r="M133" s="615"/>
      <c r="N133" s="615"/>
      <c r="O133" s="615"/>
      <c r="P133" s="615"/>
      <c r="Q133" s="615"/>
      <c r="R133" s="615"/>
      <c r="S133" s="615"/>
      <c r="T133" s="615"/>
      <c r="U133" s="615"/>
      <c r="V133" s="615"/>
      <c r="W133" s="615"/>
      <c r="X133" s="615"/>
      <c r="Y133" s="615"/>
      <c r="Z133" s="615"/>
      <c r="AA133" s="615"/>
      <c r="AB133" s="615"/>
      <c r="AC133" s="615"/>
      <c r="AD133" s="615"/>
      <c r="AE133" s="615"/>
      <c r="AF133" s="615"/>
      <c r="AG133" s="615"/>
      <c r="AH133" s="615"/>
      <c r="AI133" s="615"/>
      <c r="AJ133" s="615"/>
      <c r="AK133" s="615"/>
      <c r="AL133" s="85"/>
      <c r="AN133" s="587" t="s">
        <v>2166</v>
      </c>
      <c r="AO133" s="588"/>
      <c r="AP133" s="588"/>
      <c r="AQ133" s="588"/>
      <c r="AR133" s="588"/>
      <c r="AS133" s="588"/>
      <c r="AT133" s="588"/>
      <c r="AU133" s="588"/>
      <c r="AV133" s="588"/>
      <c r="AW133" s="588"/>
      <c r="AX133" s="588"/>
      <c r="AY133" s="589"/>
    </row>
    <row r="134" spans="1:53" ht="7.5" customHeight="1" thickBot="1">
      <c r="A134" s="85"/>
      <c r="B134" s="192"/>
      <c r="C134" s="428"/>
      <c r="D134" s="428"/>
      <c r="E134" s="428"/>
      <c r="F134" s="428"/>
      <c r="G134" s="428"/>
      <c r="H134" s="428"/>
      <c r="I134" s="428"/>
      <c r="J134" s="428"/>
      <c r="K134" s="428"/>
      <c r="L134" s="428"/>
      <c r="M134" s="428"/>
      <c r="N134" s="428"/>
      <c r="O134" s="428"/>
      <c r="P134" s="428"/>
      <c r="Q134" s="428"/>
      <c r="R134" s="428"/>
      <c r="S134" s="428"/>
      <c r="T134" s="428"/>
      <c r="U134" s="428"/>
      <c r="V134" s="428"/>
      <c r="W134" s="428"/>
      <c r="X134" s="428"/>
      <c r="Y134" s="428"/>
      <c r="Z134" s="428"/>
      <c r="AA134" s="428"/>
      <c r="AB134" s="428"/>
      <c r="AC134" s="428"/>
      <c r="AD134" s="428"/>
      <c r="AE134" s="428"/>
      <c r="AF134" s="428"/>
      <c r="AG134" s="428"/>
      <c r="AH134" s="428"/>
      <c r="AI134" s="428"/>
      <c r="AJ134" s="428"/>
      <c r="AK134" s="428"/>
      <c r="AL134" s="85"/>
      <c r="AT134" s="97"/>
      <c r="AU134" s="97"/>
      <c r="AV134" s="97"/>
      <c r="AW134" s="97"/>
      <c r="AX134" s="97"/>
    </row>
    <row r="135" spans="1:53" s="497" customFormat="1" ht="13.5" customHeight="1" thickBot="1">
      <c r="A135" s="494"/>
      <c r="B135" s="616"/>
      <c r="C135" s="617"/>
      <c r="D135" s="617"/>
      <c r="E135" s="618"/>
      <c r="F135" s="608"/>
      <c r="G135" s="609"/>
      <c r="H135" s="609"/>
      <c r="I135" s="609"/>
      <c r="J135" s="609"/>
      <c r="K135" s="609"/>
      <c r="L135" s="609"/>
      <c r="M135" s="609"/>
      <c r="N135" s="609"/>
      <c r="O135" s="609"/>
      <c r="P135" s="609"/>
      <c r="Q135" s="609"/>
      <c r="R135" s="609"/>
      <c r="S135" s="609"/>
      <c r="T135" s="609"/>
      <c r="U135" s="609"/>
      <c r="V135" s="609"/>
      <c r="W135" s="609"/>
      <c r="X135" s="609"/>
      <c r="Y135" s="609"/>
      <c r="Z135" s="609"/>
      <c r="AA135" s="609"/>
      <c r="AB135" s="609"/>
      <c r="AC135" s="609"/>
      <c r="AD135" s="609"/>
      <c r="AE135" s="609"/>
      <c r="AF135" s="609"/>
      <c r="AG135" s="609"/>
      <c r="AH135" s="609"/>
      <c r="AI135" s="609"/>
      <c r="AJ135" s="610"/>
      <c r="AK135" s="493" t="str">
        <f>IF(AI132="該当",IF((IF(COUNTIF(AM136:AM139,TRUE)&gt;=1,1,0)+IF(COUNTIF(AM140:AM143,TRUE)&gt;=1,1,0)+IF(COUNTIF(AM144:AM148,TRUE)&gt;=1,1,0)+IF(COUNTIF(AM149:AM152,TRUE)&gt;=1,1,0)+IF(COUNTIF(AM153:AM156,TRUE)&gt;=1,1,0)+IF(COUNTIF(AM157:AM160,TRUE)&gt;=1,1,0))&gt;=3,"○","×"),IF(COUNTIF(AM136:AM160,TRUE)&gt;=1,"○","×"))</f>
        <v>×</v>
      </c>
      <c r="AL135" s="494"/>
      <c r="AM135" s="495" t="s">
        <v>2088</v>
      </c>
      <c r="AN135" s="604" t="s">
        <v>2087</v>
      </c>
      <c r="AO135" s="605"/>
      <c r="AP135" s="605"/>
      <c r="AQ135" s="605"/>
      <c r="AR135" s="605"/>
      <c r="AS135" s="605"/>
      <c r="AT135" s="605"/>
      <c r="AU135" s="605"/>
      <c r="AV135" s="605"/>
      <c r="AW135" s="605"/>
      <c r="AX135" s="605"/>
      <c r="AY135" s="606"/>
    </row>
    <row r="136" spans="1:53" s="497" customFormat="1" ht="14.25" customHeight="1">
      <c r="A136" s="494"/>
      <c r="B136" s="592" t="s">
        <v>2158</v>
      </c>
      <c r="C136" s="593"/>
      <c r="D136" s="593"/>
      <c r="E136" s="594"/>
      <c r="F136" s="496"/>
      <c r="G136" s="611" t="s">
        <v>2177</v>
      </c>
      <c r="H136" s="611"/>
      <c r="I136" s="611"/>
      <c r="J136" s="611"/>
      <c r="K136" s="611"/>
      <c r="L136" s="611"/>
      <c r="M136" s="611"/>
      <c r="N136" s="611"/>
      <c r="O136" s="611"/>
      <c r="P136" s="611"/>
      <c r="Q136" s="611"/>
      <c r="R136" s="611"/>
      <c r="S136" s="611"/>
      <c r="T136" s="611"/>
      <c r="U136" s="611"/>
      <c r="V136" s="611"/>
      <c r="W136" s="611"/>
      <c r="X136" s="611"/>
      <c r="Y136" s="611"/>
      <c r="Z136" s="611"/>
      <c r="AA136" s="611"/>
      <c r="AB136" s="611"/>
      <c r="AC136" s="611"/>
      <c r="AD136" s="611"/>
      <c r="AE136" s="611"/>
      <c r="AF136" s="611"/>
      <c r="AG136" s="611"/>
      <c r="AH136" s="611"/>
      <c r="AI136" s="611"/>
      <c r="AJ136" s="611"/>
      <c r="AK136" s="612"/>
      <c r="AL136" s="494"/>
      <c r="AM136" s="84" t="b">
        <v>0</v>
      </c>
    </row>
    <row r="137" spans="1:53" s="497" customFormat="1" ht="13.5" customHeight="1">
      <c r="A137" s="494"/>
      <c r="B137" s="595"/>
      <c r="C137" s="596"/>
      <c r="D137" s="596"/>
      <c r="E137" s="597"/>
      <c r="F137" s="498"/>
      <c r="G137" s="607" t="s">
        <v>47</v>
      </c>
      <c r="H137" s="607"/>
      <c r="I137" s="607"/>
      <c r="J137" s="607"/>
      <c r="K137" s="607"/>
      <c r="L137" s="607"/>
      <c r="M137" s="607"/>
      <c r="N137" s="607"/>
      <c r="O137" s="607"/>
      <c r="P137" s="607"/>
      <c r="Q137" s="607"/>
      <c r="R137" s="607"/>
      <c r="S137" s="607"/>
      <c r="T137" s="607"/>
      <c r="U137" s="607"/>
      <c r="V137" s="607"/>
      <c r="W137" s="607"/>
      <c r="X137" s="607"/>
      <c r="Y137" s="607"/>
      <c r="Z137" s="607"/>
      <c r="AA137" s="607"/>
      <c r="AB137" s="607"/>
      <c r="AC137" s="607"/>
      <c r="AD137" s="607"/>
      <c r="AE137" s="607"/>
      <c r="AF137" s="607"/>
      <c r="AG137" s="607"/>
      <c r="AH137" s="607"/>
      <c r="AI137" s="607"/>
      <c r="AJ137" s="607"/>
      <c r="AK137" s="499"/>
      <c r="AL137" s="494"/>
      <c r="AM137" s="500" t="b">
        <v>0</v>
      </c>
      <c r="AN137" s="590"/>
      <c r="AO137" s="590"/>
      <c r="AP137" s="590"/>
      <c r="AQ137" s="590"/>
      <c r="AR137" s="590"/>
      <c r="AS137" s="590"/>
      <c r="AT137" s="590"/>
      <c r="AU137" s="590"/>
      <c r="AV137" s="590"/>
      <c r="AW137" s="590"/>
      <c r="AX137" s="590"/>
      <c r="AY137" s="590"/>
    </row>
    <row r="138" spans="1:53" s="497" customFormat="1" ht="13.5" customHeight="1">
      <c r="A138" s="494"/>
      <c r="B138" s="595"/>
      <c r="C138" s="596"/>
      <c r="D138" s="596"/>
      <c r="E138" s="597"/>
      <c r="F138" s="498"/>
      <c r="G138" s="607" t="s">
        <v>48</v>
      </c>
      <c r="H138" s="607"/>
      <c r="I138" s="607"/>
      <c r="J138" s="607"/>
      <c r="K138" s="607"/>
      <c r="L138" s="607"/>
      <c r="M138" s="607"/>
      <c r="N138" s="607"/>
      <c r="O138" s="607"/>
      <c r="P138" s="607"/>
      <c r="Q138" s="607"/>
      <c r="R138" s="607"/>
      <c r="S138" s="607"/>
      <c r="T138" s="607"/>
      <c r="U138" s="607"/>
      <c r="V138" s="607"/>
      <c r="W138" s="607"/>
      <c r="X138" s="607"/>
      <c r="Y138" s="607"/>
      <c r="Z138" s="607"/>
      <c r="AA138" s="607"/>
      <c r="AB138" s="607"/>
      <c r="AC138" s="607"/>
      <c r="AD138" s="607"/>
      <c r="AE138" s="607"/>
      <c r="AF138" s="607"/>
      <c r="AG138" s="607"/>
      <c r="AH138" s="607"/>
      <c r="AI138" s="607"/>
      <c r="AJ138" s="607"/>
      <c r="AK138" s="499"/>
      <c r="AL138" s="494"/>
      <c r="AM138" s="500" t="b">
        <v>0</v>
      </c>
      <c r="AN138" s="590"/>
      <c r="AO138" s="590"/>
      <c r="AP138" s="590"/>
      <c r="AQ138" s="590"/>
      <c r="AR138" s="590"/>
      <c r="AS138" s="590"/>
      <c r="AT138" s="590"/>
      <c r="AU138" s="590"/>
      <c r="AV138" s="590"/>
      <c r="AW138" s="590"/>
      <c r="AX138" s="590"/>
      <c r="AY138" s="590"/>
    </row>
    <row r="139" spans="1:53" s="497" customFormat="1" ht="13.5" customHeight="1">
      <c r="A139" s="494"/>
      <c r="B139" s="598"/>
      <c r="C139" s="599"/>
      <c r="D139" s="599"/>
      <c r="E139" s="600"/>
      <c r="F139" s="501"/>
      <c r="G139" s="613" t="s">
        <v>2178</v>
      </c>
      <c r="H139" s="613"/>
      <c r="I139" s="613"/>
      <c r="J139" s="613"/>
      <c r="K139" s="613"/>
      <c r="L139" s="613"/>
      <c r="M139" s="613"/>
      <c r="N139" s="613"/>
      <c r="O139" s="613"/>
      <c r="P139" s="613"/>
      <c r="Q139" s="613"/>
      <c r="R139" s="613"/>
      <c r="S139" s="613"/>
      <c r="T139" s="613"/>
      <c r="U139" s="613"/>
      <c r="V139" s="613"/>
      <c r="W139" s="613"/>
      <c r="X139" s="613"/>
      <c r="Y139" s="613"/>
      <c r="Z139" s="613"/>
      <c r="AA139" s="613"/>
      <c r="AB139" s="613"/>
      <c r="AC139" s="613"/>
      <c r="AD139" s="613"/>
      <c r="AE139" s="613"/>
      <c r="AF139" s="613"/>
      <c r="AG139" s="613"/>
      <c r="AH139" s="613"/>
      <c r="AI139" s="613"/>
      <c r="AJ139" s="613"/>
      <c r="AK139" s="502"/>
      <c r="AL139" s="494"/>
      <c r="AM139" s="500" t="b">
        <v>0</v>
      </c>
    </row>
    <row r="140" spans="1:53" s="497" customFormat="1" ht="24.75" customHeight="1">
      <c r="A140" s="494"/>
      <c r="B140" s="592" t="s">
        <v>2159</v>
      </c>
      <c r="C140" s="593"/>
      <c r="D140" s="593"/>
      <c r="E140" s="594"/>
      <c r="F140" s="503"/>
      <c r="G140" s="898" t="s">
        <v>2179</v>
      </c>
      <c r="H140" s="898"/>
      <c r="I140" s="898"/>
      <c r="J140" s="898"/>
      <c r="K140" s="898"/>
      <c r="L140" s="898"/>
      <c r="M140" s="898"/>
      <c r="N140" s="898"/>
      <c r="O140" s="898"/>
      <c r="P140" s="898"/>
      <c r="Q140" s="898"/>
      <c r="R140" s="898"/>
      <c r="S140" s="898"/>
      <c r="T140" s="898"/>
      <c r="U140" s="898"/>
      <c r="V140" s="898"/>
      <c r="W140" s="898"/>
      <c r="X140" s="898"/>
      <c r="Y140" s="898"/>
      <c r="Z140" s="898"/>
      <c r="AA140" s="898"/>
      <c r="AB140" s="898"/>
      <c r="AC140" s="898"/>
      <c r="AD140" s="898"/>
      <c r="AE140" s="898"/>
      <c r="AF140" s="898"/>
      <c r="AG140" s="898"/>
      <c r="AH140" s="898"/>
      <c r="AI140" s="898"/>
      <c r="AJ140" s="898"/>
      <c r="AK140" s="504"/>
      <c r="AL140" s="494"/>
      <c r="AM140" s="500" t="b">
        <v>0</v>
      </c>
    </row>
    <row r="141" spans="1:53" s="497" customFormat="1" ht="13.5" customHeight="1">
      <c r="A141" s="494"/>
      <c r="B141" s="595"/>
      <c r="C141" s="596"/>
      <c r="D141" s="596"/>
      <c r="E141" s="597"/>
      <c r="F141" s="498"/>
      <c r="G141" s="607" t="s">
        <v>49</v>
      </c>
      <c r="H141" s="607"/>
      <c r="I141" s="607"/>
      <c r="J141" s="607"/>
      <c r="K141" s="607"/>
      <c r="L141" s="607"/>
      <c r="M141" s="607"/>
      <c r="N141" s="607"/>
      <c r="O141" s="607"/>
      <c r="P141" s="607"/>
      <c r="Q141" s="607"/>
      <c r="R141" s="607"/>
      <c r="S141" s="607"/>
      <c r="T141" s="607"/>
      <c r="U141" s="607"/>
      <c r="V141" s="607"/>
      <c r="W141" s="607"/>
      <c r="X141" s="607"/>
      <c r="Y141" s="607"/>
      <c r="Z141" s="607"/>
      <c r="AA141" s="607"/>
      <c r="AB141" s="607"/>
      <c r="AC141" s="607"/>
      <c r="AD141" s="607"/>
      <c r="AE141" s="607"/>
      <c r="AF141" s="607"/>
      <c r="AG141" s="607"/>
      <c r="AH141" s="607"/>
      <c r="AI141" s="607"/>
      <c r="AJ141" s="607"/>
      <c r="AK141" s="505"/>
      <c r="AL141" s="494"/>
      <c r="AM141" s="500" t="b">
        <v>0</v>
      </c>
      <c r="AN141" s="590"/>
      <c r="AO141" s="590"/>
      <c r="AP141" s="590"/>
      <c r="AQ141" s="590"/>
      <c r="AR141" s="590"/>
      <c r="AS141" s="590"/>
      <c r="AT141" s="590"/>
      <c r="AU141" s="590"/>
      <c r="AV141" s="590"/>
      <c r="AW141" s="590"/>
      <c r="AX141" s="590"/>
      <c r="AY141" s="590"/>
    </row>
    <row r="142" spans="1:53" s="497" customFormat="1" ht="13.5" customHeight="1">
      <c r="A142" s="494"/>
      <c r="B142" s="595"/>
      <c r="C142" s="596"/>
      <c r="D142" s="596"/>
      <c r="E142" s="597"/>
      <c r="F142" s="498"/>
      <c r="G142" s="607" t="s">
        <v>50</v>
      </c>
      <c r="H142" s="607"/>
      <c r="I142" s="607"/>
      <c r="J142" s="607"/>
      <c r="K142" s="607"/>
      <c r="L142" s="607"/>
      <c r="M142" s="607"/>
      <c r="N142" s="607"/>
      <c r="O142" s="607"/>
      <c r="P142" s="607"/>
      <c r="Q142" s="607"/>
      <c r="R142" s="607"/>
      <c r="S142" s="607"/>
      <c r="T142" s="607"/>
      <c r="U142" s="607"/>
      <c r="V142" s="607"/>
      <c r="W142" s="607"/>
      <c r="X142" s="607"/>
      <c r="Y142" s="607"/>
      <c r="Z142" s="607"/>
      <c r="AA142" s="607"/>
      <c r="AB142" s="607"/>
      <c r="AC142" s="607"/>
      <c r="AD142" s="607"/>
      <c r="AE142" s="607"/>
      <c r="AF142" s="607"/>
      <c r="AG142" s="607"/>
      <c r="AH142" s="607"/>
      <c r="AI142" s="607"/>
      <c r="AJ142" s="607"/>
      <c r="AK142" s="499"/>
      <c r="AL142" s="494"/>
      <c r="AM142" s="500" t="b">
        <v>0</v>
      </c>
      <c r="AN142" s="590"/>
      <c r="AO142" s="590"/>
      <c r="AP142" s="590"/>
      <c r="AQ142" s="590"/>
      <c r="AR142" s="590"/>
      <c r="AS142" s="590"/>
      <c r="AT142" s="590"/>
      <c r="AU142" s="590"/>
      <c r="AV142" s="590"/>
      <c r="AW142" s="590"/>
      <c r="AX142" s="590"/>
      <c r="AY142" s="590"/>
    </row>
    <row r="143" spans="1:53" s="497" customFormat="1" ht="13.5" customHeight="1">
      <c r="A143" s="494"/>
      <c r="B143" s="598"/>
      <c r="C143" s="599"/>
      <c r="D143" s="599"/>
      <c r="E143" s="600"/>
      <c r="F143" s="506"/>
      <c r="G143" s="591" t="s">
        <v>51</v>
      </c>
      <c r="H143" s="591"/>
      <c r="I143" s="591"/>
      <c r="J143" s="591"/>
      <c r="K143" s="591"/>
      <c r="L143" s="591"/>
      <c r="M143" s="591"/>
      <c r="N143" s="591"/>
      <c r="O143" s="591"/>
      <c r="P143" s="591"/>
      <c r="Q143" s="591"/>
      <c r="R143" s="591"/>
      <c r="S143" s="591"/>
      <c r="T143" s="591"/>
      <c r="U143" s="591"/>
      <c r="V143" s="591"/>
      <c r="W143" s="591"/>
      <c r="X143" s="591"/>
      <c r="Y143" s="591"/>
      <c r="Z143" s="591"/>
      <c r="AA143" s="591"/>
      <c r="AB143" s="591"/>
      <c r="AC143" s="591"/>
      <c r="AD143" s="591"/>
      <c r="AE143" s="591"/>
      <c r="AF143" s="591"/>
      <c r="AG143" s="591"/>
      <c r="AH143" s="591"/>
      <c r="AI143" s="591"/>
      <c r="AJ143" s="591"/>
      <c r="AK143" s="894"/>
      <c r="AL143" s="494"/>
      <c r="AM143" s="500" t="b">
        <v>0</v>
      </c>
    </row>
    <row r="144" spans="1:53" s="497" customFormat="1" ht="13.5" customHeight="1">
      <c r="A144" s="494"/>
      <c r="B144" s="592" t="s">
        <v>2160</v>
      </c>
      <c r="C144" s="593"/>
      <c r="D144" s="593"/>
      <c r="E144" s="594"/>
      <c r="F144" s="507"/>
      <c r="G144" s="898" t="s">
        <v>52</v>
      </c>
      <c r="H144" s="898"/>
      <c r="I144" s="898"/>
      <c r="J144" s="898"/>
      <c r="K144" s="898"/>
      <c r="L144" s="898"/>
      <c r="M144" s="898"/>
      <c r="N144" s="898"/>
      <c r="O144" s="898"/>
      <c r="P144" s="898"/>
      <c r="Q144" s="898"/>
      <c r="R144" s="898"/>
      <c r="S144" s="898"/>
      <c r="T144" s="898"/>
      <c r="U144" s="898"/>
      <c r="V144" s="898"/>
      <c r="W144" s="898"/>
      <c r="X144" s="898"/>
      <c r="Y144" s="898"/>
      <c r="Z144" s="898"/>
      <c r="AA144" s="898"/>
      <c r="AB144" s="898"/>
      <c r="AC144" s="898"/>
      <c r="AD144" s="898"/>
      <c r="AE144" s="898"/>
      <c r="AF144" s="898"/>
      <c r="AG144" s="898"/>
      <c r="AH144" s="898"/>
      <c r="AI144" s="898"/>
      <c r="AJ144" s="898"/>
      <c r="AK144" s="505"/>
      <c r="AL144" s="494"/>
      <c r="AM144" s="500" t="b">
        <v>0</v>
      </c>
    </row>
    <row r="145" spans="1:51" s="497" customFormat="1" ht="22.5" customHeight="1">
      <c r="A145" s="494"/>
      <c r="B145" s="595"/>
      <c r="C145" s="596"/>
      <c r="D145" s="596"/>
      <c r="E145" s="597"/>
      <c r="F145" s="498"/>
      <c r="G145" s="607" t="s">
        <v>53</v>
      </c>
      <c r="H145" s="607"/>
      <c r="I145" s="607"/>
      <c r="J145" s="607"/>
      <c r="K145" s="607"/>
      <c r="L145" s="607"/>
      <c r="M145" s="607"/>
      <c r="N145" s="607"/>
      <c r="O145" s="607"/>
      <c r="P145" s="607"/>
      <c r="Q145" s="607"/>
      <c r="R145" s="607"/>
      <c r="S145" s="607"/>
      <c r="T145" s="607"/>
      <c r="U145" s="607"/>
      <c r="V145" s="607"/>
      <c r="W145" s="607"/>
      <c r="X145" s="607"/>
      <c r="Y145" s="607"/>
      <c r="Z145" s="607"/>
      <c r="AA145" s="607"/>
      <c r="AB145" s="607"/>
      <c r="AC145" s="607"/>
      <c r="AD145" s="607"/>
      <c r="AE145" s="607"/>
      <c r="AF145" s="607"/>
      <c r="AG145" s="607"/>
      <c r="AH145" s="607"/>
      <c r="AI145" s="607"/>
      <c r="AJ145" s="607"/>
      <c r="AK145" s="499"/>
      <c r="AL145" s="494"/>
      <c r="AM145" s="500" t="b">
        <v>0</v>
      </c>
      <c r="AN145" s="590"/>
      <c r="AO145" s="590"/>
      <c r="AP145" s="590"/>
      <c r="AQ145" s="590"/>
      <c r="AR145" s="590"/>
      <c r="AS145" s="590"/>
      <c r="AT145" s="590"/>
      <c r="AU145" s="590"/>
      <c r="AV145" s="590"/>
      <c r="AW145" s="590"/>
      <c r="AX145" s="590"/>
      <c r="AY145" s="590"/>
    </row>
    <row r="146" spans="1:51" s="497" customFormat="1" ht="13.5" customHeight="1">
      <c r="A146" s="494"/>
      <c r="B146" s="595"/>
      <c r="C146" s="596"/>
      <c r="D146" s="596"/>
      <c r="E146" s="597"/>
      <c r="F146" s="498"/>
      <c r="G146" s="607" t="s">
        <v>54</v>
      </c>
      <c r="H146" s="607"/>
      <c r="I146" s="607"/>
      <c r="J146" s="607"/>
      <c r="K146" s="607"/>
      <c r="L146" s="607"/>
      <c r="M146" s="607"/>
      <c r="N146" s="607"/>
      <c r="O146" s="607"/>
      <c r="P146" s="607"/>
      <c r="Q146" s="607"/>
      <c r="R146" s="607"/>
      <c r="S146" s="607"/>
      <c r="T146" s="607"/>
      <c r="U146" s="607"/>
      <c r="V146" s="607"/>
      <c r="W146" s="607"/>
      <c r="X146" s="607"/>
      <c r="Y146" s="607"/>
      <c r="Z146" s="607"/>
      <c r="AA146" s="607"/>
      <c r="AB146" s="607"/>
      <c r="AC146" s="607"/>
      <c r="AD146" s="607"/>
      <c r="AE146" s="607"/>
      <c r="AF146" s="607"/>
      <c r="AG146" s="607"/>
      <c r="AH146" s="607"/>
      <c r="AI146" s="607"/>
      <c r="AJ146" s="607"/>
      <c r="AK146" s="499"/>
      <c r="AL146" s="494"/>
      <c r="AM146" s="500" t="b">
        <v>0</v>
      </c>
      <c r="AN146" s="590"/>
      <c r="AO146" s="590"/>
      <c r="AP146" s="590"/>
      <c r="AQ146" s="590"/>
      <c r="AR146" s="590"/>
      <c r="AS146" s="590"/>
      <c r="AT146" s="590"/>
      <c r="AU146" s="590"/>
      <c r="AV146" s="590"/>
      <c r="AW146" s="590"/>
      <c r="AX146" s="590"/>
      <c r="AY146" s="590"/>
    </row>
    <row r="147" spans="1:51" s="497" customFormat="1" ht="13.5" customHeight="1">
      <c r="A147" s="494"/>
      <c r="B147" s="595"/>
      <c r="C147" s="596"/>
      <c r="D147" s="596"/>
      <c r="E147" s="597" t="b">
        <v>0</v>
      </c>
      <c r="F147" s="501" t="b">
        <v>0</v>
      </c>
      <c r="G147" s="614" t="s">
        <v>55</v>
      </c>
      <c r="H147" s="614"/>
      <c r="I147" s="614"/>
      <c r="J147" s="614"/>
      <c r="K147" s="614"/>
      <c r="L147" s="614"/>
      <c r="M147" s="614"/>
      <c r="N147" s="614"/>
      <c r="O147" s="614"/>
      <c r="P147" s="614"/>
      <c r="Q147" s="614"/>
      <c r="R147" s="614"/>
      <c r="S147" s="614"/>
      <c r="T147" s="614"/>
      <c r="U147" s="614"/>
      <c r="V147" s="614"/>
      <c r="W147" s="614"/>
      <c r="X147" s="614"/>
      <c r="Y147" s="614"/>
      <c r="Z147" s="614"/>
      <c r="AA147" s="614"/>
      <c r="AB147" s="614"/>
      <c r="AC147" s="614"/>
      <c r="AD147" s="614"/>
      <c r="AE147" s="614"/>
      <c r="AF147" s="614"/>
      <c r="AG147" s="614"/>
      <c r="AH147" s="614"/>
      <c r="AI147" s="614"/>
      <c r="AJ147" s="614"/>
      <c r="AK147" s="499"/>
      <c r="AL147" s="494"/>
      <c r="AM147" s="500" t="b">
        <v>0</v>
      </c>
      <c r="AN147" s="508"/>
      <c r="AO147" s="508"/>
      <c r="AP147" s="508"/>
      <c r="AQ147" s="508"/>
      <c r="AR147" s="508"/>
      <c r="AS147" s="508"/>
      <c r="AT147" s="508"/>
      <c r="AU147" s="508"/>
      <c r="AV147" s="508"/>
      <c r="AW147" s="508"/>
      <c r="AX147" s="508"/>
      <c r="AY147" s="508"/>
    </row>
    <row r="148" spans="1:51" s="497" customFormat="1" ht="13.5" customHeight="1">
      <c r="A148" s="494"/>
      <c r="B148" s="598"/>
      <c r="C148" s="599"/>
      <c r="D148" s="599"/>
      <c r="E148" s="600" t="b">
        <v>0</v>
      </c>
      <c r="F148" s="501" t="b">
        <v>0</v>
      </c>
      <c r="G148" s="891" t="s">
        <v>2161</v>
      </c>
      <c r="H148" s="891"/>
      <c r="I148" s="891"/>
      <c r="J148" s="891"/>
      <c r="K148" s="891"/>
      <c r="L148" s="891"/>
      <c r="M148" s="891"/>
      <c r="N148" s="891"/>
      <c r="O148" s="891"/>
      <c r="P148" s="891"/>
      <c r="Q148" s="891"/>
      <c r="R148" s="891"/>
      <c r="S148" s="891"/>
      <c r="T148" s="891"/>
      <c r="U148" s="891"/>
      <c r="V148" s="891"/>
      <c r="W148" s="891"/>
      <c r="X148" s="891"/>
      <c r="Y148" s="891"/>
      <c r="Z148" s="891"/>
      <c r="AA148" s="891"/>
      <c r="AB148" s="891"/>
      <c r="AC148" s="891"/>
      <c r="AD148" s="891"/>
      <c r="AE148" s="891"/>
      <c r="AF148" s="891"/>
      <c r="AG148" s="891"/>
      <c r="AH148" s="891"/>
      <c r="AI148" s="891"/>
      <c r="AJ148" s="891"/>
      <c r="AK148" s="892"/>
      <c r="AL148" s="494"/>
      <c r="AM148" s="500" t="b">
        <v>0</v>
      </c>
    </row>
    <row r="149" spans="1:51" s="497" customFormat="1" ht="21" customHeight="1">
      <c r="A149" s="494"/>
      <c r="B149" s="592" t="s">
        <v>2162</v>
      </c>
      <c r="C149" s="593"/>
      <c r="D149" s="593"/>
      <c r="E149" s="594"/>
      <c r="F149" s="503"/>
      <c r="G149" s="893" t="s">
        <v>2163</v>
      </c>
      <c r="H149" s="893"/>
      <c r="I149" s="893"/>
      <c r="J149" s="893"/>
      <c r="K149" s="893"/>
      <c r="L149" s="893"/>
      <c r="M149" s="893"/>
      <c r="N149" s="893"/>
      <c r="O149" s="893"/>
      <c r="P149" s="893"/>
      <c r="Q149" s="893"/>
      <c r="R149" s="893"/>
      <c r="S149" s="893"/>
      <c r="T149" s="893"/>
      <c r="U149" s="893"/>
      <c r="V149" s="893"/>
      <c r="W149" s="893"/>
      <c r="X149" s="893"/>
      <c r="Y149" s="893"/>
      <c r="Z149" s="893"/>
      <c r="AA149" s="893"/>
      <c r="AB149" s="893"/>
      <c r="AC149" s="893"/>
      <c r="AD149" s="893"/>
      <c r="AE149" s="893"/>
      <c r="AF149" s="893"/>
      <c r="AG149" s="893"/>
      <c r="AH149" s="893"/>
      <c r="AI149" s="893"/>
      <c r="AJ149" s="893"/>
      <c r="AK149" s="505"/>
      <c r="AL149" s="494"/>
      <c r="AM149" s="500" t="b">
        <v>0</v>
      </c>
    </row>
    <row r="150" spans="1:51" s="497" customFormat="1" ht="13.5" customHeight="1">
      <c r="A150" s="494"/>
      <c r="B150" s="595"/>
      <c r="C150" s="596"/>
      <c r="D150" s="596"/>
      <c r="E150" s="597"/>
      <c r="F150" s="498"/>
      <c r="G150" s="614" t="s">
        <v>56</v>
      </c>
      <c r="H150" s="614"/>
      <c r="I150" s="614"/>
      <c r="J150" s="614"/>
      <c r="K150" s="614"/>
      <c r="L150" s="614"/>
      <c r="M150" s="614"/>
      <c r="N150" s="614"/>
      <c r="O150" s="614"/>
      <c r="P150" s="614"/>
      <c r="Q150" s="614"/>
      <c r="R150" s="614"/>
      <c r="S150" s="614"/>
      <c r="T150" s="614"/>
      <c r="U150" s="614"/>
      <c r="V150" s="614"/>
      <c r="W150" s="614"/>
      <c r="X150" s="614"/>
      <c r="Y150" s="614"/>
      <c r="Z150" s="614"/>
      <c r="AA150" s="614"/>
      <c r="AB150" s="614"/>
      <c r="AC150" s="614"/>
      <c r="AD150" s="614"/>
      <c r="AE150" s="614"/>
      <c r="AF150" s="614"/>
      <c r="AG150" s="614"/>
      <c r="AH150" s="614"/>
      <c r="AI150" s="614"/>
      <c r="AJ150" s="614"/>
      <c r="AK150" s="505"/>
      <c r="AL150" s="430"/>
      <c r="AM150" s="500" t="b">
        <v>0</v>
      </c>
      <c r="AN150" s="590"/>
      <c r="AO150" s="590"/>
      <c r="AP150" s="590"/>
      <c r="AQ150" s="590"/>
      <c r="AR150" s="590"/>
      <c r="AS150" s="590"/>
      <c r="AT150" s="590"/>
      <c r="AU150" s="590"/>
      <c r="AV150" s="590"/>
      <c r="AW150" s="590"/>
      <c r="AX150" s="590"/>
      <c r="AY150" s="590"/>
    </row>
    <row r="151" spans="1:51" s="497" customFormat="1" ht="13.5" customHeight="1">
      <c r="A151" s="494"/>
      <c r="B151" s="595"/>
      <c r="C151" s="596"/>
      <c r="D151" s="596"/>
      <c r="E151" s="597" t="b">
        <v>1</v>
      </c>
      <c r="F151" s="498"/>
      <c r="G151" s="614" t="s">
        <v>57</v>
      </c>
      <c r="H151" s="614"/>
      <c r="I151" s="614"/>
      <c r="J151" s="614"/>
      <c r="K151" s="614"/>
      <c r="L151" s="614"/>
      <c r="M151" s="614"/>
      <c r="N151" s="614"/>
      <c r="O151" s="614"/>
      <c r="P151" s="614"/>
      <c r="Q151" s="614"/>
      <c r="R151" s="614"/>
      <c r="S151" s="614"/>
      <c r="T151" s="614"/>
      <c r="U151" s="614"/>
      <c r="V151" s="614"/>
      <c r="W151" s="614"/>
      <c r="X151" s="614"/>
      <c r="Y151" s="614"/>
      <c r="Z151" s="614"/>
      <c r="AA151" s="614"/>
      <c r="AB151" s="614"/>
      <c r="AC151" s="614"/>
      <c r="AD151" s="614"/>
      <c r="AE151" s="614"/>
      <c r="AF151" s="614"/>
      <c r="AG151" s="614"/>
      <c r="AH151" s="614"/>
      <c r="AI151" s="614"/>
      <c r="AJ151" s="614"/>
      <c r="AK151" s="509"/>
      <c r="AL151" s="494"/>
      <c r="AM151" s="500" t="b">
        <v>0</v>
      </c>
      <c r="AN151" s="590"/>
      <c r="AO151" s="590"/>
      <c r="AP151" s="590"/>
      <c r="AQ151" s="590"/>
      <c r="AR151" s="590"/>
      <c r="AS151" s="590"/>
      <c r="AT151" s="590"/>
      <c r="AU151" s="590"/>
      <c r="AV151" s="590"/>
      <c r="AW151" s="590"/>
      <c r="AX151" s="590"/>
      <c r="AY151" s="590"/>
    </row>
    <row r="152" spans="1:51" s="497" customFormat="1" ht="13.5" customHeight="1">
      <c r="A152" s="494"/>
      <c r="B152" s="598"/>
      <c r="C152" s="599"/>
      <c r="D152" s="599"/>
      <c r="E152" s="600"/>
      <c r="F152" s="506"/>
      <c r="G152" s="591" t="s">
        <v>58</v>
      </c>
      <c r="H152" s="591"/>
      <c r="I152" s="591"/>
      <c r="J152" s="591"/>
      <c r="K152" s="591"/>
      <c r="L152" s="591"/>
      <c r="M152" s="591"/>
      <c r="N152" s="591"/>
      <c r="O152" s="591"/>
      <c r="P152" s="591"/>
      <c r="Q152" s="591"/>
      <c r="R152" s="591"/>
      <c r="S152" s="591"/>
      <c r="T152" s="591"/>
      <c r="U152" s="591"/>
      <c r="V152" s="591"/>
      <c r="W152" s="591"/>
      <c r="X152" s="591"/>
      <c r="Y152" s="591"/>
      <c r="Z152" s="591"/>
      <c r="AA152" s="591"/>
      <c r="AB152" s="591"/>
      <c r="AC152" s="591"/>
      <c r="AD152" s="591"/>
      <c r="AE152" s="591"/>
      <c r="AF152" s="591"/>
      <c r="AG152" s="591"/>
      <c r="AH152" s="591"/>
      <c r="AI152" s="591"/>
      <c r="AJ152" s="591"/>
      <c r="AK152" s="894"/>
      <c r="AL152" s="494"/>
      <c r="AM152" s="500" t="b">
        <v>0</v>
      </c>
    </row>
    <row r="153" spans="1:51" s="497" customFormat="1" ht="13.5" customHeight="1">
      <c r="A153" s="494"/>
      <c r="B153" s="592" t="s">
        <v>2164</v>
      </c>
      <c r="C153" s="593"/>
      <c r="D153" s="593"/>
      <c r="E153" s="594"/>
      <c r="F153" s="507"/>
      <c r="G153" s="601" t="s">
        <v>59</v>
      </c>
      <c r="H153" s="601"/>
      <c r="I153" s="601"/>
      <c r="J153" s="601"/>
      <c r="K153" s="601"/>
      <c r="L153" s="601"/>
      <c r="M153" s="601"/>
      <c r="N153" s="601"/>
      <c r="O153" s="601"/>
      <c r="P153" s="601"/>
      <c r="Q153" s="601"/>
      <c r="R153" s="601"/>
      <c r="S153" s="601"/>
      <c r="T153" s="601"/>
      <c r="U153" s="601"/>
      <c r="V153" s="601"/>
      <c r="W153" s="601"/>
      <c r="X153" s="601"/>
      <c r="Y153" s="601"/>
      <c r="Z153" s="601"/>
      <c r="AA153" s="601"/>
      <c r="AB153" s="601"/>
      <c r="AC153" s="601"/>
      <c r="AD153" s="601"/>
      <c r="AE153" s="601"/>
      <c r="AF153" s="601"/>
      <c r="AG153" s="601"/>
      <c r="AH153" s="601"/>
      <c r="AI153" s="601"/>
      <c r="AJ153" s="601"/>
      <c r="AK153" s="505"/>
      <c r="AL153" s="494"/>
      <c r="AM153" s="500" t="b">
        <v>0</v>
      </c>
    </row>
    <row r="154" spans="1:51" s="497" customFormat="1" ht="21" customHeight="1">
      <c r="A154" s="494"/>
      <c r="B154" s="595"/>
      <c r="C154" s="596"/>
      <c r="D154" s="596"/>
      <c r="E154" s="597" t="b">
        <v>1</v>
      </c>
      <c r="F154" s="498"/>
      <c r="G154" s="614" t="s">
        <v>60</v>
      </c>
      <c r="H154" s="614"/>
      <c r="I154" s="614"/>
      <c r="J154" s="614"/>
      <c r="K154" s="614"/>
      <c r="L154" s="614"/>
      <c r="M154" s="614"/>
      <c r="N154" s="614"/>
      <c r="O154" s="614"/>
      <c r="P154" s="614"/>
      <c r="Q154" s="614"/>
      <c r="R154" s="614"/>
      <c r="S154" s="614"/>
      <c r="T154" s="614"/>
      <c r="U154" s="614"/>
      <c r="V154" s="614"/>
      <c r="W154" s="614"/>
      <c r="X154" s="614"/>
      <c r="Y154" s="614"/>
      <c r="Z154" s="614"/>
      <c r="AA154" s="614"/>
      <c r="AB154" s="614"/>
      <c r="AC154" s="614"/>
      <c r="AD154" s="614"/>
      <c r="AE154" s="614"/>
      <c r="AF154" s="614"/>
      <c r="AG154" s="614"/>
      <c r="AH154" s="614"/>
      <c r="AI154" s="614"/>
      <c r="AJ154" s="614"/>
      <c r="AK154" s="499"/>
      <c r="AL154" s="494"/>
      <c r="AM154" s="500" t="b">
        <v>0</v>
      </c>
      <c r="AN154" s="590"/>
      <c r="AO154" s="590"/>
      <c r="AP154" s="590"/>
      <c r="AQ154" s="590"/>
      <c r="AR154" s="590"/>
      <c r="AS154" s="590"/>
      <c r="AT154" s="590"/>
      <c r="AU154" s="590"/>
      <c r="AV154" s="590"/>
      <c r="AW154" s="590"/>
      <c r="AX154" s="590"/>
      <c r="AY154" s="590"/>
    </row>
    <row r="155" spans="1:51" s="497" customFormat="1" ht="13.5" customHeight="1">
      <c r="A155" s="494"/>
      <c r="B155" s="595"/>
      <c r="C155" s="596"/>
      <c r="D155" s="596"/>
      <c r="E155" s="597"/>
      <c r="F155" s="498"/>
      <c r="G155" s="614" t="s">
        <v>61</v>
      </c>
      <c r="H155" s="614"/>
      <c r="I155" s="614"/>
      <c r="J155" s="614"/>
      <c r="K155" s="614"/>
      <c r="L155" s="614"/>
      <c r="M155" s="614"/>
      <c r="N155" s="614"/>
      <c r="O155" s="614"/>
      <c r="P155" s="614"/>
      <c r="Q155" s="614"/>
      <c r="R155" s="614"/>
      <c r="S155" s="614"/>
      <c r="T155" s="614"/>
      <c r="U155" s="614"/>
      <c r="V155" s="614"/>
      <c r="W155" s="614"/>
      <c r="X155" s="614"/>
      <c r="Y155" s="614"/>
      <c r="Z155" s="614"/>
      <c r="AA155" s="614"/>
      <c r="AB155" s="614"/>
      <c r="AC155" s="614"/>
      <c r="AD155" s="614"/>
      <c r="AE155" s="614"/>
      <c r="AF155" s="614"/>
      <c r="AG155" s="614"/>
      <c r="AH155" s="614"/>
      <c r="AI155" s="614"/>
      <c r="AJ155" s="614"/>
      <c r="AK155" s="499"/>
      <c r="AL155" s="494"/>
      <c r="AM155" s="500" t="b">
        <v>0</v>
      </c>
      <c r="AN155" s="590"/>
      <c r="AO155" s="590"/>
      <c r="AP155" s="590"/>
      <c r="AQ155" s="590"/>
      <c r="AR155" s="590"/>
      <c r="AS155" s="590"/>
      <c r="AT155" s="590"/>
      <c r="AU155" s="590"/>
      <c r="AV155" s="590"/>
      <c r="AW155" s="590"/>
      <c r="AX155" s="590"/>
      <c r="AY155" s="590"/>
    </row>
    <row r="156" spans="1:51" s="497" customFormat="1" ht="13.5" customHeight="1">
      <c r="A156" s="494"/>
      <c r="B156" s="598"/>
      <c r="C156" s="599"/>
      <c r="D156" s="599"/>
      <c r="E156" s="600" t="b">
        <v>1</v>
      </c>
      <c r="F156" s="506"/>
      <c r="G156" s="591" t="s">
        <v>62</v>
      </c>
      <c r="H156" s="591"/>
      <c r="I156" s="591"/>
      <c r="J156" s="591"/>
      <c r="K156" s="591"/>
      <c r="L156" s="591"/>
      <c r="M156" s="591"/>
      <c r="N156" s="591"/>
      <c r="O156" s="591"/>
      <c r="P156" s="591"/>
      <c r="Q156" s="591"/>
      <c r="R156" s="591"/>
      <c r="S156" s="591"/>
      <c r="T156" s="591"/>
      <c r="U156" s="591"/>
      <c r="V156" s="591"/>
      <c r="W156" s="591"/>
      <c r="X156" s="591"/>
      <c r="Y156" s="591"/>
      <c r="Z156" s="591"/>
      <c r="AA156" s="591"/>
      <c r="AB156" s="591"/>
      <c r="AC156" s="591"/>
      <c r="AD156" s="591"/>
      <c r="AE156" s="591"/>
      <c r="AF156" s="591"/>
      <c r="AG156" s="591"/>
      <c r="AH156" s="591"/>
      <c r="AI156" s="591"/>
      <c r="AJ156" s="591"/>
      <c r="AK156" s="510"/>
      <c r="AL156" s="494"/>
      <c r="AM156" s="500" t="b">
        <v>0</v>
      </c>
    </row>
    <row r="157" spans="1:51" s="497" customFormat="1" ht="13.5" customHeight="1">
      <c r="A157" s="494"/>
      <c r="B157" s="592" t="s">
        <v>2165</v>
      </c>
      <c r="C157" s="593"/>
      <c r="D157" s="593"/>
      <c r="E157" s="594"/>
      <c r="F157" s="507"/>
      <c r="G157" s="601" t="s">
        <v>2180</v>
      </c>
      <c r="H157" s="601"/>
      <c r="I157" s="601"/>
      <c r="J157" s="601"/>
      <c r="K157" s="601"/>
      <c r="L157" s="601"/>
      <c r="M157" s="601"/>
      <c r="N157" s="601"/>
      <c r="O157" s="601"/>
      <c r="P157" s="601"/>
      <c r="Q157" s="601"/>
      <c r="R157" s="601"/>
      <c r="S157" s="601"/>
      <c r="T157" s="601"/>
      <c r="U157" s="601"/>
      <c r="V157" s="601"/>
      <c r="W157" s="601"/>
      <c r="X157" s="601"/>
      <c r="Y157" s="601"/>
      <c r="Z157" s="601"/>
      <c r="AA157" s="601"/>
      <c r="AB157" s="601"/>
      <c r="AC157" s="601"/>
      <c r="AD157" s="601"/>
      <c r="AE157" s="601"/>
      <c r="AF157" s="601"/>
      <c r="AG157" s="601"/>
      <c r="AH157" s="601"/>
      <c r="AI157" s="601"/>
      <c r="AJ157" s="601"/>
      <c r="AK157" s="602"/>
      <c r="AL157" s="511"/>
      <c r="AM157" s="500" t="b">
        <v>0</v>
      </c>
      <c r="AN157"/>
      <c r="AO157"/>
      <c r="AP157"/>
    </row>
    <row r="158" spans="1:51" customFormat="1" ht="13.5" customHeight="1">
      <c r="A158" s="430"/>
      <c r="B158" s="595"/>
      <c r="C158" s="596"/>
      <c r="D158" s="596"/>
      <c r="E158" s="597"/>
      <c r="F158" s="498"/>
      <c r="G158" s="614" t="s">
        <v>63</v>
      </c>
      <c r="H158" s="614"/>
      <c r="I158" s="614"/>
      <c r="J158" s="614"/>
      <c r="K158" s="614"/>
      <c r="L158" s="614"/>
      <c r="M158" s="614"/>
      <c r="N158" s="614"/>
      <c r="O158" s="614"/>
      <c r="P158" s="614"/>
      <c r="Q158" s="614"/>
      <c r="R158" s="614"/>
      <c r="S158" s="614"/>
      <c r="T158" s="614"/>
      <c r="U158" s="614"/>
      <c r="V158" s="614"/>
      <c r="W158" s="614"/>
      <c r="X158" s="614"/>
      <c r="Y158" s="614"/>
      <c r="Z158" s="614"/>
      <c r="AA158" s="614"/>
      <c r="AB158" s="614"/>
      <c r="AC158" s="614"/>
      <c r="AD158" s="614"/>
      <c r="AE158" s="614"/>
      <c r="AF158" s="614"/>
      <c r="AG158" s="614"/>
      <c r="AH158" s="614"/>
      <c r="AI158" s="614"/>
      <c r="AJ158" s="614"/>
      <c r="AK158" s="499"/>
      <c r="AL158" s="494"/>
      <c r="AM158" s="500" t="b">
        <v>0</v>
      </c>
      <c r="AN158" s="590"/>
      <c r="AO158" s="590"/>
      <c r="AP158" s="590"/>
      <c r="AQ158" s="590"/>
      <c r="AR158" s="590"/>
      <c r="AS158" s="590"/>
      <c r="AT158" s="590"/>
      <c r="AU158" s="590"/>
      <c r="AV158" s="590"/>
      <c r="AW158" s="590"/>
      <c r="AX158" s="590"/>
      <c r="AY158" s="590"/>
    </row>
    <row r="159" spans="1:51" customFormat="1" ht="13.5" customHeight="1">
      <c r="A159" s="430"/>
      <c r="B159" s="595"/>
      <c r="C159" s="596"/>
      <c r="D159" s="596"/>
      <c r="E159" s="597"/>
      <c r="F159" s="498"/>
      <c r="G159" s="614" t="s">
        <v>2181</v>
      </c>
      <c r="H159" s="614"/>
      <c r="I159" s="614"/>
      <c r="J159" s="614"/>
      <c r="K159" s="614"/>
      <c r="L159" s="614"/>
      <c r="M159" s="614"/>
      <c r="N159" s="614"/>
      <c r="O159" s="614"/>
      <c r="P159" s="614"/>
      <c r="Q159" s="614"/>
      <c r="R159" s="614"/>
      <c r="S159" s="614"/>
      <c r="T159" s="614"/>
      <c r="U159" s="614"/>
      <c r="V159" s="614"/>
      <c r="W159" s="614"/>
      <c r="X159" s="614"/>
      <c r="Y159" s="614"/>
      <c r="Z159" s="614"/>
      <c r="AA159" s="614"/>
      <c r="AB159" s="614"/>
      <c r="AC159" s="614"/>
      <c r="AD159" s="614"/>
      <c r="AE159" s="614"/>
      <c r="AF159" s="614"/>
      <c r="AG159" s="614"/>
      <c r="AH159" s="614"/>
      <c r="AI159" s="614"/>
      <c r="AJ159" s="614"/>
      <c r="AK159" s="499"/>
      <c r="AL159" s="494"/>
      <c r="AM159" s="500" t="b">
        <v>0</v>
      </c>
      <c r="AN159" s="590"/>
      <c r="AO159" s="590"/>
      <c r="AP159" s="590"/>
      <c r="AQ159" s="590"/>
      <c r="AR159" s="590"/>
      <c r="AS159" s="590"/>
      <c r="AT159" s="590"/>
      <c r="AU159" s="590"/>
      <c r="AV159" s="590"/>
      <c r="AW159" s="590"/>
      <c r="AX159" s="590"/>
      <c r="AY159" s="590"/>
    </row>
    <row r="160" spans="1:51" customFormat="1" ht="13.5" customHeight="1" thickBot="1">
      <c r="A160" s="430"/>
      <c r="B160" s="598"/>
      <c r="C160" s="599"/>
      <c r="D160" s="599"/>
      <c r="E160" s="600" t="b">
        <v>1</v>
      </c>
      <c r="F160" s="512"/>
      <c r="G160" s="603" t="s">
        <v>2182</v>
      </c>
      <c r="H160" s="603"/>
      <c r="I160" s="603"/>
      <c r="J160" s="603"/>
      <c r="K160" s="603"/>
      <c r="L160" s="603"/>
      <c r="M160" s="603"/>
      <c r="N160" s="603"/>
      <c r="O160" s="603"/>
      <c r="P160" s="603"/>
      <c r="Q160" s="603"/>
      <c r="R160" s="603"/>
      <c r="S160" s="603"/>
      <c r="T160" s="603"/>
      <c r="U160" s="603"/>
      <c r="V160" s="603"/>
      <c r="W160" s="603"/>
      <c r="X160" s="603"/>
      <c r="Y160" s="603"/>
      <c r="Z160" s="603"/>
      <c r="AA160" s="603"/>
      <c r="AB160" s="603"/>
      <c r="AC160" s="603"/>
      <c r="AD160" s="603"/>
      <c r="AE160" s="603"/>
      <c r="AF160" s="603"/>
      <c r="AG160" s="603"/>
      <c r="AH160" s="603"/>
      <c r="AI160" s="603"/>
      <c r="AJ160" s="603"/>
      <c r="AK160" s="513"/>
      <c r="AL160" s="430"/>
      <c r="AM160" s="84" t="b">
        <v>0</v>
      </c>
    </row>
    <row r="161" spans="1:53" ht="12.75" customHeight="1">
      <c r="A161" s="85"/>
      <c r="B161" s="192"/>
      <c r="C161" s="428"/>
      <c r="D161" s="428"/>
      <c r="E161" s="428"/>
      <c r="F161" s="428"/>
      <c r="G161" s="428"/>
      <c r="H161" s="428"/>
      <c r="I161" s="428"/>
      <c r="J161" s="428"/>
      <c r="K161" s="428"/>
      <c r="L161" s="428"/>
      <c r="M161" s="428"/>
      <c r="N161" s="428"/>
      <c r="O161" s="428"/>
      <c r="P161" s="428"/>
      <c r="Q161" s="428"/>
      <c r="R161" s="428"/>
      <c r="S161" s="428"/>
      <c r="T161" s="428"/>
      <c r="U161" s="428"/>
      <c r="V161" s="428"/>
      <c r="W161" s="428"/>
      <c r="X161" s="428"/>
      <c r="Y161" s="428"/>
      <c r="Z161" s="428"/>
      <c r="AA161" s="428"/>
      <c r="AB161" s="428"/>
      <c r="AC161" s="428"/>
      <c r="AD161" s="428"/>
      <c r="AE161" s="428"/>
      <c r="AF161" s="428"/>
      <c r="AG161" s="428"/>
      <c r="AH161" s="428"/>
      <c r="AI161" s="428"/>
      <c r="AJ161" s="428"/>
      <c r="AK161" s="428"/>
      <c r="AL161" s="85"/>
      <c r="AT161" s="97"/>
      <c r="AU161" s="97"/>
      <c r="AV161" s="97"/>
      <c r="AW161" s="97"/>
      <c r="AX161" s="97"/>
    </row>
    <row r="162" spans="1:53" ht="18.75" customHeight="1">
      <c r="A162" s="85"/>
      <c r="B162" s="295" t="s">
        <v>2089</v>
      </c>
      <c r="C162" s="296"/>
      <c r="D162" s="296"/>
      <c r="E162" s="296"/>
      <c r="F162" s="296"/>
      <c r="G162" s="296"/>
      <c r="H162" s="296"/>
      <c r="I162" s="296"/>
      <c r="J162" s="296"/>
      <c r="K162" s="296"/>
      <c r="L162" s="296"/>
      <c r="M162" s="296"/>
      <c r="N162" s="296"/>
      <c r="O162" s="296"/>
      <c r="P162" s="296"/>
      <c r="Q162" s="296"/>
      <c r="R162" s="297"/>
      <c r="S162" s="297"/>
      <c r="T162" s="297"/>
      <c r="U162" s="297"/>
      <c r="V162" s="297"/>
      <c r="W162" s="297"/>
      <c r="X162" s="297"/>
      <c r="Y162" s="297"/>
      <c r="Z162" s="297"/>
      <c r="AA162" s="297"/>
      <c r="AB162" s="297"/>
      <c r="AC162" s="297"/>
      <c r="AD162" s="297"/>
      <c r="AE162" s="297"/>
      <c r="AF162" s="297"/>
      <c r="AG162" s="297"/>
      <c r="AH162" s="297"/>
      <c r="AI162" s="297"/>
      <c r="AJ162" s="298"/>
      <c r="AK162" s="136"/>
      <c r="AL162" s="85"/>
      <c r="AM162" s="299"/>
      <c r="AY162" s="97"/>
    </row>
    <row r="163" spans="1:53" s="91" customFormat="1" ht="63.75" customHeight="1">
      <c r="A163" s="90"/>
      <c r="B163" s="925"/>
      <c r="C163" s="926"/>
      <c r="D163" s="926"/>
      <c r="E163" s="926"/>
      <c r="F163" s="926"/>
      <c r="G163" s="926"/>
      <c r="H163" s="926"/>
      <c r="I163" s="926"/>
      <c r="J163" s="926"/>
      <c r="K163" s="926"/>
      <c r="L163" s="926"/>
      <c r="M163" s="926"/>
      <c r="N163" s="926"/>
      <c r="O163" s="926"/>
      <c r="P163" s="926"/>
      <c r="Q163" s="926"/>
      <c r="R163" s="926"/>
      <c r="S163" s="926"/>
      <c r="T163" s="926"/>
      <c r="U163" s="926"/>
      <c r="V163" s="926"/>
      <c r="W163" s="926"/>
      <c r="X163" s="926"/>
      <c r="Y163" s="926"/>
      <c r="Z163" s="926"/>
      <c r="AA163" s="926"/>
      <c r="AB163" s="926"/>
      <c r="AC163" s="926"/>
      <c r="AD163" s="926"/>
      <c r="AE163" s="926"/>
      <c r="AF163" s="926"/>
      <c r="AG163" s="926"/>
      <c r="AH163" s="926"/>
      <c r="AI163" s="926"/>
      <c r="AJ163" s="926"/>
      <c r="AK163" s="927"/>
      <c r="AL163" s="300"/>
      <c r="AM163" s="87"/>
      <c r="AN163" s="301"/>
      <c r="AO163" s="301"/>
      <c r="AP163" s="301"/>
      <c r="AQ163" s="301"/>
      <c r="AR163" s="301"/>
      <c r="AS163" s="301"/>
      <c r="AT163" s="301"/>
      <c r="AU163" s="301"/>
      <c r="AV163" s="301"/>
      <c r="AW163" s="301"/>
      <c r="AX163" s="301"/>
      <c r="AY163" s="301"/>
      <c r="AZ163" s="301"/>
      <c r="BA163" s="301"/>
    </row>
    <row r="164" spans="1:53" s="91" customFormat="1" ht="7.5" customHeight="1">
      <c r="A164" s="90"/>
      <c r="B164" s="105"/>
      <c r="C164" s="158"/>
      <c r="D164" s="158"/>
      <c r="E164" s="158"/>
      <c r="F164" s="158"/>
      <c r="G164" s="158"/>
      <c r="H164" s="158"/>
      <c r="I164" s="158"/>
      <c r="J164" s="158"/>
      <c r="K164" s="158"/>
      <c r="L164" s="158"/>
      <c r="M164" s="158"/>
      <c r="N164" s="158"/>
      <c r="O164" s="158"/>
      <c r="P164" s="158"/>
      <c r="Q164" s="158"/>
      <c r="R164" s="158"/>
      <c r="S164" s="158"/>
      <c r="T164" s="158"/>
      <c r="U164" s="158"/>
      <c r="V164" s="158"/>
      <c r="W164" s="158"/>
      <c r="X164" s="158"/>
      <c r="Y164" s="158"/>
      <c r="Z164" s="158"/>
      <c r="AA164" s="158"/>
      <c r="AB164" s="158"/>
      <c r="AC164" s="158"/>
      <c r="AD164" s="158"/>
      <c r="AE164" s="158"/>
      <c r="AF164" s="158"/>
      <c r="AG164" s="158"/>
      <c r="AH164" s="158"/>
      <c r="AI164" s="158"/>
      <c r="AJ164" s="158"/>
      <c r="AK164" s="158"/>
      <c r="AL164" s="90"/>
      <c r="AM164" s="87"/>
      <c r="AN164" s="301"/>
      <c r="AO164" s="301"/>
      <c r="AP164" s="301"/>
      <c r="AQ164" s="301"/>
      <c r="AR164" s="301"/>
      <c r="AS164" s="301"/>
      <c r="AT164" s="301"/>
      <c r="AU164" s="301"/>
      <c r="AV164" s="301"/>
      <c r="AW164" s="301"/>
      <c r="AX164" s="301"/>
      <c r="AY164" s="301"/>
      <c r="AZ164" s="301"/>
      <c r="BA164" s="301"/>
    </row>
    <row r="165" spans="1:53" s="91" customFormat="1">
      <c r="A165" s="90"/>
      <c r="B165" s="302" t="s">
        <v>14</v>
      </c>
      <c r="C165" s="190" t="s">
        <v>17</v>
      </c>
      <c r="D165" s="105"/>
      <c r="E165" s="193"/>
      <c r="F165" s="105"/>
      <c r="G165" s="105"/>
      <c r="H165" s="193"/>
      <c r="I165" s="193"/>
      <c r="J165" s="193"/>
      <c r="K165" s="193"/>
      <c r="L165" s="193"/>
      <c r="M165" s="193"/>
      <c r="N165" s="193"/>
      <c r="O165" s="193"/>
      <c r="P165" s="193"/>
      <c r="Q165" s="193"/>
      <c r="R165" s="193"/>
      <c r="S165" s="193"/>
      <c r="T165" s="193"/>
      <c r="U165" s="193"/>
      <c r="V165" s="193"/>
      <c r="W165" s="193"/>
      <c r="X165" s="193"/>
      <c r="Y165" s="193"/>
      <c r="Z165" s="193"/>
      <c r="AA165" s="193"/>
      <c r="AB165" s="193"/>
      <c r="AC165" s="193"/>
      <c r="AD165" s="193"/>
      <c r="AE165" s="193"/>
      <c r="AF165" s="193"/>
      <c r="AG165" s="193"/>
      <c r="AH165" s="193"/>
      <c r="AI165" s="193"/>
      <c r="AJ165" s="193"/>
      <c r="AK165" s="106"/>
      <c r="AL165" s="90"/>
      <c r="AM165" s="87"/>
      <c r="AN165" s="148"/>
      <c r="AO165" s="148"/>
      <c r="AP165" s="148"/>
      <c r="AQ165" s="148"/>
      <c r="AR165" s="148"/>
      <c r="AS165" s="148"/>
      <c r="AT165" s="149"/>
      <c r="AU165" s="149"/>
      <c r="AV165" s="149"/>
      <c r="AW165" s="149"/>
      <c r="AX165" s="149"/>
      <c r="AY165" s="148"/>
      <c r="AZ165" s="148"/>
      <c r="BA165" s="148"/>
    </row>
    <row r="166" spans="1:53" ht="22.5" customHeight="1" thickBot="1">
      <c r="A166" s="85"/>
      <c r="B166" s="192" t="s">
        <v>14</v>
      </c>
      <c r="C166" s="890" t="s">
        <v>2183</v>
      </c>
      <c r="D166" s="890"/>
      <c r="E166" s="890"/>
      <c r="F166" s="890"/>
      <c r="G166" s="890"/>
      <c r="H166" s="890"/>
      <c r="I166" s="890"/>
      <c r="J166" s="890"/>
      <c r="K166" s="890"/>
      <c r="L166" s="890"/>
      <c r="M166" s="890"/>
      <c r="N166" s="890"/>
      <c r="O166" s="890"/>
      <c r="P166" s="890"/>
      <c r="Q166" s="890"/>
      <c r="R166" s="890"/>
      <c r="S166" s="890"/>
      <c r="T166" s="890"/>
      <c r="U166" s="890"/>
      <c r="V166" s="890"/>
      <c r="W166" s="890"/>
      <c r="X166" s="890"/>
      <c r="Y166" s="890"/>
      <c r="Z166" s="890"/>
      <c r="AA166" s="890"/>
      <c r="AB166" s="890"/>
      <c r="AC166" s="890"/>
      <c r="AD166" s="890"/>
      <c r="AE166" s="890"/>
      <c r="AF166" s="890"/>
      <c r="AG166" s="890"/>
      <c r="AH166" s="890"/>
      <c r="AI166" s="890"/>
      <c r="AJ166" s="890"/>
      <c r="AK166" s="890"/>
      <c r="AL166" s="85"/>
      <c r="AN166" s="147"/>
      <c r="AO166" s="147"/>
      <c r="AP166" s="147"/>
      <c r="AQ166" s="147"/>
      <c r="AR166" s="147"/>
      <c r="AS166" s="147"/>
      <c r="AT166" s="157"/>
      <c r="AU166" s="157"/>
      <c r="AV166" s="157"/>
      <c r="AW166" s="157"/>
      <c r="AX166" s="157"/>
      <c r="AY166" s="147"/>
      <c r="AZ166" s="147"/>
      <c r="BA166" s="147"/>
    </row>
    <row r="167" spans="1:53" s="91" customFormat="1" ht="15.75" customHeight="1" thickBot="1">
      <c r="A167" s="90"/>
      <c r="B167" s="105"/>
      <c r="C167" s="260"/>
      <c r="D167" s="260"/>
      <c r="E167" s="260"/>
      <c r="F167" s="260"/>
      <c r="G167" s="260"/>
      <c r="H167" s="260"/>
      <c r="I167" s="260"/>
      <c r="J167" s="260"/>
      <c r="K167" s="260"/>
      <c r="L167" s="260"/>
      <c r="M167" s="260"/>
      <c r="N167" s="260"/>
      <c r="O167" s="260"/>
      <c r="P167" s="260"/>
      <c r="Q167" s="260"/>
      <c r="R167" s="260"/>
      <c r="S167" s="260"/>
      <c r="T167" s="260"/>
      <c r="U167" s="260"/>
      <c r="V167" s="260"/>
      <c r="W167" s="260"/>
      <c r="X167" s="260"/>
      <c r="Y167" s="260"/>
      <c r="Z167" s="260"/>
      <c r="AA167" s="260"/>
      <c r="AB167" s="260"/>
      <c r="AC167" s="260"/>
      <c r="AD167" s="260"/>
      <c r="AE167" s="260"/>
      <c r="AF167" s="260"/>
      <c r="AG167" s="260"/>
      <c r="AH167" s="260"/>
      <c r="AI167" s="260"/>
      <c r="AJ167" s="260"/>
      <c r="AK167" s="266" t="str">
        <f>IF(COUNTA(E171,H171,K171,T172,AA172)=5,"○","×")</f>
        <v>×</v>
      </c>
      <c r="AL167" s="90"/>
      <c r="AM167" s="87"/>
      <c r="AN167" s="301"/>
      <c r="AO167" s="301"/>
      <c r="AP167" s="301"/>
      <c r="AQ167" s="301"/>
      <c r="AR167" s="301"/>
      <c r="AS167" s="301"/>
      <c r="AT167" s="301"/>
      <c r="AU167" s="301"/>
      <c r="AV167" s="301"/>
      <c r="AW167" s="301"/>
      <c r="AX167" s="301"/>
      <c r="AY167" s="301"/>
      <c r="AZ167" s="301"/>
      <c r="BA167" s="301"/>
    </row>
    <row r="168" spans="1:53" ht="5.25" customHeight="1">
      <c r="A168" s="85"/>
      <c r="B168" s="303"/>
      <c r="C168" s="304"/>
      <c r="D168" s="304"/>
      <c r="E168" s="304"/>
      <c r="F168" s="304"/>
      <c r="G168" s="304"/>
      <c r="H168" s="304"/>
      <c r="I168" s="304"/>
      <c r="J168" s="304"/>
      <c r="K168" s="304"/>
      <c r="L168" s="304"/>
      <c r="M168" s="304"/>
      <c r="N168" s="304"/>
      <c r="O168" s="304"/>
      <c r="P168" s="304"/>
      <c r="Q168" s="304"/>
      <c r="R168" s="304"/>
      <c r="S168" s="304"/>
      <c r="T168" s="304"/>
      <c r="U168" s="304"/>
      <c r="V168" s="304"/>
      <c r="W168" s="304"/>
      <c r="X168" s="304"/>
      <c r="Y168" s="304"/>
      <c r="Z168" s="304"/>
      <c r="AA168" s="304"/>
      <c r="AB168" s="304"/>
      <c r="AC168" s="304"/>
      <c r="AD168" s="304"/>
      <c r="AE168" s="304"/>
      <c r="AF168" s="304"/>
      <c r="AG168" s="304"/>
      <c r="AH168" s="304"/>
      <c r="AI168" s="304"/>
      <c r="AJ168" s="304"/>
      <c r="AK168" s="305"/>
      <c r="AL168" s="85"/>
      <c r="AN168" s="147"/>
      <c r="AO168" s="147"/>
      <c r="AP168" s="147"/>
      <c r="AQ168" s="147"/>
      <c r="AR168" s="147"/>
      <c r="AS168" s="147"/>
      <c r="AT168" s="147"/>
      <c r="AU168" s="147"/>
      <c r="AV168" s="147"/>
      <c r="AW168" s="147"/>
      <c r="AX168" s="147"/>
      <c r="AY168" s="157"/>
      <c r="AZ168" s="147"/>
      <c r="BA168" s="147"/>
    </row>
    <row r="169" spans="1:53" ht="67.5" customHeight="1">
      <c r="A169" s="85"/>
      <c r="B169" s="306" t="s">
        <v>46</v>
      </c>
      <c r="C169" s="889" t="s">
        <v>2167</v>
      </c>
      <c r="D169" s="889"/>
      <c r="E169" s="889"/>
      <c r="F169" s="889"/>
      <c r="G169" s="889"/>
      <c r="H169" s="889"/>
      <c r="I169" s="889"/>
      <c r="J169" s="889"/>
      <c r="K169" s="889"/>
      <c r="L169" s="889"/>
      <c r="M169" s="889"/>
      <c r="N169" s="889"/>
      <c r="O169" s="889"/>
      <c r="P169" s="889"/>
      <c r="Q169" s="889"/>
      <c r="R169" s="889"/>
      <c r="S169" s="889"/>
      <c r="T169" s="889"/>
      <c r="U169" s="889"/>
      <c r="V169" s="889"/>
      <c r="W169" s="889"/>
      <c r="X169" s="889"/>
      <c r="Y169" s="889"/>
      <c r="Z169" s="889"/>
      <c r="AA169" s="889"/>
      <c r="AB169" s="889"/>
      <c r="AC169" s="889"/>
      <c r="AD169" s="889"/>
      <c r="AE169" s="889"/>
      <c r="AF169" s="889"/>
      <c r="AG169" s="889"/>
      <c r="AH169" s="889"/>
      <c r="AI169" s="889"/>
      <c r="AJ169" s="889"/>
      <c r="AK169" s="307"/>
      <c r="AL169" s="85"/>
      <c r="AN169" s="147"/>
      <c r="AO169" s="147"/>
      <c r="AP169" s="147"/>
      <c r="AQ169" s="147"/>
      <c r="AR169" s="147"/>
      <c r="AS169" s="147"/>
      <c r="AT169" s="147"/>
      <c r="AU169" s="147"/>
      <c r="AV169" s="147"/>
      <c r="AW169" s="147"/>
      <c r="AX169" s="147"/>
      <c r="AY169" s="147"/>
      <c r="AZ169" s="147"/>
      <c r="BA169" s="147"/>
    </row>
    <row r="170" spans="1:53" ht="7.5" customHeight="1">
      <c r="A170" s="85"/>
      <c r="B170" s="306"/>
      <c r="C170" s="135"/>
      <c r="D170" s="308"/>
      <c r="E170" s="308"/>
      <c r="F170" s="308"/>
      <c r="G170" s="308"/>
      <c r="H170" s="308"/>
      <c r="I170" s="308"/>
      <c r="J170" s="308"/>
      <c r="K170" s="308"/>
      <c r="L170" s="308"/>
      <c r="M170" s="308"/>
      <c r="N170" s="308"/>
      <c r="O170" s="308"/>
      <c r="P170" s="308"/>
      <c r="Q170" s="308"/>
      <c r="R170" s="308"/>
      <c r="S170" s="308"/>
      <c r="T170" s="308"/>
      <c r="U170" s="308"/>
      <c r="V170" s="308"/>
      <c r="W170" s="308"/>
      <c r="X170" s="308"/>
      <c r="Y170" s="308"/>
      <c r="Z170" s="308"/>
      <c r="AA170" s="308"/>
      <c r="AB170" s="308"/>
      <c r="AC170" s="308"/>
      <c r="AD170" s="308"/>
      <c r="AE170" s="308"/>
      <c r="AF170" s="308"/>
      <c r="AG170" s="308"/>
      <c r="AH170" s="308"/>
      <c r="AI170" s="308"/>
      <c r="AJ170" s="308"/>
      <c r="AK170" s="307"/>
      <c r="AL170" s="85"/>
    </row>
    <row r="171" spans="1:53" s="314" customFormat="1" ht="19.5" customHeight="1">
      <c r="A171" s="309"/>
      <c r="B171" s="310"/>
      <c r="C171" s="311" t="s">
        <v>9</v>
      </c>
      <c r="D171" s="311"/>
      <c r="E171" s="912"/>
      <c r="F171" s="913"/>
      <c r="G171" s="311" t="s">
        <v>2</v>
      </c>
      <c r="H171" s="912"/>
      <c r="I171" s="913"/>
      <c r="J171" s="311" t="s">
        <v>3</v>
      </c>
      <c r="K171" s="912"/>
      <c r="L171" s="913"/>
      <c r="M171" s="311" t="s">
        <v>5</v>
      </c>
      <c r="N171" s="308"/>
      <c r="O171" s="914" t="s">
        <v>22</v>
      </c>
      <c r="P171" s="914"/>
      <c r="Q171" s="914"/>
      <c r="R171" s="906" t="str">
        <f>IF(H7="","",H7)</f>
        <v/>
      </c>
      <c r="S171" s="906"/>
      <c r="T171" s="906"/>
      <c r="U171" s="906"/>
      <c r="V171" s="906"/>
      <c r="W171" s="906"/>
      <c r="X171" s="906"/>
      <c r="Y171" s="906"/>
      <c r="Z171" s="906"/>
      <c r="AA171" s="906"/>
      <c r="AB171" s="906"/>
      <c r="AC171" s="906"/>
      <c r="AD171" s="906"/>
      <c r="AE171" s="906"/>
      <c r="AF171" s="906"/>
      <c r="AG171" s="906"/>
      <c r="AH171" s="906"/>
      <c r="AI171" s="906"/>
      <c r="AJ171" s="312"/>
      <c r="AK171" s="313"/>
      <c r="AL171" s="309"/>
      <c r="AM171" s="87"/>
    </row>
    <row r="172" spans="1:53" s="314" customFormat="1" ht="15.75" customHeight="1">
      <c r="A172" s="309"/>
      <c r="B172" s="310"/>
      <c r="C172" s="315"/>
      <c r="D172" s="311"/>
      <c r="E172" s="311"/>
      <c r="F172" s="311"/>
      <c r="G172" s="311"/>
      <c r="H172" s="311"/>
      <c r="I172" s="311"/>
      <c r="J172" s="311"/>
      <c r="K172" s="311"/>
      <c r="L172" s="311"/>
      <c r="M172" s="311"/>
      <c r="N172" s="311"/>
      <c r="O172" s="895" t="s">
        <v>74</v>
      </c>
      <c r="P172" s="895"/>
      <c r="Q172" s="895"/>
      <c r="R172" s="896" t="s">
        <v>32</v>
      </c>
      <c r="S172" s="896"/>
      <c r="T172" s="897"/>
      <c r="U172" s="897"/>
      <c r="V172" s="897"/>
      <c r="W172" s="897"/>
      <c r="X172" s="897"/>
      <c r="Y172" s="911" t="s">
        <v>33</v>
      </c>
      <c r="Z172" s="911"/>
      <c r="AA172" s="897"/>
      <c r="AB172" s="897"/>
      <c r="AC172" s="897"/>
      <c r="AD172" s="897"/>
      <c r="AE172" s="897"/>
      <c r="AF172" s="897"/>
      <c r="AG172" s="897"/>
      <c r="AH172" s="897"/>
      <c r="AI172" s="897"/>
      <c r="AJ172" s="316"/>
      <c r="AK172" s="317"/>
      <c r="AL172" s="309"/>
      <c r="AM172" s="87"/>
    </row>
    <row r="173" spans="1:53" ht="7.5" customHeight="1" thickBot="1">
      <c r="A173" s="85"/>
      <c r="B173" s="318"/>
      <c r="C173" s="319"/>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c r="AE173" s="320"/>
      <c r="AF173" s="320"/>
      <c r="AG173" s="320"/>
      <c r="AH173" s="320"/>
      <c r="AI173" s="320"/>
      <c r="AJ173" s="320"/>
      <c r="AK173" s="321"/>
      <c r="AL173" s="85"/>
    </row>
    <row r="174" spans="1:53" ht="7.5" customHeight="1">
      <c r="A174" s="85"/>
      <c r="B174" s="86"/>
      <c r="C174" s="311"/>
      <c r="D174" s="86"/>
      <c r="E174" s="86"/>
      <c r="F174" s="86"/>
      <c r="G174" s="86"/>
      <c r="H174" s="86"/>
      <c r="I174" s="86"/>
      <c r="J174" s="86"/>
      <c r="K174" s="86"/>
      <c r="L174" s="86"/>
      <c r="M174" s="86"/>
      <c r="N174" s="86"/>
      <c r="O174" s="86"/>
      <c r="P174" s="86"/>
      <c r="Q174" s="86"/>
      <c r="R174" s="86"/>
      <c r="S174" s="86"/>
      <c r="T174" s="86"/>
      <c r="U174" s="86"/>
      <c r="V174" s="86"/>
      <c r="W174" s="86"/>
      <c r="X174" s="86"/>
      <c r="Y174" s="86"/>
      <c r="Z174" s="86"/>
      <c r="AA174" s="86"/>
      <c r="AB174" s="86"/>
      <c r="AC174" s="86"/>
      <c r="AD174" s="86"/>
      <c r="AE174" s="86"/>
      <c r="AF174" s="86"/>
      <c r="AG174" s="86"/>
      <c r="AH174" s="86"/>
      <c r="AI174" s="86"/>
      <c r="AJ174" s="86"/>
      <c r="AK174" s="86"/>
      <c r="AL174" s="85"/>
    </row>
    <row r="175" spans="1:53" ht="14.25">
      <c r="A175" s="85"/>
      <c r="B175" s="322" t="s">
        <v>79</v>
      </c>
      <c r="C175" s="323"/>
      <c r="D175" s="90"/>
      <c r="E175" s="90"/>
      <c r="F175" s="89" t="s">
        <v>81</v>
      </c>
      <c r="G175" s="85"/>
      <c r="H175" s="85"/>
      <c r="I175" s="85"/>
      <c r="J175" s="85"/>
      <c r="K175" s="85"/>
      <c r="L175" s="85"/>
      <c r="M175" s="85"/>
      <c r="N175" s="85"/>
      <c r="O175" s="85"/>
      <c r="P175" s="85"/>
      <c r="Q175" s="85"/>
      <c r="R175" s="85"/>
      <c r="S175" s="85"/>
      <c r="T175" s="85"/>
      <c r="U175" s="85"/>
      <c r="V175" s="85"/>
      <c r="W175" s="85"/>
      <c r="X175" s="85"/>
      <c r="Y175" s="85"/>
      <c r="Z175" s="85"/>
      <c r="AA175" s="85"/>
      <c r="AB175" s="85"/>
      <c r="AC175" s="85"/>
      <c r="AD175" s="85"/>
      <c r="AE175" s="85"/>
      <c r="AF175" s="85"/>
      <c r="AG175" s="85"/>
      <c r="AH175" s="85"/>
      <c r="AI175" s="85"/>
      <c r="AJ175" s="85"/>
      <c r="AK175" s="85"/>
      <c r="AL175" s="85"/>
    </row>
    <row r="176" spans="1:53">
      <c r="A176" s="85"/>
      <c r="B176" s="302" t="s">
        <v>69</v>
      </c>
      <c r="C176" s="150" t="s">
        <v>1952</v>
      </c>
      <c r="D176" s="85"/>
      <c r="E176" s="85"/>
      <c r="F176" s="85"/>
      <c r="G176" s="85"/>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row>
    <row r="177" spans="1:39">
      <c r="A177" s="85"/>
      <c r="B177" s="302" t="s">
        <v>14</v>
      </c>
      <c r="C177" s="150" t="s">
        <v>1951</v>
      </c>
      <c r="D177" s="150"/>
      <c r="E177" s="150"/>
      <c r="F177" s="150"/>
      <c r="G177" s="150"/>
      <c r="H177" s="150"/>
      <c r="I177" s="150"/>
      <c r="J177" s="150"/>
      <c r="K177" s="150"/>
      <c r="L177" s="150"/>
      <c r="M177" s="150"/>
      <c r="N177" s="150"/>
      <c r="O177" s="150"/>
      <c r="P177" s="150"/>
      <c r="Q177" s="150"/>
      <c r="R177" s="150"/>
      <c r="S177" s="150"/>
      <c r="T177" s="150"/>
      <c r="U177" s="150"/>
      <c r="V177" s="150"/>
      <c r="W177" s="150"/>
      <c r="X177" s="150"/>
      <c r="Y177" s="150"/>
      <c r="Z177" s="150"/>
      <c r="AA177" s="150"/>
      <c r="AB177" s="150"/>
      <c r="AC177" s="150"/>
      <c r="AD177" s="150"/>
      <c r="AE177" s="150"/>
      <c r="AF177" s="150"/>
      <c r="AG177" s="150"/>
      <c r="AH177" s="150"/>
      <c r="AI177" s="150"/>
      <c r="AJ177" s="150"/>
      <c r="AK177" s="150"/>
      <c r="AL177" s="85"/>
    </row>
    <row r="178" spans="1:39" ht="8.25" customHeight="1">
      <c r="A178" s="85"/>
      <c r="B178" s="89"/>
      <c r="C178" s="323"/>
      <c r="D178" s="85"/>
      <c r="E178" s="85"/>
      <c r="F178" s="85"/>
      <c r="G178" s="85"/>
      <c r="H178" s="85"/>
      <c r="I178" s="85"/>
      <c r="J178" s="85"/>
      <c r="K178" s="85"/>
      <c r="L178" s="85"/>
      <c r="M178" s="85"/>
      <c r="N178" s="85"/>
      <c r="O178" s="85"/>
      <c r="P178" s="85"/>
      <c r="Q178" s="85"/>
      <c r="R178" s="85"/>
      <c r="S178" s="85"/>
      <c r="T178" s="85"/>
      <c r="U178" s="85"/>
      <c r="V178" s="85"/>
      <c r="W178" s="85"/>
      <c r="X178" s="85"/>
      <c r="Y178" s="85"/>
      <c r="Z178" s="85"/>
      <c r="AA178" s="85"/>
      <c r="AB178" s="85"/>
      <c r="AC178" s="85"/>
      <c r="AD178" s="85"/>
      <c r="AE178" s="85"/>
      <c r="AF178" s="85"/>
      <c r="AG178" s="85"/>
      <c r="AH178" s="85"/>
      <c r="AI178" s="85"/>
      <c r="AJ178" s="85"/>
      <c r="AK178" s="85"/>
      <c r="AL178" s="85"/>
    </row>
    <row r="179" spans="1:39">
      <c r="A179" s="85"/>
      <c r="B179" s="888" t="s">
        <v>1953</v>
      </c>
      <c r="C179" s="888"/>
      <c r="D179" s="888"/>
      <c r="E179" s="888"/>
      <c r="F179" s="888"/>
      <c r="G179" s="888"/>
      <c r="H179" s="888"/>
      <c r="I179" s="888"/>
      <c r="J179" s="888"/>
      <c r="K179" s="888"/>
      <c r="L179" s="888"/>
      <c r="M179" s="888"/>
      <c r="N179" s="888"/>
      <c r="O179" s="888"/>
      <c r="P179" s="888"/>
      <c r="Q179" s="888"/>
      <c r="R179" s="888"/>
      <c r="S179" s="888"/>
      <c r="T179" s="888"/>
      <c r="U179" s="888"/>
      <c r="V179" s="888"/>
      <c r="W179" s="888"/>
      <c r="X179" s="888"/>
      <c r="Y179" s="888"/>
      <c r="Z179" s="888"/>
      <c r="AA179" s="888"/>
      <c r="AB179" s="888"/>
      <c r="AC179" s="888"/>
      <c r="AD179" s="888"/>
      <c r="AE179" s="888"/>
      <c r="AF179" s="888"/>
      <c r="AG179" s="888"/>
      <c r="AH179" s="888"/>
      <c r="AI179" s="888"/>
      <c r="AJ179" s="888"/>
      <c r="AK179" s="888"/>
      <c r="AL179" s="85"/>
    </row>
    <row r="180" spans="1:39">
      <c r="A180" s="85"/>
      <c r="B180" s="928" t="s">
        <v>83</v>
      </c>
      <c r="C180" s="704" t="s">
        <v>1957</v>
      </c>
      <c r="D180" s="705"/>
      <c r="E180" s="705"/>
      <c r="F180" s="705"/>
      <c r="G180" s="705"/>
      <c r="H180" s="705"/>
      <c r="I180" s="705"/>
      <c r="J180" s="705"/>
      <c r="K180" s="705"/>
      <c r="L180" s="705"/>
      <c r="M180" s="705"/>
      <c r="N180" s="705"/>
      <c r="O180" s="705"/>
      <c r="P180" s="705"/>
      <c r="Q180" s="705"/>
      <c r="R180" s="705"/>
      <c r="S180" s="705"/>
      <c r="T180" s="705"/>
      <c r="U180" s="705"/>
      <c r="V180" s="705"/>
      <c r="W180" s="705"/>
      <c r="X180" s="705"/>
      <c r="Y180" s="705"/>
      <c r="Z180" s="705"/>
      <c r="AA180" s="705"/>
      <c r="AB180" s="705"/>
      <c r="AC180" s="705"/>
      <c r="AD180" s="705"/>
      <c r="AE180" s="705"/>
      <c r="AF180" s="705"/>
      <c r="AG180" s="705"/>
      <c r="AH180" s="705"/>
      <c r="AI180" s="705"/>
      <c r="AJ180" s="930"/>
      <c r="AK180" s="324" t="str">
        <f>Y21</f>
        <v>○</v>
      </c>
      <c r="AL180" s="85"/>
    </row>
    <row r="181" spans="1:39">
      <c r="A181" s="85"/>
      <c r="B181" s="929"/>
      <c r="C181" s="915" t="s">
        <v>2059</v>
      </c>
      <c r="D181" s="916"/>
      <c r="E181" s="916"/>
      <c r="F181" s="916"/>
      <c r="G181" s="916"/>
      <c r="H181" s="916"/>
      <c r="I181" s="916"/>
      <c r="J181" s="916"/>
      <c r="K181" s="916"/>
      <c r="L181" s="916"/>
      <c r="M181" s="916"/>
      <c r="N181" s="916"/>
      <c r="O181" s="916"/>
      <c r="P181" s="916"/>
      <c r="Q181" s="916"/>
      <c r="R181" s="916"/>
      <c r="S181" s="916"/>
      <c r="T181" s="916"/>
      <c r="U181" s="916"/>
      <c r="V181" s="916"/>
      <c r="W181" s="916"/>
      <c r="X181" s="916"/>
      <c r="Y181" s="916"/>
      <c r="Z181" s="916"/>
      <c r="AA181" s="916"/>
      <c r="AB181" s="916"/>
      <c r="AC181" s="916"/>
      <c r="AD181" s="916"/>
      <c r="AE181" s="916"/>
      <c r="AF181" s="916"/>
      <c r="AG181" s="916"/>
      <c r="AH181" s="916"/>
      <c r="AI181" s="916"/>
      <c r="AJ181" s="917"/>
      <c r="AK181" s="324" t="str">
        <f>IF(Y25="○","○",IF(AA25="○","○",""))</f>
        <v/>
      </c>
      <c r="AL181" s="85"/>
    </row>
    <row r="182" spans="1:39">
      <c r="A182" s="85"/>
      <c r="B182" s="325" t="s">
        <v>82</v>
      </c>
      <c r="C182" s="931" t="s">
        <v>1958</v>
      </c>
      <c r="D182" s="932"/>
      <c r="E182" s="932"/>
      <c r="F182" s="932"/>
      <c r="G182" s="932"/>
      <c r="H182" s="932"/>
      <c r="I182" s="932"/>
      <c r="J182" s="932"/>
      <c r="K182" s="932"/>
      <c r="L182" s="932"/>
      <c r="M182" s="932"/>
      <c r="N182" s="932"/>
      <c r="O182" s="932"/>
      <c r="P182" s="932"/>
      <c r="Q182" s="932"/>
      <c r="R182" s="932"/>
      <c r="S182" s="932"/>
      <c r="T182" s="932"/>
      <c r="U182" s="932"/>
      <c r="V182" s="932"/>
      <c r="W182" s="932"/>
      <c r="X182" s="932"/>
      <c r="Y182" s="932"/>
      <c r="Z182" s="932"/>
      <c r="AA182" s="932"/>
      <c r="AB182" s="932"/>
      <c r="AC182" s="932"/>
      <c r="AD182" s="932"/>
      <c r="AE182" s="932"/>
      <c r="AF182" s="932"/>
      <c r="AG182" s="932"/>
      <c r="AH182" s="932"/>
      <c r="AI182" s="932"/>
      <c r="AJ182" s="933"/>
      <c r="AK182" s="324" t="str">
        <f>Y36</f>
        <v>○</v>
      </c>
      <c r="AL182" s="85"/>
    </row>
    <row r="183" spans="1:39" ht="9" customHeight="1">
      <c r="A183" s="85"/>
      <c r="B183" s="85"/>
      <c r="C183" s="85"/>
      <c r="D183" s="85"/>
      <c r="E183" s="85"/>
      <c r="F183" s="85"/>
      <c r="G183" s="85"/>
      <c r="H183" s="85"/>
      <c r="I183" s="85"/>
      <c r="J183" s="85"/>
      <c r="K183" s="85"/>
      <c r="L183" s="85"/>
      <c r="M183" s="85"/>
      <c r="N183" s="85"/>
      <c r="O183" s="85"/>
      <c r="P183" s="85"/>
      <c r="Q183" s="85"/>
      <c r="R183" s="85"/>
      <c r="S183" s="85"/>
      <c r="T183" s="85"/>
      <c r="U183" s="85"/>
      <c r="V183" s="85"/>
      <c r="W183" s="85"/>
      <c r="X183" s="85"/>
      <c r="Y183" s="85"/>
      <c r="Z183" s="85"/>
      <c r="AA183" s="85"/>
      <c r="AB183" s="85"/>
      <c r="AC183" s="85"/>
      <c r="AD183" s="85"/>
      <c r="AE183" s="85"/>
      <c r="AF183" s="85"/>
      <c r="AG183" s="85"/>
      <c r="AH183" s="85"/>
      <c r="AI183" s="85"/>
      <c r="AJ183" s="85"/>
      <c r="AK183" s="85"/>
      <c r="AL183" s="85"/>
    </row>
    <row r="184" spans="1:39">
      <c r="A184" s="85"/>
      <c r="B184" s="888" t="s">
        <v>1954</v>
      </c>
      <c r="C184" s="888"/>
      <c r="D184" s="888"/>
      <c r="E184" s="888"/>
      <c r="F184" s="888"/>
      <c r="G184" s="888"/>
      <c r="H184" s="888"/>
      <c r="I184" s="888"/>
      <c r="J184" s="888"/>
      <c r="K184" s="888"/>
      <c r="L184" s="888"/>
      <c r="M184" s="888"/>
      <c r="N184" s="888"/>
      <c r="O184" s="888"/>
      <c r="P184" s="888"/>
      <c r="Q184" s="888"/>
      <c r="R184" s="888"/>
      <c r="S184" s="888"/>
      <c r="T184" s="888"/>
      <c r="U184" s="888"/>
      <c r="V184" s="888"/>
      <c r="W184" s="888"/>
      <c r="X184" s="888"/>
      <c r="Y184" s="888"/>
      <c r="Z184" s="888"/>
      <c r="AA184" s="888"/>
      <c r="AB184" s="888"/>
      <c r="AC184" s="888"/>
      <c r="AD184" s="888"/>
      <c r="AE184" s="888"/>
      <c r="AF184" s="888"/>
      <c r="AG184" s="888"/>
      <c r="AH184" s="888"/>
      <c r="AI184" s="888"/>
      <c r="AJ184" s="888"/>
      <c r="AK184" s="888"/>
      <c r="AL184" s="85"/>
    </row>
    <row r="185" spans="1:39" ht="13.5" customHeight="1">
      <c r="A185" s="85"/>
      <c r="B185" s="326" t="s">
        <v>83</v>
      </c>
      <c r="C185" s="704" t="s">
        <v>1959</v>
      </c>
      <c r="D185" s="705"/>
      <c r="E185" s="705"/>
      <c r="F185" s="705"/>
      <c r="G185" s="705"/>
      <c r="H185" s="705"/>
      <c r="I185" s="706"/>
      <c r="J185" s="907" t="s">
        <v>1968</v>
      </c>
      <c r="K185" s="907"/>
      <c r="L185" s="907"/>
      <c r="M185" s="907"/>
      <c r="N185" s="907"/>
      <c r="O185" s="907"/>
      <c r="P185" s="907"/>
      <c r="Q185" s="907"/>
      <c r="R185" s="907"/>
      <c r="S185" s="907"/>
      <c r="T185" s="907"/>
      <c r="U185" s="907"/>
      <c r="V185" s="907"/>
      <c r="W185" s="907"/>
      <c r="X185" s="907"/>
      <c r="Y185" s="907"/>
      <c r="Z185" s="907"/>
      <c r="AA185" s="907"/>
      <c r="AB185" s="907"/>
      <c r="AC185" s="907"/>
      <c r="AD185" s="907"/>
      <c r="AE185" s="907"/>
      <c r="AF185" s="907"/>
      <c r="AG185" s="907"/>
      <c r="AH185" s="907"/>
      <c r="AI185" s="907"/>
      <c r="AJ185" s="908"/>
      <c r="AK185" s="324" t="str">
        <f>AH61</f>
        <v/>
      </c>
      <c r="AL185" s="85"/>
    </row>
    <row r="186" spans="1:39" ht="27.75" customHeight="1">
      <c r="A186" s="85"/>
      <c r="B186" s="923" t="s">
        <v>82</v>
      </c>
      <c r="C186" s="907" t="s">
        <v>1960</v>
      </c>
      <c r="D186" s="907"/>
      <c r="E186" s="907"/>
      <c r="F186" s="907"/>
      <c r="G186" s="907"/>
      <c r="H186" s="907"/>
      <c r="I186" s="907"/>
      <c r="J186" s="909" t="s">
        <v>1961</v>
      </c>
      <c r="K186" s="909"/>
      <c r="L186" s="909"/>
      <c r="M186" s="909"/>
      <c r="N186" s="909"/>
      <c r="O186" s="909"/>
      <c r="P186" s="909"/>
      <c r="Q186" s="909"/>
      <c r="R186" s="909"/>
      <c r="S186" s="909"/>
      <c r="T186" s="909"/>
      <c r="U186" s="909"/>
      <c r="V186" s="909"/>
      <c r="W186" s="909"/>
      <c r="X186" s="909"/>
      <c r="Y186" s="909"/>
      <c r="Z186" s="909"/>
      <c r="AA186" s="909"/>
      <c r="AB186" s="909"/>
      <c r="AC186" s="909"/>
      <c r="AD186" s="909"/>
      <c r="AE186" s="909"/>
      <c r="AF186" s="909"/>
      <c r="AG186" s="909"/>
      <c r="AH186" s="909"/>
      <c r="AI186" s="909"/>
      <c r="AJ186" s="910"/>
      <c r="AK186" s="324" t="str">
        <f>AB67</f>
        <v/>
      </c>
      <c r="AL186" s="85"/>
    </row>
    <row r="187" spans="1:39" ht="27" customHeight="1">
      <c r="A187" s="85"/>
      <c r="B187" s="923"/>
      <c r="C187" s="907"/>
      <c r="D187" s="907"/>
      <c r="E187" s="907"/>
      <c r="F187" s="907"/>
      <c r="G187" s="907"/>
      <c r="H187" s="907"/>
      <c r="I187" s="907"/>
      <c r="J187" s="909" t="s">
        <v>1969</v>
      </c>
      <c r="K187" s="909"/>
      <c r="L187" s="909"/>
      <c r="M187" s="909"/>
      <c r="N187" s="909"/>
      <c r="O187" s="909"/>
      <c r="P187" s="909"/>
      <c r="Q187" s="909"/>
      <c r="R187" s="909"/>
      <c r="S187" s="909"/>
      <c r="T187" s="909"/>
      <c r="U187" s="909"/>
      <c r="V187" s="909"/>
      <c r="W187" s="909"/>
      <c r="X187" s="909"/>
      <c r="Y187" s="909"/>
      <c r="Z187" s="909"/>
      <c r="AA187" s="909"/>
      <c r="AB187" s="909"/>
      <c r="AC187" s="909"/>
      <c r="AD187" s="909"/>
      <c r="AE187" s="909"/>
      <c r="AF187" s="909"/>
      <c r="AG187" s="909"/>
      <c r="AH187" s="909"/>
      <c r="AI187" s="909"/>
      <c r="AJ187" s="910"/>
      <c r="AK187" s="324" t="str">
        <f>AC71</f>
        <v/>
      </c>
      <c r="AL187" s="85"/>
    </row>
    <row r="188" spans="1:39">
      <c r="A188" s="85"/>
      <c r="B188" s="923"/>
      <c r="C188" s="907"/>
      <c r="D188" s="907"/>
      <c r="E188" s="907"/>
      <c r="F188" s="907"/>
      <c r="G188" s="907"/>
      <c r="H188" s="907"/>
      <c r="I188" s="907"/>
      <c r="J188" s="907" t="s">
        <v>2186</v>
      </c>
      <c r="K188" s="907"/>
      <c r="L188" s="907"/>
      <c r="M188" s="907"/>
      <c r="N188" s="907"/>
      <c r="O188" s="907"/>
      <c r="P188" s="907"/>
      <c r="Q188" s="907"/>
      <c r="R188" s="907"/>
      <c r="S188" s="907"/>
      <c r="T188" s="907"/>
      <c r="U188" s="907"/>
      <c r="V188" s="907"/>
      <c r="W188" s="907"/>
      <c r="X188" s="907"/>
      <c r="Y188" s="907"/>
      <c r="Z188" s="907"/>
      <c r="AA188" s="907"/>
      <c r="AB188" s="907"/>
      <c r="AC188" s="907"/>
      <c r="AD188" s="907"/>
      <c r="AE188" s="907"/>
      <c r="AF188" s="907"/>
      <c r="AG188" s="907"/>
      <c r="AH188" s="907"/>
      <c r="AI188" s="907"/>
      <c r="AJ188" s="908"/>
      <c r="AK188" s="324" t="str">
        <f>AI74</f>
        <v/>
      </c>
      <c r="AL188" s="85"/>
    </row>
    <row r="189" spans="1:39">
      <c r="A189" s="85"/>
      <c r="B189" s="923"/>
      <c r="C189" s="907"/>
      <c r="D189" s="907"/>
      <c r="E189" s="907"/>
      <c r="F189" s="907"/>
      <c r="G189" s="907"/>
      <c r="H189" s="907"/>
      <c r="I189" s="907"/>
      <c r="J189" s="909" t="s">
        <v>1970</v>
      </c>
      <c r="K189" s="909"/>
      <c r="L189" s="909"/>
      <c r="M189" s="909"/>
      <c r="N189" s="909"/>
      <c r="O189" s="909"/>
      <c r="P189" s="909"/>
      <c r="Q189" s="909"/>
      <c r="R189" s="909"/>
      <c r="S189" s="909"/>
      <c r="T189" s="909"/>
      <c r="U189" s="909"/>
      <c r="V189" s="909"/>
      <c r="W189" s="909"/>
      <c r="X189" s="909"/>
      <c r="Y189" s="909"/>
      <c r="Z189" s="909"/>
      <c r="AA189" s="909"/>
      <c r="AB189" s="909"/>
      <c r="AC189" s="909"/>
      <c r="AD189" s="909"/>
      <c r="AE189" s="909"/>
      <c r="AF189" s="909"/>
      <c r="AG189" s="909"/>
      <c r="AH189" s="909"/>
      <c r="AI189" s="909"/>
      <c r="AJ189" s="910"/>
      <c r="AK189" s="324" t="str">
        <f>AI78</f>
        <v/>
      </c>
      <c r="AL189" s="85"/>
    </row>
    <row r="190" spans="1:39" ht="25.5" customHeight="1">
      <c r="A190" s="85"/>
      <c r="B190" s="923" t="s">
        <v>1980</v>
      </c>
      <c r="C190" s="879" t="s">
        <v>1963</v>
      </c>
      <c r="D190" s="879"/>
      <c r="E190" s="879"/>
      <c r="F190" s="879"/>
      <c r="G190" s="879"/>
      <c r="H190" s="879"/>
      <c r="I190" s="879"/>
      <c r="J190" s="880" t="s">
        <v>1978</v>
      </c>
      <c r="K190" s="880"/>
      <c r="L190" s="880"/>
      <c r="M190" s="880"/>
      <c r="N190" s="880"/>
      <c r="O190" s="880"/>
      <c r="P190" s="880"/>
      <c r="Q190" s="880"/>
      <c r="R190" s="880"/>
      <c r="S190" s="880"/>
      <c r="T190" s="880"/>
      <c r="U190" s="880"/>
      <c r="V190" s="880"/>
      <c r="W190" s="880"/>
      <c r="X190" s="880"/>
      <c r="Y190" s="880"/>
      <c r="Z190" s="880"/>
      <c r="AA190" s="880"/>
      <c r="AB190" s="880"/>
      <c r="AC190" s="880"/>
      <c r="AD190" s="880"/>
      <c r="AE190" s="880"/>
      <c r="AF190" s="880"/>
      <c r="AG190" s="880"/>
      <c r="AH190" s="880"/>
      <c r="AI190" s="880"/>
      <c r="AJ190" s="881"/>
      <c r="AK190" s="324" t="str">
        <f>IF(AM82=TRUE,"",IF(AI84="該当",IF(AND(T89="○",T95="○"),"○","×"),""))</f>
        <v/>
      </c>
      <c r="AL190" s="85"/>
      <c r="AM190" s="327"/>
    </row>
    <row r="191" spans="1:39" ht="25.5" customHeight="1">
      <c r="A191" s="85"/>
      <c r="B191" s="923"/>
      <c r="C191" s="879"/>
      <c r="D191" s="879"/>
      <c r="E191" s="879"/>
      <c r="F191" s="879"/>
      <c r="G191" s="879"/>
      <c r="H191" s="879"/>
      <c r="I191" s="879"/>
      <c r="J191" s="880" t="s">
        <v>1979</v>
      </c>
      <c r="K191" s="880"/>
      <c r="L191" s="880"/>
      <c r="M191" s="880"/>
      <c r="N191" s="880"/>
      <c r="O191" s="880"/>
      <c r="P191" s="880"/>
      <c r="Q191" s="880"/>
      <c r="R191" s="880"/>
      <c r="S191" s="880"/>
      <c r="T191" s="880"/>
      <c r="U191" s="880"/>
      <c r="V191" s="880"/>
      <c r="W191" s="880"/>
      <c r="X191" s="880"/>
      <c r="Y191" s="880"/>
      <c r="Z191" s="880"/>
      <c r="AA191" s="880"/>
      <c r="AB191" s="880"/>
      <c r="AC191" s="880"/>
      <c r="AD191" s="880"/>
      <c r="AE191" s="880"/>
      <c r="AF191" s="880"/>
      <c r="AG191" s="880"/>
      <c r="AH191" s="880"/>
      <c r="AI191" s="880"/>
      <c r="AJ191" s="881"/>
      <c r="AK191" s="324" t="str">
        <f>IF(AM82=TRUE,"",IF(AI86="該当",IF(OR(T89="○",T95="○"),"○","×"),""))</f>
        <v>×</v>
      </c>
      <c r="AL191" s="85"/>
    </row>
    <row r="192" spans="1:39" ht="15" customHeight="1">
      <c r="A192" s="85"/>
      <c r="B192" s="328" t="s">
        <v>1962</v>
      </c>
      <c r="C192" s="879" t="s">
        <v>1964</v>
      </c>
      <c r="D192" s="879"/>
      <c r="E192" s="879"/>
      <c r="F192" s="879"/>
      <c r="G192" s="879"/>
      <c r="H192" s="879"/>
      <c r="I192" s="879"/>
      <c r="J192" s="880" t="s">
        <v>1976</v>
      </c>
      <c r="K192" s="880"/>
      <c r="L192" s="880"/>
      <c r="M192" s="880"/>
      <c r="N192" s="880"/>
      <c r="O192" s="880"/>
      <c r="P192" s="880"/>
      <c r="Q192" s="880"/>
      <c r="R192" s="880"/>
      <c r="S192" s="880"/>
      <c r="T192" s="880"/>
      <c r="U192" s="880"/>
      <c r="V192" s="880"/>
      <c r="W192" s="880"/>
      <c r="X192" s="880"/>
      <c r="Y192" s="880"/>
      <c r="Z192" s="880"/>
      <c r="AA192" s="880"/>
      <c r="AB192" s="880"/>
      <c r="AC192" s="880"/>
      <c r="AD192" s="880"/>
      <c r="AE192" s="880"/>
      <c r="AF192" s="880"/>
      <c r="AG192" s="880"/>
      <c r="AH192" s="880"/>
      <c r="AI192" s="880"/>
      <c r="AJ192" s="881"/>
      <c r="AK192" s="324" t="str">
        <f>S107</f>
        <v/>
      </c>
      <c r="AL192" s="85"/>
    </row>
    <row r="193" spans="1:38" ht="37.5" customHeight="1">
      <c r="A193" s="85"/>
      <c r="B193" s="328" t="s">
        <v>1981</v>
      </c>
      <c r="C193" s="879" t="s">
        <v>1965</v>
      </c>
      <c r="D193" s="879"/>
      <c r="E193" s="879"/>
      <c r="F193" s="879"/>
      <c r="G193" s="879"/>
      <c r="H193" s="879"/>
      <c r="I193" s="879"/>
      <c r="J193" s="880" t="s">
        <v>1977</v>
      </c>
      <c r="K193" s="880"/>
      <c r="L193" s="880"/>
      <c r="M193" s="880"/>
      <c r="N193" s="880"/>
      <c r="O193" s="880"/>
      <c r="P193" s="880"/>
      <c r="Q193" s="880"/>
      <c r="R193" s="880"/>
      <c r="S193" s="880"/>
      <c r="T193" s="880"/>
      <c r="U193" s="880"/>
      <c r="V193" s="880"/>
      <c r="W193" s="880"/>
      <c r="X193" s="880"/>
      <c r="Y193" s="880"/>
      <c r="Z193" s="880"/>
      <c r="AA193" s="880"/>
      <c r="AB193" s="880"/>
      <c r="AC193" s="880"/>
      <c r="AD193" s="880"/>
      <c r="AE193" s="880"/>
      <c r="AF193" s="880"/>
      <c r="AG193" s="880"/>
      <c r="AH193" s="880"/>
      <c r="AI193" s="880"/>
      <c r="AJ193" s="881"/>
      <c r="AK193" s="324" t="str">
        <f>IF(OR(AND(S117&lt;&gt;"×",S118&lt;&gt;"×",S119&lt;&gt;"×"),AK121="○"),"○","×")</f>
        <v>○</v>
      </c>
      <c r="AL193" s="85"/>
    </row>
    <row r="194" spans="1:38">
      <c r="A194" s="85"/>
      <c r="B194" s="329" t="s">
        <v>1982</v>
      </c>
      <c r="C194" s="904" t="s">
        <v>1966</v>
      </c>
      <c r="D194" s="904"/>
      <c r="E194" s="904"/>
      <c r="F194" s="904"/>
      <c r="G194" s="904"/>
      <c r="H194" s="904"/>
      <c r="I194" s="904"/>
      <c r="J194" s="904" t="s">
        <v>1967</v>
      </c>
      <c r="K194" s="904"/>
      <c r="L194" s="904"/>
      <c r="M194" s="904"/>
      <c r="N194" s="904"/>
      <c r="O194" s="904"/>
      <c r="P194" s="904"/>
      <c r="Q194" s="904"/>
      <c r="R194" s="904"/>
      <c r="S194" s="904"/>
      <c r="T194" s="904"/>
      <c r="U194" s="904"/>
      <c r="V194" s="904"/>
      <c r="W194" s="904"/>
      <c r="X194" s="904"/>
      <c r="Y194" s="904"/>
      <c r="Z194" s="904"/>
      <c r="AA194" s="904"/>
      <c r="AB194" s="904"/>
      <c r="AC194" s="904"/>
      <c r="AD194" s="904"/>
      <c r="AE194" s="904"/>
      <c r="AF194" s="904"/>
      <c r="AG194" s="904"/>
      <c r="AH194" s="904"/>
      <c r="AI194" s="904"/>
      <c r="AJ194" s="905"/>
      <c r="AK194" s="330" t="str">
        <f>AK135</f>
        <v>×</v>
      </c>
      <c r="AL194" s="85"/>
    </row>
    <row r="195" spans="1:38">
      <c r="A195" s="85"/>
      <c r="B195" s="158"/>
      <c r="C195" s="158"/>
      <c r="D195" s="158"/>
      <c r="E195" s="158"/>
      <c r="F195" s="158"/>
      <c r="G195" s="158"/>
      <c r="H195" s="158"/>
      <c r="I195" s="158"/>
      <c r="J195" s="158"/>
      <c r="K195" s="158"/>
      <c r="L195" s="158"/>
      <c r="M195" s="158"/>
      <c r="N195" s="158"/>
      <c r="O195" s="158"/>
      <c r="P195" s="158"/>
      <c r="Q195" s="158"/>
      <c r="R195" s="158"/>
      <c r="S195" s="158"/>
      <c r="T195" s="158"/>
      <c r="U195" s="158"/>
      <c r="V195" s="158"/>
      <c r="W195" s="158"/>
      <c r="X195" s="158"/>
      <c r="Y195" s="158"/>
      <c r="Z195" s="158"/>
      <c r="AA195" s="158"/>
      <c r="AB195" s="158"/>
      <c r="AC195" s="158"/>
      <c r="AD195" s="158"/>
      <c r="AE195" s="158"/>
      <c r="AF195" s="158"/>
      <c r="AG195" s="158"/>
      <c r="AH195" s="158"/>
      <c r="AI195" s="158"/>
      <c r="AJ195" s="158"/>
      <c r="AK195" s="158"/>
      <c r="AL195" s="85"/>
    </row>
    <row r="196" spans="1:38">
      <c r="A196" s="147"/>
      <c r="B196" s="331"/>
      <c r="C196" s="331"/>
      <c r="D196" s="331"/>
      <c r="E196" s="331"/>
      <c r="F196" s="331"/>
      <c r="G196" s="331"/>
      <c r="H196" s="331"/>
      <c r="I196" s="331"/>
      <c r="J196" s="331"/>
      <c r="K196" s="331"/>
      <c r="L196" s="331"/>
      <c r="M196" s="331"/>
      <c r="N196" s="331"/>
      <c r="O196" s="331"/>
      <c r="P196" s="331"/>
      <c r="Q196" s="331"/>
      <c r="R196" s="331"/>
      <c r="S196" s="331"/>
      <c r="T196" s="331"/>
      <c r="U196" s="331"/>
      <c r="V196" s="331"/>
      <c r="W196" s="331"/>
      <c r="X196" s="331"/>
      <c r="Y196" s="331"/>
      <c r="Z196" s="331"/>
      <c r="AA196" s="331"/>
      <c r="AB196" s="331"/>
      <c r="AC196" s="331"/>
      <c r="AD196" s="331"/>
      <c r="AE196" s="331"/>
      <c r="AF196" s="331"/>
      <c r="AG196" s="331"/>
      <c r="AH196" s="331"/>
      <c r="AI196" s="331"/>
      <c r="AJ196" s="331"/>
      <c r="AK196" s="331"/>
      <c r="AL196" s="147"/>
    </row>
    <row r="197" spans="1:38">
      <c r="A197" s="147"/>
      <c r="B197" s="331"/>
      <c r="C197" s="331"/>
      <c r="D197" s="331"/>
      <c r="E197" s="331"/>
      <c r="F197" s="331"/>
      <c r="G197" s="331"/>
      <c r="H197" s="331"/>
      <c r="I197" s="331"/>
      <c r="J197" s="331"/>
      <c r="K197" s="331"/>
      <c r="L197" s="331"/>
      <c r="M197" s="331"/>
      <c r="N197" s="331"/>
      <c r="O197" s="331"/>
      <c r="P197" s="331"/>
      <c r="Q197" s="331"/>
      <c r="R197" s="331"/>
      <c r="S197" s="331"/>
      <c r="T197" s="331"/>
      <c r="U197" s="331"/>
      <c r="V197" s="331"/>
      <c r="W197" s="331"/>
      <c r="X197" s="331"/>
      <c r="Y197" s="331"/>
      <c r="Z197" s="331"/>
      <c r="AA197" s="331"/>
      <c r="AB197" s="331"/>
      <c r="AC197" s="331"/>
      <c r="AD197" s="331"/>
      <c r="AE197" s="331"/>
      <c r="AF197" s="331"/>
      <c r="AG197" s="331"/>
      <c r="AH197" s="331"/>
      <c r="AI197" s="331"/>
      <c r="AJ197" s="331"/>
      <c r="AK197" s="331"/>
      <c r="AL197" s="147"/>
    </row>
    <row r="198" spans="1:38">
      <c r="A198" s="147"/>
      <c r="B198" s="331"/>
      <c r="C198" s="331"/>
      <c r="D198" s="331"/>
      <c r="E198" s="331"/>
      <c r="F198" s="331"/>
      <c r="G198" s="331"/>
      <c r="H198" s="331"/>
      <c r="I198" s="331"/>
      <c r="J198" s="331"/>
      <c r="K198" s="331"/>
      <c r="L198" s="331"/>
      <c r="M198" s="331"/>
      <c r="N198" s="331"/>
      <c r="O198" s="331"/>
      <c r="P198" s="331"/>
      <c r="Q198" s="331"/>
      <c r="R198" s="331"/>
      <c r="S198" s="331"/>
      <c r="T198" s="331"/>
      <c r="U198" s="331"/>
      <c r="V198" s="331"/>
      <c r="W198" s="331"/>
      <c r="X198" s="331"/>
      <c r="Y198" s="331"/>
      <c r="Z198" s="331"/>
      <c r="AA198" s="331"/>
      <c r="AB198" s="331"/>
      <c r="AC198" s="331"/>
      <c r="AD198" s="331"/>
      <c r="AE198" s="331"/>
      <c r="AF198" s="331"/>
      <c r="AG198" s="331"/>
      <c r="AH198" s="331"/>
      <c r="AI198" s="331"/>
      <c r="AJ198" s="331"/>
      <c r="AK198" s="331"/>
      <c r="AL198" s="147"/>
    </row>
    <row r="199" spans="1:38">
      <c r="A199" s="147"/>
      <c r="B199" s="331"/>
      <c r="C199" s="331"/>
      <c r="D199" s="331"/>
      <c r="E199" s="331"/>
      <c r="F199" s="331"/>
      <c r="G199" s="331"/>
      <c r="H199" s="331"/>
      <c r="I199" s="331"/>
      <c r="J199" s="331"/>
      <c r="K199" s="331"/>
      <c r="L199" s="331"/>
      <c r="M199" s="331"/>
      <c r="N199" s="331"/>
      <c r="O199" s="331"/>
      <c r="P199" s="331"/>
      <c r="Q199" s="331"/>
      <c r="R199" s="331"/>
      <c r="S199" s="331"/>
      <c r="T199" s="331"/>
      <c r="U199" s="331"/>
      <c r="V199" s="331"/>
      <c r="W199" s="331"/>
      <c r="X199" s="331"/>
      <c r="Y199" s="331"/>
      <c r="Z199" s="331"/>
      <c r="AA199" s="331"/>
      <c r="AB199" s="331"/>
      <c r="AC199" s="331"/>
      <c r="AD199" s="331"/>
      <c r="AE199" s="331"/>
      <c r="AF199" s="331"/>
      <c r="AG199" s="331"/>
      <c r="AH199" s="331"/>
      <c r="AI199" s="331"/>
      <c r="AJ199" s="331"/>
      <c r="AK199" s="331"/>
      <c r="AL199" s="147"/>
    </row>
    <row r="200" spans="1:38">
      <c r="A200" s="147"/>
      <c r="B200" s="331"/>
      <c r="C200" s="331"/>
      <c r="D200" s="331"/>
      <c r="E200" s="331"/>
      <c r="F200" s="331"/>
      <c r="G200" s="331"/>
      <c r="H200" s="331"/>
      <c r="I200" s="331"/>
      <c r="J200" s="331"/>
      <c r="K200" s="331"/>
      <c r="L200" s="331"/>
      <c r="M200" s="331"/>
      <c r="N200" s="331"/>
      <c r="O200" s="331"/>
      <c r="P200" s="331"/>
      <c r="Q200" s="331"/>
      <c r="R200" s="331"/>
      <c r="S200" s="331"/>
      <c r="T200" s="331"/>
      <c r="U200" s="331"/>
      <c r="V200" s="331"/>
      <c r="W200" s="331"/>
      <c r="X200" s="331"/>
      <c r="Y200" s="331"/>
      <c r="Z200" s="331"/>
      <c r="AA200" s="331"/>
      <c r="AB200" s="331"/>
      <c r="AC200" s="331"/>
      <c r="AD200" s="331"/>
      <c r="AE200" s="331"/>
      <c r="AF200" s="331"/>
      <c r="AG200" s="331"/>
      <c r="AH200" s="331"/>
      <c r="AI200" s="331"/>
      <c r="AJ200" s="331"/>
      <c r="AK200" s="331"/>
      <c r="AL200" s="147"/>
    </row>
    <row r="201" spans="1:38">
      <c r="A201" s="147"/>
      <c r="B201" s="331"/>
      <c r="C201" s="331"/>
      <c r="D201" s="331"/>
      <c r="E201" s="331"/>
      <c r="F201" s="331"/>
      <c r="G201" s="331"/>
      <c r="H201" s="331"/>
      <c r="I201" s="331"/>
      <c r="J201" s="331"/>
      <c r="K201" s="331"/>
      <c r="L201" s="331"/>
      <c r="M201" s="331"/>
      <c r="N201" s="331"/>
      <c r="O201" s="331"/>
      <c r="P201" s="331"/>
      <c r="Q201" s="331"/>
      <c r="R201" s="331"/>
      <c r="S201" s="331"/>
      <c r="T201" s="331"/>
      <c r="U201" s="331"/>
      <c r="V201" s="331"/>
      <c r="W201" s="331"/>
      <c r="X201" s="331"/>
      <c r="Y201" s="331"/>
      <c r="Z201" s="331"/>
      <c r="AA201" s="331"/>
      <c r="AB201" s="331"/>
      <c r="AC201" s="331"/>
      <c r="AD201" s="331"/>
      <c r="AE201" s="331"/>
      <c r="AF201" s="331"/>
      <c r="AG201" s="331"/>
      <c r="AH201" s="331"/>
      <c r="AI201" s="331"/>
      <c r="AJ201" s="331"/>
      <c r="AK201" s="331"/>
      <c r="AL201" s="147"/>
    </row>
    <row r="202" spans="1:38">
      <c r="A202" s="147"/>
      <c r="B202" s="331"/>
      <c r="C202" s="331"/>
      <c r="D202" s="331"/>
      <c r="E202" s="331"/>
      <c r="F202" s="331"/>
      <c r="G202" s="331"/>
      <c r="H202" s="331"/>
      <c r="I202" s="331"/>
      <c r="J202" s="331"/>
      <c r="K202" s="331"/>
      <c r="L202" s="331"/>
      <c r="M202" s="331"/>
      <c r="N202" s="331"/>
      <c r="O202" s="331"/>
      <c r="P202" s="331"/>
      <c r="Q202" s="331"/>
      <c r="R202" s="331"/>
      <c r="S202" s="331"/>
      <c r="T202" s="331"/>
      <c r="U202" s="331"/>
      <c r="V202" s="331"/>
      <c r="W202" s="331"/>
      <c r="X202" s="331"/>
      <c r="Y202" s="331"/>
      <c r="Z202" s="331"/>
      <c r="AA202" s="331"/>
      <c r="AB202" s="331"/>
      <c r="AC202" s="331"/>
      <c r="AD202" s="331"/>
      <c r="AE202" s="331"/>
      <c r="AF202" s="331"/>
      <c r="AG202" s="331"/>
      <c r="AH202" s="331"/>
      <c r="AI202" s="331"/>
      <c r="AJ202" s="331"/>
      <c r="AK202" s="331"/>
      <c r="AL202" s="147"/>
    </row>
    <row r="203" spans="1:38">
      <c r="A203" s="147"/>
      <c r="B203" s="331"/>
      <c r="C203" s="331"/>
      <c r="D203" s="331"/>
      <c r="E203" s="331"/>
      <c r="F203" s="331"/>
      <c r="G203" s="331"/>
      <c r="H203" s="331"/>
      <c r="I203" s="331"/>
      <c r="J203" s="331"/>
      <c r="K203" s="331"/>
      <c r="L203" s="331"/>
      <c r="M203" s="331"/>
      <c r="N203" s="331"/>
      <c r="O203" s="331"/>
      <c r="P203" s="331"/>
      <c r="Q203" s="331"/>
      <c r="R203" s="331"/>
      <c r="S203" s="331"/>
      <c r="T203" s="331"/>
      <c r="U203" s="331"/>
      <c r="V203" s="331"/>
      <c r="W203" s="331"/>
      <c r="X203" s="331"/>
      <c r="Y203" s="331"/>
      <c r="Z203" s="331"/>
      <c r="AA203" s="331"/>
      <c r="AB203" s="331"/>
      <c r="AC203" s="331"/>
      <c r="AD203" s="331"/>
      <c r="AE203" s="331"/>
      <c r="AF203" s="331"/>
      <c r="AG203" s="331"/>
      <c r="AH203" s="331"/>
      <c r="AI203" s="331"/>
      <c r="AJ203" s="331"/>
      <c r="AK203" s="331"/>
      <c r="AL203" s="147"/>
    </row>
    <row r="204" spans="1:38">
      <c r="A204" s="147"/>
      <c r="B204" s="331"/>
      <c r="C204" s="331"/>
      <c r="D204" s="331"/>
      <c r="E204" s="331"/>
      <c r="F204" s="331"/>
      <c r="G204" s="331"/>
      <c r="H204" s="331"/>
      <c r="I204" s="331"/>
      <c r="J204" s="331"/>
      <c r="K204" s="331"/>
      <c r="L204" s="331"/>
      <c r="M204" s="331"/>
      <c r="N204" s="331"/>
      <c r="O204" s="331"/>
      <c r="P204" s="331"/>
      <c r="Q204" s="331"/>
      <c r="R204" s="331"/>
      <c r="S204" s="331"/>
      <c r="T204" s="331"/>
      <c r="U204" s="331"/>
      <c r="V204" s="331"/>
      <c r="W204" s="331"/>
      <c r="X204" s="331"/>
      <c r="Y204" s="331"/>
      <c r="Z204" s="331"/>
      <c r="AA204" s="331"/>
      <c r="AB204" s="331"/>
      <c r="AC204" s="331"/>
      <c r="AD204" s="331"/>
      <c r="AE204" s="331"/>
      <c r="AF204" s="331"/>
      <c r="AG204" s="331"/>
      <c r="AH204" s="331"/>
      <c r="AI204" s="331"/>
      <c r="AJ204" s="331"/>
      <c r="AK204" s="331"/>
      <c r="AL204" s="147"/>
    </row>
    <row r="205" spans="1:38">
      <c r="A205" s="147"/>
      <c r="B205" s="331"/>
      <c r="C205" s="331"/>
      <c r="D205" s="331"/>
      <c r="E205" s="331"/>
      <c r="F205" s="331"/>
      <c r="G205" s="331"/>
      <c r="H205" s="331"/>
      <c r="I205" s="331"/>
      <c r="J205" s="331"/>
      <c r="K205" s="331"/>
      <c r="L205" s="331"/>
      <c r="M205" s="331"/>
      <c r="N205" s="331"/>
      <c r="O205" s="331"/>
      <c r="P205" s="331"/>
      <c r="Q205" s="331"/>
      <c r="R205" s="331"/>
      <c r="S205" s="331"/>
      <c r="T205" s="331"/>
      <c r="U205" s="331"/>
      <c r="V205" s="331"/>
      <c r="W205" s="331"/>
      <c r="X205" s="331"/>
      <c r="Y205" s="331"/>
      <c r="Z205" s="331"/>
      <c r="AA205" s="331"/>
      <c r="AB205" s="331"/>
      <c r="AC205" s="331"/>
      <c r="AD205" s="331"/>
      <c r="AE205" s="331"/>
      <c r="AF205" s="331"/>
      <c r="AG205" s="331"/>
      <c r="AH205" s="331"/>
      <c r="AI205" s="331"/>
      <c r="AJ205" s="331"/>
      <c r="AK205" s="331"/>
      <c r="AL205" s="147"/>
    </row>
    <row r="206" spans="1:38">
      <c r="A206" s="147"/>
      <c r="B206" s="331"/>
      <c r="C206" s="331"/>
      <c r="D206" s="331"/>
      <c r="E206" s="331"/>
      <c r="F206" s="331"/>
      <c r="G206" s="331"/>
      <c r="H206" s="331"/>
      <c r="I206" s="331"/>
      <c r="J206" s="331"/>
      <c r="K206" s="331"/>
      <c r="L206" s="331"/>
      <c r="M206" s="331"/>
      <c r="N206" s="331"/>
      <c r="O206" s="331"/>
      <c r="P206" s="331"/>
      <c r="Q206" s="331"/>
      <c r="R206" s="331"/>
      <c r="S206" s="331"/>
      <c r="T206" s="331"/>
      <c r="U206" s="331"/>
      <c r="V206" s="331"/>
      <c r="W206" s="331"/>
      <c r="X206" s="331"/>
      <c r="Y206" s="331"/>
      <c r="Z206" s="331"/>
      <c r="AA206" s="331"/>
      <c r="AB206" s="331"/>
      <c r="AC206" s="331"/>
      <c r="AD206" s="331"/>
      <c r="AE206" s="331"/>
      <c r="AF206" s="331"/>
      <c r="AG206" s="331"/>
      <c r="AH206" s="331"/>
      <c r="AI206" s="331"/>
      <c r="AJ206" s="331"/>
      <c r="AK206" s="331"/>
      <c r="AL206" s="147"/>
    </row>
    <row r="207" spans="1:38">
      <c r="A207" s="147"/>
      <c r="B207" s="331"/>
      <c r="C207" s="331"/>
      <c r="D207" s="331"/>
      <c r="E207" s="331"/>
      <c r="F207" s="331"/>
      <c r="G207" s="331"/>
      <c r="H207" s="331"/>
      <c r="I207" s="331"/>
      <c r="J207" s="331"/>
      <c r="K207" s="331"/>
      <c r="L207" s="331"/>
      <c r="M207" s="331"/>
      <c r="N207" s="331"/>
      <c r="O207" s="331"/>
      <c r="P207" s="331"/>
      <c r="Q207" s="331"/>
      <c r="R207" s="331"/>
      <c r="S207" s="331"/>
      <c r="T207" s="331"/>
      <c r="U207" s="331"/>
      <c r="V207" s="331"/>
      <c r="W207" s="331"/>
      <c r="X207" s="331"/>
      <c r="Y207" s="331"/>
      <c r="Z207" s="331"/>
      <c r="AA207" s="331"/>
      <c r="AB207" s="331"/>
      <c r="AC207" s="331"/>
      <c r="AD207" s="331"/>
      <c r="AE207" s="331"/>
      <c r="AF207" s="331"/>
      <c r="AG207" s="331"/>
      <c r="AH207" s="331"/>
      <c r="AI207" s="331"/>
      <c r="AJ207" s="331"/>
      <c r="AK207" s="331"/>
      <c r="AL207" s="147"/>
    </row>
    <row r="208" spans="1:38">
      <c r="A208" s="147"/>
      <c r="B208" s="331"/>
      <c r="C208" s="331"/>
      <c r="D208" s="331"/>
      <c r="E208" s="331"/>
      <c r="F208" s="331"/>
      <c r="G208" s="331"/>
      <c r="H208" s="331"/>
      <c r="I208" s="331"/>
      <c r="J208" s="331"/>
      <c r="K208" s="331"/>
      <c r="L208" s="331"/>
      <c r="M208" s="331"/>
      <c r="N208" s="331"/>
      <c r="O208" s="331"/>
      <c r="P208" s="331"/>
      <c r="Q208" s="331"/>
      <c r="R208" s="331"/>
      <c r="S208" s="331"/>
      <c r="T208" s="331"/>
      <c r="U208" s="331"/>
      <c r="V208" s="331"/>
      <c r="W208" s="331"/>
      <c r="X208" s="331"/>
      <c r="Y208" s="331"/>
      <c r="Z208" s="331"/>
      <c r="AA208" s="331"/>
      <c r="AB208" s="331"/>
      <c r="AC208" s="331"/>
      <c r="AD208" s="331"/>
      <c r="AE208" s="331"/>
      <c r="AF208" s="331"/>
      <c r="AG208" s="331"/>
      <c r="AH208" s="331"/>
      <c r="AI208" s="331"/>
      <c r="AJ208" s="331"/>
      <c r="AK208" s="331"/>
      <c r="AL208" s="147"/>
    </row>
    <row r="209" spans="1:38">
      <c r="A209" s="147"/>
      <c r="B209" s="331"/>
      <c r="C209" s="331"/>
      <c r="D209" s="331"/>
      <c r="E209" s="331"/>
      <c r="F209" s="331"/>
      <c r="G209" s="331"/>
      <c r="H209" s="331"/>
      <c r="I209" s="331"/>
      <c r="J209" s="331"/>
      <c r="K209" s="331"/>
      <c r="L209" s="331"/>
      <c r="M209" s="331"/>
      <c r="N209" s="331"/>
      <c r="O209" s="331"/>
      <c r="P209" s="331"/>
      <c r="Q209" s="331"/>
      <c r="R209" s="331"/>
      <c r="S209" s="331"/>
      <c r="T209" s="331"/>
      <c r="U209" s="331"/>
      <c r="V209" s="331"/>
      <c r="W209" s="331"/>
      <c r="X209" s="331"/>
      <c r="Y209" s="331"/>
      <c r="Z209" s="331"/>
      <c r="AA209" s="331"/>
      <c r="AB209" s="331"/>
      <c r="AC209" s="331"/>
      <c r="AD209" s="331"/>
      <c r="AE209" s="331"/>
      <c r="AF209" s="331"/>
      <c r="AG209" s="331"/>
      <c r="AH209" s="331"/>
      <c r="AI209" s="331"/>
      <c r="AJ209" s="331"/>
      <c r="AK209" s="331"/>
      <c r="AL209" s="147"/>
    </row>
    <row r="210" spans="1:38">
      <c r="A210" s="147"/>
      <c r="B210" s="147"/>
      <c r="C210" s="331"/>
      <c r="D210" s="147"/>
      <c r="E210" s="147"/>
      <c r="F210" s="147"/>
      <c r="G210" s="147"/>
      <c r="H210" s="147"/>
      <c r="I210" s="147"/>
      <c r="J210" s="147"/>
      <c r="K210" s="147"/>
      <c r="L210" s="147"/>
      <c r="M210" s="147"/>
      <c r="N210" s="147"/>
      <c r="O210" s="147"/>
      <c r="P210" s="147"/>
      <c r="Q210" s="147"/>
      <c r="R210" s="147"/>
      <c r="S210" s="147"/>
      <c r="T210" s="147"/>
      <c r="U210" s="147"/>
      <c r="V210" s="147"/>
      <c r="W210" s="147"/>
      <c r="X210" s="147"/>
      <c r="Y210" s="147"/>
      <c r="Z210" s="147"/>
      <c r="AA210" s="147"/>
      <c r="AB210" s="147"/>
      <c r="AC210" s="147"/>
      <c r="AD210" s="147"/>
      <c r="AE210" s="147"/>
      <c r="AF210" s="147"/>
      <c r="AG210" s="147"/>
      <c r="AH210" s="147"/>
      <c r="AI210" s="147"/>
      <c r="AJ210" s="147"/>
      <c r="AK210" s="147"/>
      <c r="AL210" s="147"/>
    </row>
    <row r="211" spans="1:38">
      <c r="A211" s="147"/>
      <c r="B211" s="147"/>
      <c r="C211" s="147"/>
      <c r="D211" s="147"/>
      <c r="E211" s="147"/>
      <c r="F211" s="147"/>
      <c r="G211" s="147"/>
      <c r="H211" s="147"/>
      <c r="I211" s="147"/>
      <c r="J211" s="147"/>
      <c r="K211" s="147"/>
      <c r="L211" s="147"/>
      <c r="M211" s="147"/>
      <c r="N211" s="147"/>
      <c r="O211" s="147"/>
      <c r="P211" s="147"/>
      <c r="Q211" s="147"/>
      <c r="R211" s="147"/>
      <c r="S211" s="147"/>
      <c r="T211" s="147"/>
      <c r="U211" s="147"/>
      <c r="V211" s="147"/>
      <c r="W211" s="147"/>
      <c r="X211" s="147"/>
      <c r="Y211" s="147"/>
      <c r="Z211" s="147"/>
      <c r="AA211" s="147"/>
      <c r="AB211" s="147"/>
      <c r="AC211" s="147"/>
      <c r="AD211" s="147"/>
      <c r="AE211" s="147"/>
      <c r="AF211" s="147"/>
      <c r="AG211" s="147"/>
      <c r="AH211" s="147"/>
      <c r="AI211" s="147"/>
      <c r="AJ211" s="147"/>
      <c r="AK211" s="147"/>
      <c r="AL211" s="147"/>
    </row>
    <row r="212" spans="1:38">
      <c r="A212" s="147"/>
      <c r="B212" s="147"/>
      <c r="C212" s="147"/>
      <c r="D212" s="147"/>
      <c r="E212" s="147"/>
      <c r="F212" s="147"/>
      <c r="G212" s="147"/>
      <c r="H212" s="147"/>
      <c r="I212" s="147"/>
      <c r="J212" s="147"/>
      <c r="K212" s="147"/>
      <c r="L212" s="147"/>
      <c r="M212" s="147"/>
      <c r="N212" s="147"/>
      <c r="O212" s="147"/>
      <c r="P212" s="147"/>
      <c r="Q212" s="147"/>
      <c r="R212" s="147"/>
      <c r="S212" s="147"/>
      <c r="T212" s="147"/>
      <c r="U212" s="147"/>
      <c r="V212" s="147"/>
      <c r="W212" s="147"/>
      <c r="X212" s="147"/>
      <c r="Y212" s="147"/>
      <c r="Z212" s="147"/>
      <c r="AA212" s="147"/>
      <c r="AB212" s="147"/>
      <c r="AC212" s="147"/>
      <c r="AD212" s="147"/>
      <c r="AE212" s="147"/>
      <c r="AF212" s="147"/>
      <c r="AG212" s="147"/>
      <c r="AH212" s="147"/>
      <c r="AI212" s="147"/>
      <c r="AJ212" s="147"/>
      <c r="AK212" s="147"/>
      <c r="AL212" s="147"/>
    </row>
    <row r="213" spans="1:38">
      <c r="A213" s="147"/>
      <c r="B213" s="147"/>
      <c r="C213" s="147"/>
      <c r="D213" s="147"/>
      <c r="E213" s="147"/>
      <c r="F213" s="147"/>
      <c r="G213" s="147"/>
      <c r="H213" s="147"/>
      <c r="I213" s="147"/>
      <c r="J213" s="147"/>
      <c r="K213" s="147"/>
      <c r="L213" s="147"/>
      <c r="M213" s="147"/>
      <c r="N213" s="147"/>
      <c r="O213" s="147"/>
      <c r="P213" s="147"/>
      <c r="Q213" s="147"/>
      <c r="R213" s="147"/>
      <c r="S213" s="147"/>
      <c r="T213" s="147"/>
      <c r="U213" s="147"/>
      <c r="V213" s="147"/>
      <c r="W213" s="147"/>
      <c r="X213" s="147"/>
      <c r="Y213" s="147"/>
      <c r="Z213" s="147"/>
      <c r="AA213" s="147"/>
      <c r="AB213" s="147"/>
      <c r="AC213" s="147"/>
      <c r="AD213" s="147"/>
      <c r="AE213" s="147"/>
      <c r="AF213" s="147"/>
      <c r="AG213" s="147"/>
      <c r="AH213" s="147"/>
      <c r="AI213" s="147"/>
      <c r="AJ213" s="147"/>
      <c r="AK213" s="147"/>
      <c r="AL213" s="147"/>
    </row>
    <row r="214" spans="1:38">
      <c r="A214" s="147"/>
      <c r="B214" s="147"/>
      <c r="C214" s="147"/>
      <c r="D214" s="147"/>
      <c r="E214" s="147"/>
      <c r="F214" s="147"/>
      <c r="G214" s="147"/>
      <c r="H214" s="147"/>
      <c r="I214" s="147"/>
      <c r="J214" s="147"/>
      <c r="K214" s="147"/>
      <c r="L214" s="147"/>
      <c r="M214" s="147"/>
      <c r="N214" s="147"/>
      <c r="O214" s="147"/>
      <c r="P214" s="147"/>
      <c r="Q214" s="147"/>
      <c r="R214" s="147"/>
      <c r="S214" s="147"/>
      <c r="T214" s="147"/>
      <c r="U214" s="147"/>
      <c r="V214" s="147"/>
      <c r="W214" s="147"/>
      <c r="X214" s="147"/>
      <c r="Y214" s="147"/>
      <c r="Z214" s="147"/>
      <c r="AA214" s="147"/>
      <c r="AB214" s="147"/>
      <c r="AC214" s="147"/>
      <c r="AD214" s="147"/>
      <c r="AE214" s="147"/>
      <c r="AF214" s="147"/>
      <c r="AG214" s="147"/>
      <c r="AH214" s="147"/>
      <c r="AI214" s="147"/>
      <c r="AJ214" s="147"/>
      <c r="AK214" s="147"/>
      <c r="AL214" s="147"/>
    </row>
  </sheetData>
  <sheetProtection formatCells="0" formatColumns="0" formatRows="0"/>
  <dataConsolidate/>
  <mergeCells count="270">
    <mergeCell ref="AM20:BA20"/>
    <mergeCell ref="AM60:BA60"/>
    <mergeCell ref="AM61:BA61"/>
    <mergeCell ref="AN126:BA126"/>
    <mergeCell ref="AM67:BA68"/>
    <mergeCell ref="AC71:AC72"/>
    <mergeCell ref="AM121:BA121"/>
    <mergeCell ref="AM27:BA27"/>
    <mergeCell ref="AM28:BA28"/>
    <mergeCell ref="D66:AH66"/>
    <mergeCell ref="C67:D67"/>
    <mergeCell ref="C71:T71"/>
    <mergeCell ref="U71:Y71"/>
    <mergeCell ref="C72:T72"/>
    <mergeCell ref="U72:Y72"/>
    <mergeCell ref="C73:D76"/>
    <mergeCell ref="B118:Q118"/>
    <mergeCell ref="T118:AF118"/>
    <mergeCell ref="C108:AK108"/>
    <mergeCell ref="B109:B111"/>
    <mergeCell ref="C109:F111"/>
    <mergeCell ref="I109:AK109"/>
    <mergeCell ref="I110:AK110"/>
    <mergeCell ref="I111:AK111"/>
    <mergeCell ref="C193:I193"/>
    <mergeCell ref="J193:AJ193"/>
    <mergeCell ref="F126:AJ126"/>
    <mergeCell ref="AI129:AK129"/>
    <mergeCell ref="AI132:AK132"/>
    <mergeCell ref="C112:AK112"/>
    <mergeCell ref="B117:Q117"/>
    <mergeCell ref="T117:AF117"/>
    <mergeCell ref="B186:B189"/>
    <mergeCell ref="G154:AJ154"/>
    <mergeCell ref="G144:AJ144"/>
    <mergeCell ref="G147:AJ147"/>
    <mergeCell ref="G146:AJ146"/>
    <mergeCell ref="D125:AI125"/>
    <mergeCell ref="B114:AK114"/>
    <mergeCell ref="B190:B191"/>
    <mergeCell ref="B163:AK163"/>
    <mergeCell ref="B180:B181"/>
    <mergeCell ref="B153:E156"/>
    <mergeCell ref="G153:AJ153"/>
    <mergeCell ref="J191:AJ191"/>
    <mergeCell ref="B184:AK184"/>
    <mergeCell ref="C180:AJ180"/>
    <mergeCell ref="C182:AJ182"/>
    <mergeCell ref="Q25:V25"/>
    <mergeCell ref="Y25:Y26"/>
    <mergeCell ref="C26:P26"/>
    <mergeCell ref="Q26:V26"/>
    <mergeCell ref="C130:AK130"/>
    <mergeCell ref="B96:B100"/>
    <mergeCell ref="C194:I194"/>
    <mergeCell ref="J194:AJ194"/>
    <mergeCell ref="R171:AI171"/>
    <mergeCell ref="J185:AJ185"/>
    <mergeCell ref="C186:I189"/>
    <mergeCell ref="J186:AJ186"/>
    <mergeCell ref="J187:AJ187"/>
    <mergeCell ref="J188:AJ188"/>
    <mergeCell ref="J189:AJ189"/>
    <mergeCell ref="Y172:Z172"/>
    <mergeCell ref="AA172:AI172"/>
    <mergeCell ref="E171:F171"/>
    <mergeCell ref="H171:I171"/>
    <mergeCell ref="K171:L171"/>
    <mergeCell ref="O171:Q171"/>
    <mergeCell ref="C181:AJ181"/>
    <mergeCell ref="C190:I191"/>
    <mergeCell ref="J190:AJ190"/>
    <mergeCell ref="C192:I192"/>
    <mergeCell ref="J192:AJ192"/>
    <mergeCell ref="B119:Q119"/>
    <mergeCell ref="T119:AF119"/>
    <mergeCell ref="B179:AK179"/>
    <mergeCell ref="C169:AJ169"/>
    <mergeCell ref="C166:AK166"/>
    <mergeCell ref="G148:AK148"/>
    <mergeCell ref="G158:AJ158"/>
    <mergeCell ref="B140:E143"/>
    <mergeCell ref="G141:AJ141"/>
    <mergeCell ref="G149:AJ149"/>
    <mergeCell ref="G150:AJ150"/>
    <mergeCell ref="G143:AK143"/>
    <mergeCell ref="G155:AJ155"/>
    <mergeCell ref="O172:Q172"/>
    <mergeCell ref="R172:S172"/>
    <mergeCell ref="T172:X172"/>
    <mergeCell ref="G140:AJ140"/>
    <mergeCell ref="B144:E148"/>
    <mergeCell ref="G145:AJ145"/>
    <mergeCell ref="B149:E152"/>
    <mergeCell ref="G151:AJ151"/>
    <mergeCell ref="G152:AK152"/>
    <mergeCell ref="T62:X62"/>
    <mergeCell ref="B64:AK64"/>
    <mergeCell ref="C62:S62"/>
    <mergeCell ref="H97:H98"/>
    <mergeCell ref="I97:I98"/>
    <mergeCell ref="B107:C107"/>
    <mergeCell ref="D107:Q107"/>
    <mergeCell ref="C88:T88"/>
    <mergeCell ref="C97:C100"/>
    <mergeCell ref="D97:G100"/>
    <mergeCell ref="AI84:AK84"/>
    <mergeCell ref="AI86:AK86"/>
    <mergeCell ref="AF74:AF75"/>
    <mergeCell ref="AG74:AG75"/>
    <mergeCell ref="AH74:AH75"/>
    <mergeCell ref="AI74:AI75"/>
    <mergeCell ref="J97:AK97"/>
    <mergeCell ref="J98:AK98"/>
    <mergeCell ref="H99:H100"/>
    <mergeCell ref="I99:I100"/>
    <mergeCell ref="S99:AK99"/>
    <mergeCell ref="J100:AK100"/>
    <mergeCell ref="B59:AK59"/>
    <mergeCell ref="M82:N82"/>
    <mergeCell ref="O82:AK82"/>
    <mergeCell ref="M103:N103"/>
    <mergeCell ref="O103:AK103"/>
    <mergeCell ref="E67:Z67"/>
    <mergeCell ref="D70:AH70"/>
    <mergeCell ref="U73:Y74"/>
    <mergeCell ref="U75:Y76"/>
    <mergeCell ref="F75:T76"/>
    <mergeCell ref="E73:T74"/>
    <mergeCell ref="Z73:Z74"/>
    <mergeCell ref="Z75:Z76"/>
    <mergeCell ref="AC74:AE75"/>
    <mergeCell ref="AB74:AB75"/>
    <mergeCell ref="C77:D80"/>
    <mergeCell ref="C89:D89"/>
    <mergeCell ref="E89:R89"/>
    <mergeCell ref="C94:R94"/>
    <mergeCell ref="C95:D95"/>
    <mergeCell ref="E95:R95"/>
    <mergeCell ref="D96:AK96"/>
    <mergeCell ref="B60:S60"/>
    <mergeCell ref="T60:X60"/>
    <mergeCell ref="Z1:AC1"/>
    <mergeCell ref="AD1:AK1"/>
    <mergeCell ref="H12:AK12"/>
    <mergeCell ref="B8:G10"/>
    <mergeCell ref="B7:G7"/>
    <mergeCell ref="B12:G12"/>
    <mergeCell ref="I8:M8"/>
    <mergeCell ref="Q18:V18"/>
    <mergeCell ref="H13:K13"/>
    <mergeCell ref="H10:AK10"/>
    <mergeCell ref="B11:G11"/>
    <mergeCell ref="H11:AK11"/>
    <mergeCell ref="B6:G6"/>
    <mergeCell ref="H6:AK6"/>
    <mergeCell ref="H7:AK7"/>
    <mergeCell ref="H9:AK9"/>
    <mergeCell ref="B13:G13"/>
    <mergeCell ref="V13:Y13"/>
    <mergeCell ref="L13:U13"/>
    <mergeCell ref="Z13:AK13"/>
    <mergeCell ref="B3:AL3"/>
    <mergeCell ref="B17:W17"/>
    <mergeCell ref="C18:P18"/>
    <mergeCell ref="C21:P21"/>
    <mergeCell ref="Q21:V21"/>
    <mergeCell ref="Q36:V36"/>
    <mergeCell ref="C40:P40"/>
    <mergeCell ref="Q40:V40"/>
    <mergeCell ref="C37:P37"/>
    <mergeCell ref="C38:P38"/>
    <mergeCell ref="Q37:V37"/>
    <mergeCell ref="Q38:V38"/>
    <mergeCell ref="C22:P22"/>
    <mergeCell ref="Q22:V22"/>
    <mergeCell ref="K29:N30"/>
    <mergeCell ref="O29:P30"/>
    <mergeCell ref="Q29:T30"/>
    <mergeCell ref="U29:AK30"/>
    <mergeCell ref="C29:E30"/>
    <mergeCell ref="C32:AK32"/>
    <mergeCell ref="G29:J29"/>
    <mergeCell ref="Y21:Y22"/>
    <mergeCell ref="C27:P27"/>
    <mergeCell ref="Q27:V27"/>
    <mergeCell ref="B24:W24"/>
    <mergeCell ref="C25:P25"/>
    <mergeCell ref="Y36:Y40"/>
    <mergeCell ref="C36:P36"/>
    <mergeCell ref="C49:AK49"/>
    <mergeCell ref="C50:AK50"/>
    <mergeCell ref="C51:AK51"/>
    <mergeCell ref="C41:P41"/>
    <mergeCell ref="C42:P42"/>
    <mergeCell ref="C43:P43"/>
    <mergeCell ref="Q42:V42"/>
    <mergeCell ref="Q43:V43"/>
    <mergeCell ref="C39:P39"/>
    <mergeCell ref="Q39:V39"/>
    <mergeCell ref="D19:P19"/>
    <mergeCell ref="Q19:V19"/>
    <mergeCell ref="E20:P20"/>
    <mergeCell ref="Q20:V20"/>
    <mergeCell ref="AB61:AD61"/>
    <mergeCell ref="C185:I185"/>
    <mergeCell ref="G30:J30"/>
    <mergeCell ref="B58:AK58"/>
    <mergeCell ref="B56:E56"/>
    <mergeCell ref="F56:AK56"/>
    <mergeCell ref="C45:P45"/>
    <mergeCell ref="B37:B38"/>
    <mergeCell ref="B53:AK53"/>
    <mergeCell ref="C54:AK54"/>
    <mergeCell ref="C28:P28"/>
    <mergeCell ref="Q28:V28"/>
    <mergeCell ref="AA25:AA28"/>
    <mergeCell ref="B29:B30"/>
    <mergeCell ref="B61:S61"/>
    <mergeCell ref="T61:X61"/>
    <mergeCell ref="B55:E55"/>
    <mergeCell ref="B41:B46"/>
    <mergeCell ref="C46:P46"/>
    <mergeCell ref="Q46:V46"/>
    <mergeCell ref="AM21:BA21"/>
    <mergeCell ref="AM98:BA98"/>
    <mergeCell ref="AM100:BA100"/>
    <mergeCell ref="AM74:BA75"/>
    <mergeCell ref="AM36:BA40"/>
    <mergeCell ref="E77:T78"/>
    <mergeCell ref="U77:Y78"/>
    <mergeCell ref="Z77:Z78"/>
    <mergeCell ref="F79:T80"/>
    <mergeCell ref="U79:Y80"/>
    <mergeCell ref="Z79:Z80"/>
    <mergeCell ref="AC78:AE79"/>
    <mergeCell ref="AB78:AB79"/>
    <mergeCell ref="AF78:AF79"/>
    <mergeCell ref="AG78:AG79"/>
    <mergeCell ref="AH78:AH79"/>
    <mergeCell ref="AI78:AI79"/>
    <mergeCell ref="AM78:BA79"/>
    <mergeCell ref="C33:AK33"/>
    <mergeCell ref="Q41:V41"/>
    <mergeCell ref="C44:P44"/>
    <mergeCell ref="Q44:V44"/>
    <mergeCell ref="F55:AK55"/>
    <mergeCell ref="Q45:V45"/>
    <mergeCell ref="AN133:AY133"/>
    <mergeCell ref="AN154:AY155"/>
    <mergeCell ref="G156:AJ156"/>
    <mergeCell ref="B157:E160"/>
    <mergeCell ref="G157:AK157"/>
    <mergeCell ref="AN158:AY159"/>
    <mergeCell ref="G160:AJ160"/>
    <mergeCell ref="AN135:AY135"/>
    <mergeCell ref="AN137:AY138"/>
    <mergeCell ref="AN141:AY142"/>
    <mergeCell ref="AN145:AY146"/>
    <mergeCell ref="AN150:AY151"/>
    <mergeCell ref="G142:AJ142"/>
    <mergeCell ref="F135:AJ135"/>
    <mergeCell ref="G138:AJ138"/>
    <mergeCell ref="G136:AK136"/>
    <mergeCell ref="B136:E139"/>
    <mergeCell ref="G137:AJ137"/>
    <mergeCell ref="G139:AJ139"/>
    <mergeCell ref="G159:AJ159"/>
    <mergeCell ref="C133:AK133"/>
    <mergeCell ref="B135:E135"/>
  </mergeCells>
  <phoneticPr fontId="8"/>
  <conditionalFormatting sqref="B53:AK56">
    <cfRule type="expression" dxfId="63" priority="68">
      <formula>$Q$46=""</formula>
    </cfRule>
  </conditionalFormatting>
  <conditionalFormatting sqref="B84:AK84">
    <cfRule type="expression" dxfId="62" priority="65">
      <formula>$AI$84=""</formula>
    </cfRule>
  </conditionalFormatting>
  <conditionalFormatting sqref="B86:AK86">
    <cfRule type="expression" dxfId="61" priority="63">
      <formula>$AI$86=""</formula>
    </cfRule>
  </conditionalFormatting>
  <conditionalFormatting sqref="B107:AK112">
    <cfRule type="expression" dxfId="60" priority="62">
      <formula>$AM$106="記入不要"</formula>
    </cfRule>
  </conditionalFormatting>
  <conditionalFormatting sqref="S117">
    <cfRule type="expression" dxfId="59" priority="60">
      <formula>$S$117="○"</formula>
    </cfRule>
  </conditionalFormatting>
  <conditionalFormatting sqref="S118">
    <cfRule type="expression" dxfId="58" priority="59">
      <formula>$S$118="○"</formula>
    </cfRule>
  </conditionalFormatting>
  <conditionalFormatting sqref="S119">
    <cfRule type="expression" dxfId="57" priority="58">
      <formula>$S$119="○"</formula>
    </cfRule>
  </conditionalFormatting>
  <conditionalFormatting sqref="B129:AK130">
    <cfRule type="expression" dxfId="56" priority="53">
      <formula>$AI$129=""</formula>
    </cfRule>
  </conditionalFormatting>
  <conditionalFormatting sqref="B132:AK134 B161:AK161">
    <cfRule type="expression" dxfId="55" priority="52">
      <formula>$AI$132=""</formula>
    </cfRule>
  </conditionalFormatting>
  <conditionalFormatting sqref="B84:AK101">
    <cfRule type="expression" dxfId="54" priority="51">
      <formula>$AM$82=TRUE</formula>
    </cfRule>
  </conditionalFormatting>
  <conditionalFormatting sqref="B105:AK112">
    <cfRule type="expression" dxfId="53" priority="50">
      <formula>$AM$103=TRUE</formula>
    </cfRule>
  </conditionalFormatting>
  <conditionalFormatting sqref="B27:Z27">
    <cfRule type="expression" dxfId="52" priority="47">
      <formula>$Y$25="○"</formula>
    </cfRule>
  </conditionalFormatting>
  <conditionalFormatting sqref="Z25:Z26">
    <cfRule type="expression" dxfId="51" priority="44">
      <formula>$Y$25="○"</formula>
    </cfRule>
  </conditionalFormatting>
  <conditionalFormatting sqref="Y25:Y26">
    <cfRule type="expression" dxfId="50" priority="43">
      <formula>$Y$25="○"</formula>
    </cfRule>
  </conditionalFormatting>
  <conditionalFormatting sqref="AA25">
    <cfRule type="expression" dxfId="49" priority="42">
      <formula>$Y$25="○"</formula>
    </cfRule>
  </conditionalFormatting>
  <conditionalFormatting sqref="AB25:AB28">
    <cfRule type="expression" dxfId="48" priority="41">
      <formula>$Y$25="○"</formula>
    </cfRule>
  </conditionalFormatting>
  <conditionalFormatting sqref="AM98:BA98">
    <cfRule type="expression" dxfId="47" priority="35">
      <formula>OR(AND($AM$95=FALSE,$J$98=""),AND($AN$95=TRUE,$J$98&lt;&gt;""))</formula>
    </cfRule>
  </conditionalFormatting>
  <conditionalFormatting sqref="AM100:BA100">
    <cfRule type="expression" dxfId="46" priority="34">
      <formula>OR(AND($AO$95=FALSE,$J$100=""),AND($AO$95=TRUE,$J$100&lt;&gt;""))</formula>
    </cfRule>
  </conditionalFormatting>
  <conditionalFormatting sqref="AM21:BA21">
    <cfRule type="expression" dxfId="45" priority="24">
      <formula>$Y$21="○"</formula>
    </cfRule>
  </conditionalFormatting>
  <conditionalFormatting sqref="AM28:BA28">
    <cfRule type="expression" dxfId="44" priority="7">
      <formula>OR($AK$28&lt;&gt;"×")</formula>
    </cfRule>
  </conditionalFormatting>
  <conditionalFormatting sqref="B28:Z28">
    <cfRule type="expression" dxfId="43" priority="22">
      <formula>$Y$25="○"</formula>
    </cfRule>
  </conditionalFormatting>
  <conditionalFormatting sqref="AM74:BA75">
    <cfRule type="expression" dxfId="42" priority="21">
      <formula>OR($U$71=0,$AI$74="○")</formula>
    </cfRule>
  </conditionalFormatting>
  <conditionalFormatting sqref="AM78:BA79">
    <cfRule type="expression" dxfId="41" priority="20">
      <formula>OR($U$71=0,$AI$78="○")</formula>
    </cfRule>
  </conditionalFormatting>
  <conditionalFormatting sqref="B121:AK126">
    <cfRule type="expression" dxfId="40" priority="87">
      <formula>$AM$117&lt;&gt;"×"</formula>
    </cfRule>
  </conditionalFormatting>
  <conditionalFormatting sqref="AM36:BA40">
    <cfRule type="expression" dxfId="39" priority="19">
      <formula>$Y$36="○"</formula>
    </cfRule>
  </conditionalFormatting>
  <conditionalFormatting sqref="AM20:BA20">
    <cfRule type="expression" dxfId="38" priority="18">
      <formula>$Y$20&lt;&gt;"×"</formula>
    </cfRule>
  </conditionalFormatting>
  <conditionalFormatting sqref="X20:Y20">
    <cfRule type="expression" dxfId="37" priority="16">
      <formula>$Y$20&lt;&gt;"×"</formula>
    </cfRule>
  </conditionalFormatting>
  <conditionalFormatting sqref="AM20:BA21">
    <cfRule type="expression" dxfId="36" priority="15">
      <formula>AND($Y$20&lt;&gt;"×",$Y$21="○")</formula>
    </cfRule>
  </conditionalFormatting>
  <conditionalFormatting sqref="AM60:BA60">
    <cfRule type="expression" dxfId="35" priority="13">
      <formula>$AH$60&lt;&gt;"×"</formula>
    </cfRule>
  </conditionalFormatting>
  <conditionalFormatting sqref="AM60:BA61">
    <cfRule type="expression" dxfId="34" priority="12">
      <formula>AND($AH$60&lt;&gt;"×",$AH$61&lt;&gt;"×")</formula>
    </cfRule>
  </conditionalFormatting>
  <conditionalFormatting sqref="AM61:BA61">
    <cfRule type="expression" dxfId="33" priority="14">
      <formula>$AH$61&lt;&gt;"×"</formula>
    </cfRule>
  </conditionalFormatting>
  <conditionalFormatting sqref="AN126:BA126">
    <cfRule type="expression" dxfId="32" priority="11">
      <formula>OR(AND($AM$126=FALSE),AND($AM$126=TRUE,$F$126&lt;&gt;""))</formula>
    </cfRule>
  </conditionalFormatting>
  <conditionalFormatting sqref="AM67:BA68">
    <cfRule type="expression" dxfId="31" priority="10">
      <formula>$AB$67&lt;&gt;"×"</formula>
    </cfRule>
  </conditionalFormatting>
  <conditionalFormatting sqref="AM121:BA121">
    <cfRule type="expression" dxfId="30" priority="9">
      <formula>OR($AM$117&lt;&gt;"×",$AK$121="○")</formula>
    </cfRule>
  </conditionalFormatting>
  <conditionalFormatting sqref="AK28">
    <cfRule type="expression" dxfId="29" priority="8">
      <formula>$AM$82=TRUE</formula>
    </cfRule>
  </conditionalFormatting>
  <conditionalFormatting sqref="AM27:BA27">
    <cfRule type="expression" dxfId="28" priority="23">
      <formula>OR($Y$25="○",$AA$25="○")</formula>
    </cfRule>
  </conditionalFormatting>
  <conditionalFormatting sqref="AM27:BA28">
    <cfRule type="expression" dxfId="27" priority="6">
      <formula>AND(OR($Y$25="○",$AA$25="○"),$AK$28&lt;&gt;"×")</formula>
    </cfRule>
  </conditionalFormatting>
  <conditionalFormatting sqref="AK180:AK182">
    <cfRule type="expression" dxfId="26" priority="5">
      <formula>AK180=""</formula>
    </cfRule>
  </conditionalFormatting>
  <conditionalFormatting sqref="AK185:AK194">
    <cfRule type="expression" dxfId="25" priority="4">
      <formula>AK185=""</formula>
    </cfRule>
  </conditionalFormatting>
  <conditionalFormatting sqref="AN135:AY135">
    <cfRule type="expression" dxfId="24" priority="2">
      <formula>OR($AI$132="該当",AND($AI$129="該当",$AK$135="○"))</formula>
    </cfRule>
  </conditionalFormatting>
  <conditionalFormatting sqref="AN133:AY133">
    <cfRule type="expression" dxfId="23" priority="1">
      <formula>OR($AI$129="該当",AND($AI$132="該当",$AK$135="○"))</formula>
    </cfRule>
  </conditionalFormatting>
  <dataValidations count="3">
    <dataValidation imeMode="halfAlpha" allowBlank="1" showInputMessage="1" showErrorMessage="1" sqref="H171:I171 B13 L13 L47:S47 AK165 L15 O15:V15 L16:S16 K171:L171 E171:F171 X21:Y21 AA15:AB15 AE15:AK15" xr:uid="{00000000-0002-0000-0200-000000000000}"/>
    <dataValidation imeMode="hiragana" allowBlank="1" showInputMessage="1" showErrorMessage="1" sqref="T172" xr:uid="{935D08B5-181D-4623-AFDF-8D27AFFA51C4}"/>
    <dataValidation type="list" allowBlank="1" showInputMessage="1" showErrorMessage="1" sqref="N113:P113 N81:P81"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51" max="37" man="1"/>
    <brk id="102" max="37" man="1"/>
    <brk id="127" max="37" man="1"/>
    <brk id="17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124</xdr:row>
                    <xdr:rowOff>333375</xdr:rowOff>
                  </from>
                  <to>
                    <xdr:col>2</xdr:col>
                    <xdr:colOff>28575</xdr:colOff>
                    <xdr:row>127</xdr:row>
                    <xdr:rowOff>28575</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87</xdr:row>
                    <xdr:rowOff>200025</xdr:rowOff>
                  </from>
                  <to>
                    <xdr:col>3</xdr:col>
                    <xdr:colOff>180975</xdr:colOff>
                    <xdr:row>89</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94</xdr:row>
                    <xdr:rowOff>19050</xdr:rowOff>
                  </from>
                  <to>
                    <xdr:col>3</xdr:col>
                    <xdr:colOff>180975</xdr:colOff>
                    <xdr:row>94</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190500</xdr:colOff>
                    <xdr:row>96</xdr:row>
                    <xdr:rowOff>276225</xdr:rowOff>
                  </from>
                  <to>
                    <xdr:col>8</xdr:col>
                    <xdr:colOff>76200</xdr:colOff>
                    <xdr:row>97</xdr:row>
                    <xdr:rowOff>161925</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190500</xdr:colOff>
                    <xdr:row>99</xdr:row>
                    <xdr:rowOff>0</xdr:rowOff>
                  </from>
                  <to>
                    <xdr:col>8</xdr:col>
                    <xdr:colOff>76200</xdr:colOff>
                    <xdr:row>99</xdr:row>
                    <xdr:rowOff>238125</xdr:rowOff>
                  </to>
                </anchor>
              </controlPr>
            </control>
          </mc:Choice>
        </mc:AlternateContent>
        <mc:AlternateContent xmlns:mc="http://schemas.openxmlformats.org/markup-compatibility/2006">
          <mc:Choice Requires="x14">
            <control shapeId="15617" r:id="rId9" name="Check Box 257">
              <controlPr defaultSize="0" autoFill="0" autoLine="0" autoPict="0">
                <anchor moveWithCells="1">
                  <from>
                    <xdr:col>12</xdr:col>
                    <xdr:colOff>85725</xdr:colOff>
                    <xdr:row>102</xdr:row>
                    <xdr:rowOff>19050</xdr:rowOff>
                  </from>
                  <to>
                    <xdr:col>14</xdr:col>
                    <xdr:colOff>0</xdr:colOff>
                    <xdr:row>103</xdr:row>
                    <xdr:rowOff>28575</xdr:rowOff>
                  </to>
                </anchor>
              </controlPr>
            </control>
          </mc:Choice>
        </mc:AlternateContent>
        <mc:AlternateContent xmlns:mc="http://schemas.openxmlformats.org/markup-compatibility/2006">
          <mc:Choice Requires="x14">
            <control shapeId="15618" r:id="rId10" name="Check Box 258">
              <controlPr defaultSize="0" autoFill="0" autoLine="0" autoPict="0">
                <anchor moveWithCells="1">
                  <from>
                    <xdr:col>1</xdr:col>
                    <xdr:colOff>104775</xdr:colOff>
                    <xdr:row>105</xdr:row>
                    <xdr:rowOff>190500</xdr:rowOff>
                  </from>
                  <to>
                    <xdr:col>2</xdr:col>
                    <xdr:colOff>171450</xdr:colOff>
                    <xdr:row>107</xdr:row>
                    <xdr:rowOff>0</xdr:rowOff>
                  </to>
                </anchor>
              </controlPr>
            </control>
          </mc:Choice>
        </mc:AlternateContent>
        <mc:AlternateContent xmlns:mc="http://schemas.openxmlformats.org/markup-compatibility/2006">
          <mc:Choice Requires="x14">
            <control shapeId="15619" r:id="rId11" name="Check Box 259">
              <controlPr defaultSize="0" autoFill="0" autoLine="0" autoPict="0">
                <anchor moveWithCells="1">
                  <from>
                    <xdr:col>5</xdr:col>
                    <xdr:colOff>190500</xdr:colOff>
                    <xdr:row>108</xdr:row>
                    <xdr:rowOff>57150</xdr:rowOff>
                  </from>
                  <to>
                    <xdr:col>7</xdr:col>
                    <xdr:colOff>76200</xdr:colOff>
                    <xdr:row>108</xdr:row>
                    <xdr:rowOff>295275</xdr:rowOff>
                  </to>
                </anchor>
              </controlPr>
            </control>
          </mc:Choice>
        </mc:AlternateContent>
        <mc:AlternateContent xmlns:mc="http://schemas.openxmlformats.org/markup-compatibility/2006">
          <mc:Choice Requires="x14">
            <control shapeId="15620" r:id="rId12" name="Check Box 260">
              <controlPr defaultSize="0" autoFill="0" autoLine="0" autoPict="0">
                <anchor moveWithCells="1">
                  <from>
                    <xdr:col>5</xdr:col>
                    <xdr:colOff>200025</xdr:colOff>
                    <xdr:row>109</xdr:row>
                    <xdr:rowOff>133350</xdr:rowOff>
                  </from>
                  <to>
                    <xdr:col>7</xdr:col>
                    <xdr:colOff>76200</xdr:colOff>
                    <xdr:row>109</xdr:row>
                    <xdr:rowOff>371475</xdr:rowOff>
                  </to>
                </anchor>
              </controlPr>
            </control>
          </mc:Choice>
        </mc:AlternateContent>
        <mc:AlternateContent xmlns:mc="http://schemas.openxmlformats.org/markup-compatibility/2006">
          <mc:Choice Requires="x14">
            <control shapeId="15621" r:id="rId13" name="Check Box 261">
              <controlPr defaultSize="0" autoFill="0" autoLine="0" autoPict="0">
                <anchor moveWithCells="1">
                  <from>
                    <xdr:col>5</xdr:col>
                    <xdr:colOff>200025</xdr:colOff>
                    <xdr:row>110</xdr:row>
                    <xdr:rowOff>123825</xdr:rowOff>
                  </from>
                  <to>
                    <xdr:col>7</xdr:col>
                    <xdr:colOff>57150</xdr:colOff>
                    <xdr:row>110</xdr:row>
                    <xdr:rowOff>342900</xdr:rowOff>
                  </to>
                </anchor>
              </controlPr>
            </control>
          </mc:Choice>
        </mc:AlternateContent>
        <mc:AlternateContent xmlns:mc="http://schemas.openxmlformats.org/markup-compatibility/2006">
          <mc:Choice Requires="x14">
            <control shapeId="15622" r:id="rId14" name="Check Box 262">
              <controlPr defaultSize="0" autoFill="0" autoLine="0" autoPict="0">
                <anchor moveWithCells="1">
                  <from>
                    <xdr:col>1</xdr:col>
                    <xdr:colOff>209550</xdr:colOff>
                    <xdr:row>121</xdr:row>
                    <xdr:rowOff>209550</xdr:rowOff>
                  </from>
                  <to>
                    <xdr:col>3</xdr:col>
                    <xdr:colOff>57150</xdr:colOff>
                    <xdr:row>123</xdr:row>
                    <xdr:rowOff>28575</xdr:rowOff>
                  </to>
                </anchor>
              </controlPr>
            </control>
          </mc:Choice>
        </mc:AlternateContent>
        <mc:AlternateContent xmlns:mc="http://schemas.openxmlformats.org/markup-compatibility/2006">
          <mc:Choice Requires="x14">
            <control shapeId="15623" r:id="rId15" name="Check Box 263">
              <controlPr defaultSize="0" autoFill="0" autoLine="0" autoPict="0">
                <anchor moveWithCells="1">
                  <from>
                    <xdr:col>1</xdr:col>
                    <xdr:colOff>209550</xdr:colOff>
                    <xdr:row>122</xdr:row>
                    <xdr:rowOff>190500</xdr:rowOff>
                  </from>
                  <to>
                    <xdr:col>3</xdr:col>
                    <xdr:colOff>57150</xdr:colOff>
                    <xdr:row>124</xdr:row>
                    <xdr:rowOff>28575</xdr:rowOff>
                  </to>
                </anchor>
              </controlPr>
            </control>
          </mc:Choice>
        </mc:AlternateContent>
        <mc:AlternateContent xmlns:mc="http://schemas.openxmlformats.org/markup-compatibility/2006">
          <mc:Choice Requires="x14">
            <control shapeId="15624" r:id="rId16" name="Check Box 264">
              <controlPr defaultSize="0" autoFill="0" autoLine="0" autoPict="0">
                <anchor moveWithCells="1">
                  <from>
                    <xdr:col>1</xdr:col>
                    <xdr:colOff>209550</xdr:colOff>
                    <xdr:row>124</xdr:row>
                    <xdr:rowOff>47625</xdr:rowOff>
                  </from>
                  <to>
                    <xdr:col>3</xdr:col>
                    <xdr:colOff>57150</xdr:colOff>
                    <xdr:row>124</xdr:row>
                    <xdr:rowOff>295275</xdr:rowOff>
                  </to>
                </anchor>
              </controlPr>
            </control>
          </mc:Choice>
        </mc:AlternateContent>
        <mc:AlternateContent xmlns:mc="http://schemas.openxmlformats.org/markup-compatibility/2006">
          <mc:Choice Requires="x14">
            <control shapeId="15625" r:id="rId17" name="Check Box 265">
              <controlPr defaultSize="0" autoFill="0" autoLine="0" autoPict="0">
                <anchor moveWithCells="1">
                  <from>
                    <xdr:col>1</xdr:col>
                    <xdr:colOff>209550</xdr:colOff>
                    <xdr:row>124</xdr:row>
                    <xdr:rowOff>323850</xdr:rowOff>
                  </from>
                  <to>
                    <xdr:col>3</xdr:col>
                    <xdr:colOff>66675</xdr:colOff>
                    <xdr:row>125</xdr:row>
                    <xdr:rowOff>219075</xdr:rowOff>
                  </to>
                </anchor>
              </controlPr>
            </control>
          </mc:Choice>
        </mc:AlternateContent>
        <mc:AlternateContent xmlns:mc="http://schemas.openxmlformats.org/markup-compatibility/2006">
          <mc:Choice Requires="x14">
            <control shapeId="15612" r:id="rId18" name="Check Box 252">
              <controlPr defaultSize="0" autoFill="0" autoLine="0" autoPict="0">
                <anchor moveWithCells="1">
                  <from>
                    <xdr:col>12</xdr:col>
                    <xdr:colOff>76200</xdr:colOff>
                    <xdr:row>80</xdr:row>
                    <xdr:rowOff>200025</xdr:rowOff>
                  </from>
                  <to>
                    <xdr:col>14</xdr:col>
                    <xdr:colOff>0</xdr:colOff>
                    <xdr:row>82</xdr:row>
                    <xdr:rowOff>0</xdr:rowOff>
                  </to>
                </anchor>
              </controlPr>
            </control>
          </mc:Choice>
        </mc:AlternateContent>
        <mc:AlternateContent xmlns:mc="http://schemas.openxmlformats.org/markup-compatibility/2006">
          <mc:Choice Requires="x14">
            <control shapeId="15654" r:id="rId19" name="Check Box 294">
              <controlPr defaultSize="0" autoFill="0" autoLine="0" autoPict="0">
                <anchor moveWithCells="1">
                  <from>
                    <xdr:col>2</xdr:col>
                    <xdr:colOff>85725</xdr:colOff>
                    <xdr:row>66</xdr:row>
                    <xdr:rowOff>9525</xdr:rowOff>
                  </from>
                  <to>
                    <xdr:col>3</xdr:col>
                    <xdr:colOff>171450</xdr:colOff>
                    <xdr:row>66</xdr:row>
                    <xdr:rowOff>257175</xdr:rowOff>
                  </to>
                </anchor>
              </controlPr>
            </control>
          </mc:Choice>
        </mc:AlternateContent>
        <mc:AlternateContent xmlns:mc="http://schemas.openxmlformats.org/markup-compatibility/2006">
          <mc:Choice Requires="x14">
            <control shapeId="15655" r:id="rId20" name="Check Box 295">
              <controlPr defaultSize="0" autoFill="0" autoLine="0" autoPict="0">
                <anchor moveWithCells="1">
                  <from>
                    <xdr:col>5</xdr:col>
                    <xdr:colOff>0</xdr:colOff>
                    <xdr:row>27</xdr:row>
                    <xdr:rowOff>219075</xdr:rowOff>
                  </from>
                  <to>
                    <xdr:col>6</xdr:col>
                    <xdr:colOff>85725</xdr:colOff>
                    <xdr:row>29</xdr:row>
                    <xdr:rowOff>9525</xdr:rowOff>
                  </to>
                </anchor>
              </controlPr>
            </control>
          </mc:Choice>
        </mc:AlternateContent>
        <mc:AlternateContent xmlns:mc="http://schemas.openxmlformats.org/markup-compatibility/2006">
          <mc:Choice Requires="x14">
            <control shapeId="15656" r:id="rId21" name="Check Box 296">
              <controlPr defaultSize="0" autoFill="0" autoLine="0" autoPict="0">
                <anchor moveWithCells="1">
                  <from>
                    <xdr:col>5</xdr:col>
                    <xdr:colOff>0</xdr:colOff>
                    <xdr:row>28</xdr:row>
                    <xdr:rowOff>219075</xdr:rowOff>
                  </from>
                  <to>
                    <xdr:col>6</xdr:col>
                    <xdr:colOff>85725</xdr:colOff>
                    <xdr:row>30</xdr:row>
                    <xdr:rowOff>9525</xdr:rowOff>
                  </to>
                </anchor>
              </controlPr>
            </control>
          </mc:Choice>
        </mc:AlternateContent>
        <mc:AlternateContent xmlns:mc="http://schemas.openxmlformats.org/markup-compatibility/2006">
          <mc:Choice Requires="x14">
            <control shapeId="15709" r:id="rId22" name="Check Box 349">
              <controlPr defaultSize="0" autoFill="0" autoLine="0" autoPict="0">
                <anchor moveWithCells="1">
                  <from>
                    <xdr:col>4</xdr:col>
                    <xdr:colOff>190500</xdr:colOff>
                    <xdr:row>135</xdr:row>
                    <xdr:rowOff>161925</xdr:rowOff>
                  </from>
                  <to>
                    <xdr:col>6</xdr:col>
                    <xdr:colOff>0</xdr:colOff>
                    <xdr:row>137</xdr:row>
                    <xdr:rowOff>28575</xdr:rowOff>
                  </to>
                </anchor>
              </controlPr>
            </control>
          </mc:Choice>
        </mc:AlternateContent>
        <mc:AlternateContent xmlns:mc="http://schemas.openxmlformats.org/markup-compatibility/2006">
          <mc:Choice Requires="x14">
            <control shapeId="15710" r:id="rId23" name="Check Box 350">
              <controlPr defaultSize="0" autoFill="0" autoLine="0" autoPict="0">
                <anchor moveWithCells="1">
                  <from>
                    <xdr:col>4</xdr:col>
                    <xdr:colOff>190500</xdr:colOff>
                    <xdr:row>136</xdr:row>
                    <xdr:rowOff>152400</xdr:rowOff>
                  </from>
                  <to>
                    <xdr:col>6</xdr:col>
                    <xdr:colOff>0</xdr:colOff>
                    <xdr:row>138</xdr:row>
                    <xdr:rowOff>28575</xdr:rowOff>
                  </to>
                </anchor>
              </controlPr>
            </control>
          </mc:Choice>
        </mc:AlternateContent>
        <mc:AlternateContent xmlns:mc="http://schemas.openxmlformats.org/markup-compatibility/2006">
          <mc:Choice Requires="x14">
            <control shapeId="15711" r:id="rId24" name="Check Box 351">
              <controlPr defaultSize="0" autoFill="0" autoLine="0" autoPict="0">
                <anchor moveWithCells="1">
                  <from>
                    <xdr:col>4</xdr:col>
                    <xdr:colOff>190500</xdr:colOff>
                    <xdr:row>137</xdr:row>
                    <xdr:rowOff>152400</xdr:rowOff>
                  </from>
                  <to>
                    <xdr:col>6</xdr:col>
                    <xdr:colOff>0</xdr:colOff>
                    <xdr:row>139</xdr:row>
                    <xdr:rowOff>28575</xdr:rowOff>
                  </to>
                </anchor>
              </controlPr>
            </control>
          </mc:Choice>
        </mc:AlternateContent>
        <mc:AlternateContent xmlns:mc="http://schemas.openxmlformats.org/markup-compatibility/2006">
          <mc:Choice Requires="x14">
            <control shapeId="15712" r:id="rId25" name="Check Box 352">
              <controlPr defaultSize="0" autoFill="0" autoLine="0" autoPict="0">
                <anchor moveWithCells="1">
                  <from>
                    <xdr:col>4</xdr:col>
                    <xdr:colOff>190500</xdr:colOff>
                    <xdr:row>134</xdr:row>
                    <xdr:rowOff>152400</xdr:rowOff>
                  </from>
                  <to>
                    <xdr:col>6</xdr:col>
                    <xdr:colOff>0</xdr:colOff>
                    <xdr:row>136</xdr:row>
                    <xdr:rowOff>19050</xdr:rowOff>
                  </to>
                </anchor>
              </controlPr>
            </control>
          </mc:Choice>
        </mc:AlternateContent>
        <mc:AlternateContent xmlns:mc="http://schemas.openxmlformats.org/markup-compatibility/2006">
          <mc:Choice Requires="x14">
            <control shapeId="15713" r:id="rId26" name="Check Box 353">
              <controlPr defaultSize="0" autoFill="0" autoLine="0" autoPict="0">
                <anchor moveWithCells="1">
                  <from>
                    <xdr:col>4</xdr:col>
                    <xdr:colOff>190500</xdr:colOff>
                    <xdr:row>139</xdr:row>
                    <xdr:rowOff>38100</xdr:rowOff>
                  </from>
                  <to>
                    <xdr:col>6</xdr:col>
                    <xdr:colOff>0</xdr:colOff>
                    <xdr:row>139</xdr:row>
                    <xdr:rowOff>238125</xdr:rowOff>
                  </to>
                </anchor>
              </controlPr>
            </control>
          </mc:Choice>
        </mc:AlternateContent>
        <mc:AlternateContent xmlns:mc="http://schemas.openxmlformats.org/markup-compatibility/2006">
          <mc:Choice Requires="x14">
            <control shapeId="15714" r:id="rId27" name="Check Box 354">
              <controlPr defaultSize="0" autoFill="0" autoLine="0" autoPict="0">
                <anchor moveWithCells="1">
                  <from>
                    <xdr:col>4</xdr:col>
                    <xdr:colOff>190500</xdr:colOff>
                    <xdr:row>139</xdr:row>
                    <xdr:rowOff>295275</xdr:rowOff>
                  </from>
                  <to>
                    <xdr:col>6</xdr:col>
                    <xdr:colOff>0</xdr:colOff>
                    <xdr:row>141</xdr:row>
                    <xdr:rowOff>28575</xdr:rowOff>
                  </to>
                </anchor>
              </controlPr>
            </control>
          </mc:Choice>
        </mc:AlternateContent>
        <mc:AlternateContent xmlns:mc="http://schemas.openxmlformats.org/markup-compatibility/2006">
          <mc:Choice Requires="x14">
            <control shapeId="15715" r:id="rId28" name="Check Box 355">
              <controlPr defaultSize="0" autoFill="0" autoLine="0" autoPict="0">
                <anchor moveWithCells="1">
                  <from>
                    <xdr:col>4</xdr:col>
                    <xdr:colOff>190500</xdr:colOff>
                    <xdr:row>140</xdr:row>
                    <xdr:rowOff>142875</xdr:rowOff>
                  </from>
                  <to>
                    <xdr:col>6</xdr:col>
                    <xdr:colOff>0</xdr:colOff>
                    <xdr:row>142</xdr:row>
                    <xdr:rowOff>28575</xdr:rowOff>
                  </to>
                </anchor>
              </controlPr>
            </control>
          </mc:Choice>
        </mc:AlternateContent>
        <mc:AlternateContent xmlns:mc="http://schemas.openxmlformats.org/markup-compatibility/2006">
          <mc:Choice Requires="x14">
            <control shapeId="15716" r:id="rId29" name="Check Box 356">
              <controlPr defaultSize="0" autoFill="0" autoLine="0" autoPict="0">
                <anchor moveWithCells="1">
                  <from>
                    <xdr:col>4</xdr:col>
                    <xdr:colOff>190500</xdr:colOff>
                    <xdr:row>141</xdr:row>
                    <xdr:rowOff>161925</xdr:rowOff>
                  </from>
                  <to>
                    <xdr:col>6</xdr:col>
                    <xdr:colOff>0</xdr:colOff>
                    <xdr:row>143</xdr:row>
                    <xdr:rowOff>38100</xdr:rowOff>
                  </to>
                </anchor>
              </controlPr>
            </control>
          </mc:Choice>
        </mc:AlternateContent>
        <mc:AlternateContent xmlns:mc="http://schemas.openxmlformats.org/markup-compatibility/2006">
          <mc:Choice Requires="x14">
            <control shapeId="15717" r:id="rId30" name="Check Box 357">
              <controlPr defaultSize="0" autoFill="0" autoLine="0" autoPict="0">
                <anchor moveWithCells="1">
                  <from>
                    <xdr:col>4</xdr:col>
                    <xdr:colOff>190500</xdr:colOff>
                    <xdr:row>142</xdr:row>
                    <xdr:rowOff>180975</xdr:rowOff>
                  </from>
                  <to>
                    <xdr:col>6</xdr:col>
                    <xdr:colOff>0</xdr:colOff>
                    <xdr:row>144</xdr:row>
                    <xdr:rowOff>47625</xdr:rowOff>
                  </to>
                </anchor>
              </controlPr>
            </control>
          </mc:Choice>
        </mc:AlternateContent>
        <mc:AlternateContent xmlns:mc="http://schemas.openxmlformats.org/markup-compatibility/2006">
          <mc:Choice Requires="x14">
            <control shapeId="15718" r:id="rId31" name="Check Box 358">
              <controlPr defaultSize="0" autoFill="0" autoLine="0" autoPict="0">
                <anchor moveWithCells="1">
                  <from>
                    <xdr:col>4</xdr:col>
                    <xdr:colOff>190500</xdr:colOff>
                    <xdr:row>144</xdr:row>
                    <xdr:rowOff>28575</xdr:rowOff>
                  </from>
                  <to>
                    <xdr:col>6</xdr:col>
                    <xdr:colOff>0</xdr:colOff>
                    <xdr:row>144</xdr:row>
                    <xdr:rowOff>238125</xdr:rowOff>
                  </to>
                </anchor>
              </controlPr>
            </control>
          </mc:Choice>
        </mc:AlternateContent>
        <mc:AlternateContent xmlns:mc="http://schemas.openxmlformats.org/markup-compatibility/2006">
          <mc:Choice Requires="x14">
            <control shapeId="15719" r:id="rId32" name="Check Box 359">
              <controlPr defaultSize="0" autoFill="0" autoLine="0" autoPict="0">
                <anchor moveWithCells="1">
                  <from>
                    <xdr:col>4</xdr:col>
                    <xdr:colOff>190500</xdr:colOff>
                    <xdr:row>144</xdr:row>
                    <xdr:rowOff>266700</xdr:rowOff>
                  </from>
                  <to>
                    <xdr:col>6</xdr:col>
                    <xdr:colOff>0</xdr:colOff>
                    <xdr:row>146</xdr:row>
                    <xdr:rowOff>28575</xdr:rowOff>
                  </to>
                </anchor>
              </controlPr>
            </control>
          </mc:Choice>
        </mc:AlternateContent>
        <mc:AlternateContent xmlns:mc="http://schemas.openxmlformats.org/markup-compatibility/2006">
          <mc:Choice Requires="x14">
            <control shapeId="15720" r:id="rId33" name="Check Box 360">
              <controlPr defaultSize="0" autoFill="0" autoLine="0" autoPict="0">
                <anchor moveWithCells="1">
                  <from>
                    <xdr:col>4</xdr:col>
                    <xdr:colOff>190500</xdr:colOff>
                    <xdr:row>145</xdr:row>
                    <xdr:rowOff>152400</xdr:rowOff>
                  </from>
                  <to>
                    <xdr:col>6</xdr:col>
                    <xdr:colOff>0</xdr:colOff>
                    <xdr:row>147</xdr:row>
                    <xdr:rowOff>28575</xdr:rowOff>
                  </to>
                </anchor>
              </controlPr>
            </control>
          </mc:Choice>
        </mc:AlternateContent>
        <mc:AlternateContent xmlns:mc="http://schemas.openxmlformats.org/markup-compatibility/2006">
          <mc:Choice Requires="x14">
            <control shapeId="15725" r:id="rId34" name="Check Box 365">
              <controlPr defaultSize="0" autoFill="0" autoLine="0" autoPict="0">
                <anchor moveWithCells="1">
                  <from>
                    <xdr:col>4</xdr:col>
                    <xdr:colOff>190500</xdr:colOff>
                    <xdr:row>146</xdr:row>
                    <xdr:rowOff>152400</xdr:rowOff>
                  </from>
                  <to>
                    <xdr:col>6</xdr:col>
                    <xdr:colOff>0</xdr:colOff>
                    <xdr:row>148</xdr:row>
                    <xdr:rowOff>28575</xdr:rowOff>
                  </to>
                </anchor>
              </controlPr>
            </control>
          </mc:Choice>
        </mc:AlternateContent>
        <mc:AlternateContent xmlns:mc="http://schemas.openxmlformats.org/markup-compatibility/2006">
          <mc:Choice Requires="x14">
            <control shapeId="15726" r:id="rId35" name="Check Box 366">
              <controlPr defaultSize="0" autoFill="0" autoLine="0" autoPict="0">
                <anchor moveWithCells="1">
                  <from>
                    <xdr:col>4</xdr:col>
                    <xdr:colOff>190500</xdr:colOff>
                    <xdr:row>148</xdr:row>
                    <xdr:rowOff>28575</xdr:rowOff>
                  </from>
                  <to>
                    <xdr:col>6</xdr:col>
                    <xdr:colOff>0</xdr:colOff>
                    <xdr:row>148</xdr:row>
                    <xdr:rowOff>238125</xdr:rowOff>
                  </to>
                </anchor>
              </controlPr>
            </control>
          </mc:Choice>
        </mc:AlternateContent>
        <mc:AlternateContent xmlns:mc="http://schemas.openxmlformats.org/markup-compatibility/2006">
          <mc:Choice Requires="x14">
            <control shapeId="15727" r:id="rId36" name="Check Box 367">
              <controlPr defaultSize="0" autoFill="0" autoLine="0" autoPict="0">
                <anchor moveWithCells="1">
                  <from>
                    <xdr:col>4</xdr:col>
                    <xdr:colOff>190500</xdr:colOff>
                    <xdr:row>148</xdr:row>
                    <xdr:rowOff>257175</xdr:rowOff>
                  </from>
                  <to>
                    <xdr:col>6</xdr:col>
                    <xdr:colOff>0</xdr:colOff>
                    <xdr:row>150</xdr:row>
                    <xdr:rowOff>38100</xdr:rowOff>
                  </to>
                </anchor>
              </controlPr>
            </control>
          </mc:Choice>
        </mc:AlternateContent>
        <mc:AlternateContent xmlns:mc="http://schemas.openxmlformats.org/markup-compatibility/2006">
          <mc:Choice Requires="x14">
            <control shapeId="15728" r:id="rId37" name="Check Box 368">
              <controlPr defaultSize="0" autoFill="0" autoLine="0" autoPict="0">
                <anchor moveWithCells="1">
                  <from>
                    <xdr:col>4</xdr:col>
                    <xdr:colOff>190500</xdr:colOff>
                    <xdr:row>149</xdr:row>
                    <xdr:rowOff>161925</xdr:rowOff>
                  </from>
                  <to>
                    <xdr:col>6</xdr:col>
                    <xdr:colOff>0</xdr:colOff>
                    <xdr:row>151</xdr:row>
                    <xdr:rowOff>47625</xdr:rowOff>
                  </to>
                </anchor>
              </controlPr>
            </control>
          </mc:Choice>
        </mc:AlternateContent>
        <mc:AlternateContent xmlns:mc="http://schemas.openxmlformats.org/markup-compatibility/2006">
          <mc:Choice Requires="x14">
            <control shapeId="15729" r:id="rId38" name="Check Box 369">
              <controlPr defaultSize="0" autoFill="0" autoLine="0" autoPict="0">
                <anchor moveWithCells="1">
                  <from>
                    <xdr:col>4</xdr:col>
                    <xdr:colOff>190500</xdr:colOff>
                    <xdr:row>150</xdr:row>
                    <xdr:rowOff>161925</xdr:rowOff>
                  </from>
                  <to>
                    <xdr:col>6</xdr:col>
                    <xdr:colOff>0</xdr:colOff>
                    <xdr:row>152</xdr:row>
                    <xdr:rowOff>38100</xdr:rowOff>
                  </to>
                </anchor>
              </controlPr>
            </control>
          </mc:Choice>
        </mc:AlternateContent>
        <mc:AlternateContent xmlns:mc="http://schemas.openxmlformats.org/markup-compatibility/2006">
          <mc:Choice Requires="x14">
            <control shapeId="15730" r:id="rId39" name="Check Box 370">
              <controlPr defaultSize="0" autoFill="0" autoLine="0" autoPict="0">
                <anchor moveWithCells="1">
                  <from>
                    <xdr:col>4</xdr:col>
                    <xdr:colOff>190500</xdr:colOff>
                    <xdr:row>151</xdr:row>
                    <xdr:rowOff>180975</xdr:rowOff>
                  </from>
                  <to>
                    <xdr:col>6</xdr:col>
                    <xdr:colOff>0</xdr:colOff>
                    <xdr:row>153</xdr:row>
                    <xdr:rowOff>47625</xdr:rowOff>
                  </to>
                </anchor>
              </controlPr>
            </control>
          </mc:Choice>
        </mc:AlternateContent>
        <mc:AlternateContent xmlns:mc="http://schemas.openxmlformats.org/markup-compatibility/2006">
          <mc:Choice Requires="x14">
            <control shapeId="15731" r:id="rId40" name="Check Box 371">
              <controlPr defaultSize="0" autoFill="0" autoLine="0" autoPict="0">
                <anchor moveWithCells="1">
                  <from>
                    <xdr:col>4</xdr:col>
                    <xdr:colOff>190500</xdr:colOff>
                    <xdr:row>153</xdr:row>
                    <xdr:rowOff>19050</xdr:rowOff>
                  </from>
                  <to>
                    <xdr:col>6</xdr:col>
                    <xdr:colOff>0</xdr:colOff>
                    <xdr:row>153</xdr:row>
                    <xdr:rowOff>219075</xdr:rowOff>
                  </to>
                </anchor>
              </controlPr>
            </control>
          </mc:Choice>
        </mc:AlternateContent>
        <mc:AlternateContent xmlns:mc="http://schemas.openxmlformats.org/markup-compatibility/2006">
          <mc:Choice Requires="x14">
            <control shapeId="15732" r:id="rId41" name="Check Box 372">
              <controlPr defaultSize="0" autoFill="0" autoLine="0" autoPict="0">
                <anchor moveWithCells="1">
                  <from>
                    <xdr:col>4</xdr:col>
                    <xdr:colOff>190500</xdr:colOff>
                    <xdr:row>153</xdr:row>
                    <xdr:rowOff>247650</xdr:rowOff>
                  </from>
                  <to>
                    <xdr:col>6</xdr:col>
                    <xdr:colOff>0</xdr:colOff>
                    <xdr:row>155</xdr:row>
                    <xdr:rowOff>28575</xdr:rowOff>
                  </to>
                </anchor>
              </controlPr>
            </control>
          </mc:Choice>
        </mc:AlternateContent>
        <mc:AlternateContent xmlns:mc="http://schemas.openxmlformats.org/markup-compatibility/2006">
          <mc:Choice Requires="x14">
            <control shapeId="15733" r:id="rId42" name="Check Box 373">
              <controlPr defaultSize="0" autoFill="0" autoLine="0" autoPict="0">
                <anchor moveWithCells="1">
                  <from>
                    <xdr:col>4</xdr:col>
                    <xdr:colOff>190500</xdr:colOff>
                    <xdr:row>154</xdr:row>
                    <xdr:rowOff>142875</xdr:rowOff>
                  </from>
                  <to>
                    <xdr:col>6</xdr:col>
                    <xdr:colOff>0</xdr:colOff>
                    <xdr:row>156</xdr:row>
                    <xdr:rowOff>28575</xdr:rowOff>
                  </to>
                </anchor>
              </controlPr>
            </control>
          </mc:Choice>
        </mc:AlternateContent>
        <mc:AlternateContent xmlns:mc="http://schemas.openxmlformats.org/markup-compatibility/2006">
          <mc:Choice Requires="x14">
            <control shapeId="15734" r:id="rId43" name="Check Box 374">
              <controlPr defaultSize="0" autoFill="0" autoLine="0" autoPict="0">
                <anchor moveWithCells="1">
                  <from>
                    <xdr:col>4</xdr:col>
                    <xdr:colOff>190500</xdr:colOff>
                    <xdr:row>155</xdr:row>
                    <xdr:rowOff>142875</xdr:rowOff>
                  </from>
                  <to>
                    <xdr:col>6</xdr:col>
                    <xdr:colOff>0</xdr:colOff>
                    <xdr:row>157</xdr:row>
                    <xdr:rowOff>28575</xdr:rowOff>
                  </to>
                </anchor>
              </controlPr>
            </control>
          </mc:Choice>
        </mc:AlternateContent>
        <mc:AlternateContent xmlns:mc="http://schemas.openxmlformats.org/markup-compatibility/2006">
          <mc:Choice Requires="x14">
            <control shapeId="15735" r:id="rId44" name="Check Box 375">
              <controlPr defaultSize="0" autoFill="0" autoLine="0" autoPict="0">
                <anchor moveWithCells="1">
                  <from>
                    <xdr:col>4</xdr:col>
                    <xdr:colOff>190500</xdr:colOff>
                    <xdr:row>155</xdr:row>
                    <xdr:rowOff>142875</xdr:rowOff>
                  </from>
                  <to>
                    <xdr:col>6</xdr:col>
                    <xdr:colOff>0</xdr:colOff>
                    <xdr:row>157</xdr:row>
                    <xdr:rowOff>28575</xdr:rowOff>
                  </to>
                </anchor>
              </controlPr>
            </control>
          </mc:Choice>
        </mc:AlternateContent>
        <mc:AlternateContent xmlns:mc="http://schemas.openxmlformats.org/markup-compatibility/2006">
          <mc:Choice Requires="x14">
            <control shapeId="15736" r:id="rId45" name="Check Box 376">
              <controlPr defaultSize="0" autoFill="0" autoLine="0" autoPict="0">
                <anchor moveWithCells="1">
                  <from>
                    <xdr:col>4</xdr:col>
                    <xdr:colOff>190500</xdr:colOff>
                    <xdr:row>156</xdr:row>
                    <xdr:rowOff>142875</xdr:rowOff>
                  </from>
                  <to>
                    <xdr:col>6</xdr:col>
                    <xdr:colOff>0</xdr:colOff>
                    <xdr:row>158</xdr:row>
                    <xdr:rowOff>28575</xdr:rowOff>
                  </to>
                </anchor>
              </controlPr>
            </control>
          </mc:Choice>
        </mc:AlternateContent>
        <mc:AlternateContent xmlns:mc="http://schemas.openxmlformats.org/markup-compatibility/2006">
          <mc:Choice Requires="x14">
            <control shapeId="15737" r:id="rId46" name="Check Box 377">
              <controlPr defaultSize="0" autoFill="0" autoLine="0" autoPict="0">
                <anchor moveWithCells="1">
                  <from>
                    <xdr:col>4</xdr:col>
                    <xdr:colOff>190500</xdr:colOff>
                    <xdr:row>157</xdr:row>
                    <xdr:rowOff>142875</xdr:rowOff>
                  </from>
                  <to>
                    <xdr:col>6</xdr:col>
                    <xdr:colOff>0</xdr:colOff>
                    <xdr:row>159</xdr:row>
                    <xdr:rowOff>28575</xdr:rowOff>
                  </to>
                </anchor>
              </controlPr>
            </control>
          </mc:Choice>
        </mc:AlternateContent>
        <mc:AlternateContent xmlns:mc="http://schemas.openxmlformats.org/markup-compatibility/2006">
          <mc:Choice Requires="x14">
            <control shapeId="15738" r:id="rId47" name="Check Box 378">
              <controlPr defaultSize="0" autoFill="0" autoLine="0" autoPict="0">
                <anchor moveWithCells="1">
                  <from>
                    <xdr:col>4</xdr:col>
                    <xdr:colOff>190500</xdr:colOff>
                    <xdr:row>158</xdr:row>
                    <xdr:rowOff>142875</xdr:rowOff>
                  </from>
                  <to>
                    <xdr:col>6</xdr:col>
                    <xdr:colOff>0</xdr:colOff>
                    <xdr:row>160</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4" id="{47DBDEF9-625C-48AE-94BD-8F6493E5DED1}">
            <xm:f>'別紙様式3-3（６月以降分）'!$N$6=0</xm:f>
            <x14:dxf>
              <font>
                <color theme="2" tint="-9.9948118533890809E-2"/>
              </font>
              <fill>
                <patternFill>
                  <bgColor theme="2" tint="-9.9948118533890809E-2"/>
                </patternFill>
              </fill>
              <border>
                <left/>
                <right/>
                <top/>
                <bottom/>
                <vertical/>
                <horizontal/>
              </border>
            </x14:dxf>
          </x14:cfRule>
          <xm:sqref>B60:AK62</xm:sqref>
        </x14:conditionalFormatting>
        <x14:conditionalFormatting xmlns:xm="http://schemas.microsoft.com/office/excel/2006/main">
          <x14:cfRule type="expression" priority="79" id="{DC521B7E-7FA6-4D23-98DE-C174C2B1E56C}">
            <xm:f>'別紙様式3-2（４・５月）'!$AF$6="継続ベア加算なし"</xm:f>
            <x14:dxf>
              <font>
                <color theme="2" tint="-9.9948118533890809E-2"/>
              </font>
              <fill>
                <patternFill>
                  <bgColor theme="2" tint="-9.9948118533890809E-2"/>
                </patternFill>
              </fill>
              <border>
                <left/>
                <right/>
                <top/>
                <bottom/>
                <vertical/>
                <horizontal/>
              </border>
            </x14:dxf>
          </x14:cfRule>
          <xm:sqref>C65:AK67</xm:sqref>
        </x14:conditionalFormatting>
        <x14:conditionalFormatting xmlns:xm="http://schemas.microsoft.com/office/excel/2006/main">
          <x14:cfRule type="expression" priority="38" id="{5513A5BB-813F-4A21-A41C-F3648BF4DE0C}">
            <xm:f>'別紙様式3-2（４・５月）'!$AF$5=""</xm:f>
            <x14:dxf>
              <font>
                <color theme="2" tint="-9.9948118533890809E-2"/>
              </font>
              <fill>
                <patternFill>
                  <bgColor theme="2" tint="-9.9948118533890809E-2"/>
                </patternFill>
              </fill>
              <border>
                <left/>
                <right/>
                <top/>
                <bottom/>
                <vertical/>
                <horizontal/>
              </border>
            </x14:dxf>
          </x14:cfRule>
          <xm:sqref>C73:AK80 C72:AB72 AD72:AK72 C70:AK71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G115"/>
  <sheetViews>
    <sheetView view="pageBreakPreview" zoomScale="70" zoomScaleNormal="120" zoomScaleSheetLayoutView="70" workbookViewId="0">
      <selection activeCell="O16" sqref="O16"/>
    </sheetView>
  </sheetViews>
  <sheetFormatPr defaultColWidth="9" defaultRowHeight="13.5"/>
  <cols>
    <col min="1" max="1" width="5.125" style="87" customWidth="1"/>
    <col min="2" max="9" width="1.5" style="87" customWidth="1"/>
    <col min="10" max="10" width="17.875" style="87" customWidth="1"/>
    <col min="11" max="11" width="8.75" style="87" customWidth="1"/>
    <col min="12" max="12" width="10.125" style="87" customWidth="1"/>
    <col min="13" max="13" width="20" style="87" customWidth="1"/>
    <col min="14" max="14" width="19.5" style="87" customWidth="1"/>
    <col min="15" max="15" width="10.125" style="87" customWidth="1"/>
    <col min="16" max="16" width="12.125" style="87" customWidth="1"/>
    <col min="17" max="17" width="10.125" style="87" customWidth="1"/>
    <col min="18" max="18" width="10" style="87" customWidth="1"/>
    <col min="19" max="19" width="11.125" style="87" customWidth="1"/>
    <col min="20" max="20" width="11.125" style="147" customWidth="1"/>
    <col min="21" max="21" width="12.5" style="87" customWidth="1"/>
    <col min="22" max="22" width="11.125" style="87" customWidth="1"/>
    <col min="23" max="23" width="10.25" style="87" customWidth="1"/>
    <col min="24" max="24" width="4.875" style="147" customWidth="1"/>
    <col min="25" max="25" width="5.375" style="147" customWidth="1"/>
    <col min="26" max="26" width="11" style="87" customWidth="1"/>
    <col min="27" max="27" width="11.875" style="87" customWidth="1"/>
    <col min="28" max="28" width="10.875" style="87" customWidth="1"/>
    <col min="29" max="29" width="7.5" style="85" customWidth="1"/>
    <col min="30" max="30" width="31.25" style="360" hidden="1" customWidth="1"/>
    <col min="31" max="33" width="28.375" style="360" hidden="1" customWidth="1"/>
    <col min="34" max="16384" width="9" style="361"/>
  </cols>
  <sheetData>
    <row r="1" spans="1:33" ht="27" customHeight="1">
      <c r="A1" s="357" t="s">
        <v>2011</v>
      </c>
      <c r="B1" s="358"/>
      <c r="C1" s="86"/>
      <c r="D1" s="86"/>
      <c r="E1" s="86"/>
      <c r="F1" s="86"/>
      <c r="G1" s="86"/>
      <c r="H1" s="86"/>
      <c r="I1" s="86"/>
      <c r="J1" s="86"/>
      <c r="K1" s="86"/>
      <c r="L1" s="86"/>
      <c r="M1" s="86"/>
      <c r="N1" s="86"/>
      <c r="O1" s="86"/>
      <c r="P1" s="86"/>
      <c r="Q1" s="86"/>
      <c r="R1" s="86"/>
      <c r="S1" s="86"/>
      <c r="T1" s="86"/>
      <c r="U1" s="86"/>
      <c r="V1" s="86"/>
      <c r="W1" s="86"/>
      <c r="X1" s="86"/>
      <c r="Y1" s="86"/>
      <c r="Z1" s="86"/>
      <c r="AA1" s="359" t="s">
        <v>16</v>
      </c>
      <c r="AB1" s="971" t="str">
        <f>IF(基本情報入力シート!C32="","",基本情報入力シート!C32)</f>
        <v/>
      </c>
      <c r="AC1" s="971"/>
    </row>
    <row r="2" spans="1:33" ht="10.5" customHeight="1" thickBot="1">
      <c r="A2" s="86"/>
      <c r="B2" s="86"/>
      <c r="C2" s="86"/>
      <c r="D2" s="86"/>
      <c r="E2" s="86"/>
      <c r="F2" s="86"/>
      <c r="G2" s="86"/>
      <c r="H2" s="86"/>
      <c r="I2" s="86"/>
      <c r="J2" s="86"/>
      <c r="K2" s="86"/>
      <c r="L2" s="86"/>
      <c r="M2" s="86"/>
      <c r="N2" s="86"/>
      <c r="O2" s="86"/>
      <c r="P2" s="86"/>
      <c r="Q2" s="86"/>
      <c r="R2" s="86"/>
      <c r="S2" s="86"/>
      <c r="T2" s="86"/>
      <c r="U2" s="86"/>
      <c r="V2" s="86"/>
      <c r="W2" s="86"/>
      <c r="X2" s="86"/>
      <c r="Y2" s="86"/>
      <c r="Z2" s="86"/>
      <c r="AA2" s="85"/>
      <c r="AB2" s="85"/>
    </row>
    <row r="3" spans="1:33" ht="23.25" customHeight="1" thickBot="1">
      <c r="A3" s="978" t="s">
        <v>22</v>
      </c>
      <c r="B3" s="978"/>
      <c r="C3" s="978"/>
      <c r="D3" s="978"/>
      <c r="E3" s="979"/>
      <c r="F3" s="1017" t="str">
        <f>IF(基本情報入力シート!M37="","",基本情報入力シート!M37)</f>
        <v/>
      </c>
      <c r="G3" s="1018"/>
      <c r="H3" s="1018"/>
      <c r="I3" s="1018"/>
      <c r="J3" s="1018"/>
      <c r="K3" s="1018"/>
      <c r="L3" s="1018"/>
      <c r="M3" s="1019"/>
      <c r="N3" s="85"/>
      <c r="O3" s="85"/>
      <c r="P3" s="85"/>
      <c r="Q3" s="85"/>
      <c r="R3" s="85"/>
      <c r="S3" s="85"/>
      <c r="T3" s="86"/>
      <c r="U3" s="86"/>
      <c r="V3" s="86"/>
      <c r="W3" s="86"/>
      <c r="X3" s="86"/>
      <c r="Y3" s="86"/>
      <c r="Z3" s="86"/>
      <c r="AA3" s="86"/>
      <c r="AB3" s="86"/>
      <c r="AC3" s="86"/>
    </row>
    <row r="4" spans="1:33" ht="21" customHeight="1" thickBot="1">
      <c r="A4" s="362"/>
      <c r="B4" s="362"/>
      <c r="C4" s="362"/>
      <c r="D4" s="363"/>
      <c r="E4" s="363"/>
      <c r="F4" s="363"/>
      <c r="G4" s="363"/>
      <c r="H4" s="363"/>
      <c r="I4" s="363"/>
      <c r="J4" s="363"/>
      <c r="K4" s="363"/>
      <c r="L4" s="363"/>
      <c r="M4" s="86"/>
      <c r="N4" s="86"/>
      <c r="O4" s="86"/>
      <c r="P4" s="86"/>
      <c r="Q4" s="86"/>
      <c r="R4" s="86"/>
      <c r="S4" s="86"/>
      <c r="T4" s="86"/>
      <c r="U4" s="85"/>
      <c r="V4" s="85"/>
      <c r="W4" s="85"/>
      <c r="X4" s="85"/>
      <c r="Y4" s="85"/>
      <c r="Z4" s="85"/>
      <c r="AA4" s="85"/>
      <c r="AB4" s="85"/>
      <c r="AC4" s="86"/>
    </row>
    <row r="5" spans="1:33" ht="25.5" customHeight="1">
      <c r="A5" s="86"/>
      <c r="B5" s="1007" t="s">
        <v>1935</v>
      </c>
      <c r="C5" s="1007"/>
      <c r="D5" s="1007"/>
      <c r="E5" s="1007"/>
      <c r="F5" s="1007"/>
      <c r="G5" s="1007"/>
      <c r="H5" s="1007"/>
      <c r="I5" s="1007"/>
      <c r="J5" s="1007"/>
      <c r="K5" s="1007"/>
      <c r="L5" s="1007"/>
      <c r="M5" s="1008"/>
      <c r="N5" s="364">
        <f>IFERROR(SUM(S$16:S$1048576),"")</f>
        <v>0</v>
      </c>
      <c r="O5" s="365" t="s">
        <v>4</v>
      </c>
      <c r="P5" s="86"/>
      <c r="Q5" s="86"/>
      <c r="R5" s="85"/>
      <c r="S5" s="86"/>
      <c r="T5" s="86"/>
      <c r="U5" s="85"/>
      <c r="V5" s="85"/>
      <c r="W5" s="85"/>
      <c r="X5" s="85"/>
      <c r="Y5" s="85"/>
      <c r="Z5" s="85"/>
      <c r="AA5" s="85"/>
      <c r="AB5" s="85"/>
      <c r="AC5" s="86"/>
      <c r="AE5" s="366" t="str">
        <f>IF((COUNTIF(R:R,"処遇加算Ⅰ")+COUNTIF(R:R,"処遇加算Ⅱ"))&gt;=1,"処遇加算Ⅰ・Ⅱあり","処遇加算Ⅰ・Ⅱなし")</f>
        <v>処遇加算Ⅰ・Ⅱなし</v>
      </c>
      <c r="AF5" s="366" t="str">
        <f>IF(COUNTIFS(Q:Q,"ベア加算なし",Z:Z,"ベア加算")&gt;=1,"新規ベア加算あり","")</f>
        <v/>
      </c>
    </row>
    <row r="6" spans="1:33" ht="25.5" customHeight="1">
      <c r="A6" s="86"/>
      <c r="B6" s="1007" t="s">
        <v>1934</v>
      </c>
      <c r="C6" s="1007"/>
      <c r="D6" s="1007"/>
      <c r="E6" s="1007"/>
      <c r="F6" s="1007"/>
      <c r="G6" s="1007"/>
      <c r="H6" s="1007"/>
      <c r="I6" s="1007"/>
      <c r="J6" s="1007"/>
      <c r="K6" s="1007"/>
      <c r="L6" s="1007"/>
      <c r="M6" s="1008"/>
      <c r="N6" s="367">
        <f>IFERROR(SUM(V:V),"")-SUM(V8:V9)</f>
        <v>0</v>
      </c>
      <c r="O6" s="365" t="s">
        <v>4</v>
      </c>
      <c r="P6" s="86"/>
      <c r="Q6" s="86"/>
      <c r="R6" s="85"/>
      <c r="S6" s="85"/>
      <c r="T6" s="85"/>
      <c r="U6" s="85"/>
      <c r="V6" s="85"/>
      <c r="W6" s="85"/>
      <c r="X6" s="85"/>
      <c r="Y6" s="85"/>
      <c r="Z6" s="85"/>
      <c r="AA6" s="85"/>
      <c r="AE6" s="366" t="str">
        <f>IF(COUNTIF(R:R,"処遇加算Ⅰ")&gt;=1,"処遇加算Ⅰあり","処遇加算Ⅰなし")</f>
        <v>処遇加算Ⅰなし</v>
      </c>
      <c r="AF6" s="366" t="str">
        <f>IF(COUNTIFS(Q:Q,"ベア加算",Z:Z,"ベア加算")&gt;=1,"継続ベア加算あり","継続ベア加算なし")</f>
        <v>継続ベア加算なし</v>
      </c>
    </row>
    <row r="7" spans="1:33" ht="25.5" customHeight="1" thickBot="1">
      <c r="A7" s="86"/>
      <c r="B7" s="1006" t="s">
        <v>1933</v>
      </c>
      <c r="C7" s="1006"/>
      <c r="D7" s="980"/>
      <c r="E7" s="980"/>
      <c r="F7" s="980"/>
      <c r="G7" s="980"/>
      <c r="H7" s="980"/>
      <c r="I7" s="980"/>
      <c r="J7" s="980"/>
      <c r="K7" s="980"/>
      <c r="L7" s="980"/>
      <c r="M7" s="981"/>
      <c r="N7" s="367">
        <f>IFERROR(SUM(AA$16:AA$1048576),"")</f>
        <v>0</v>
      </c>
      <c r="O7" s="365" t="s">
        <v>4</v>
      </c>
      <c r="P7" s="86"/>
      <c r="Q7" s="86"/>
      <c r="R7" s="135" t="s">
        <v>1947</v>
      </c>
      <c r="S7" s="86"/>
      <c r="T7" s="85"/>
      <c r="U7" s="85"/>
      <c r="V7" s="86"/>
      <c r="W7" s="86"/>
      <c r="X7" s="86"/>
      <c r="Y7" s="85"/>
      <c r="Z7" s="85"/>
      <c r="AA7" s="85"/>
      <c r="AB7" s="86"/>
      <c r="AE7" s="366" t="str">
        <f>IF((COUNTIF(U$16:U$115,"特定加算Ⅰ")+COUNTIF(U$16:U$1048576,"特定加算Ⅱ"))&gt;=1,"特定加算あり","特定加算なし")</f>
        <v>特定加算なし</v>
      </c>
      <c r="AF7" s="366"/>
    </row>
    <row r="8" spans="1:33" ht="25.5" customHeight="1">
      <c r="A8" s="86"/>
      <c r="B8" s="983"/>
      <c r="C8" s="984"/>
      <c r="D8" s="980" t="s">
        <v>1996</v>
      </c>
      <c r="E8" s="980"/>
      <c r="F8" s="980"/>
      <c r="G8" s="980"/>
      <c r="H8" s="980"/>
      <c r="I8" s="980"/>
      <c r="J8" s="980"/>
      <c r="K8" s="980"/>
      <c r="L8" s="980"/>
      <c r="M8" s="981"/>
      <c r="N8" s="368">
        <f>IFERROR(SUMIFS(AB$16:AB$1048576,Q$16:Q$1048576,"ベア加算なし",Z$16:Z$1048576,"ベア加算"),"")</f>
        <v>0</v>
      </c>
      <c r="O8" s="365" t="s">
        <v>4</v>
      </c>
      <c r="P8" s="86"/>
      <c r="Q8" s="86"/>
      <c r="R8" s="982" t="s">
        <v>2007</v>
      </c>
      <c r="S8" s="982" t="s">
        <v>1943</v>
      </c>
      <c r="T8" s="982"/>
      <c r="U8" s="1030"/>
      <c r="V8" s="369">
        <f>SUM(W$16:W$115)</f>
        <v>0</v>
      </c>
      <c r="W8" s="1028" t="str">
        <f>IF(AE7="特定加算なし","",IF(V8&gt;=V9,"○","×"))</f>
        <v/>
      </c>
      <c r="X8" s="1026" t="s">
        <v>1944</v>
      </c>
      <c r="Y8" s="1027"/>
      <c r="Z8" s="1027"/>
      <c r="AA8" s="1027"/>
      <c r="AB8" s="1027"/>
      <c r="AF8" s="370"/>
      <c r="AG8" s="361"/>
    </row>
    <row r="9" spans="1:33" ht="25.5" customHeight="1" thickBot="1">
      <c r="A9" s="86"/>
      <c r="B9" s="981" t="s">
        <v>2060</v>
      </c>
      <c r="C9" s="1009"/>
      <c r="D9" s="1009"/>
      <c r="E9" s="1009"/>
      <c r="F9" s="1009"/>
      <c r="G9" s="1009"/>
      <c r="H9" s="1009"/>
      <c r="I9" s="1009"/>
      <c r="J9" s="1009"/>
      <c r="K9" s="1009"/>
      <c r="L9" s="1009"/>
      <c r="M9" s="1010"/>
      <c r="N9" s="371">
        <f>IFERROR(ROUNDDOWN(SUM(AB$16:AB$115,T$16:T$115,X$16:Y$115),0),"")</f>
        <v>0</v>
      </c>
      <c r="O9" s="365" t="s">
        <v>4</v>
      </c>
      <c r="P9" s="86"/>
      <c r="Q9" s="86"/>
      <c r="R9" s="982"/>
      <c r="S9" s="982" t="s">
        <v>2170</v>
      </c>
      <c r="T9" s="982"/>
      <c r="U9" s="1030"/>
      <c r="V9" s="372">
        <f>SUM(AD$16:AD$115)</f>
        <v>0</v>
      </c>
      <c r="W9" s="1029"/>
      <c r="X9" s="1026"/>
      <c r="Y9" s="1027"/>
      <c r="Z9" s="1027"/>
      <c r="AA9" s="1027"/>
      <c r="AB9" s="1027"/>
      <c r="AF9" s="370"/>
      <c r="AG9" s="361"/>
    </row>
    <row r="10" spans="1:33" ht="7.5" customHeight="1">
      <c r="A10" s="86"/>
      <c r="B10" s="373"/>
      <c r="C10" s="373"/>
      <c r="D10" s="373"/>
      <c r="E10" s="373"/>
      <c r="F10" s="373"/>
      <c r="G10" s="373"/>
      <c r="H10" s="373"/>
      <c r="I10" s="373"/>
      <c r="J10" s="373"/>
      <c r="K10" s="373"/>
      <c r="L10" s="373"/>
      <c r="M10" s="373"/>
      <c r="N10" s="374"/>
      <c r="O10" s="374"/>
      <c r="P10" s="86"/>
      <c r="Q10" s="86"/>
      <c r="R10" s="374"/>
      <c r="S10" s="374"/>
      <c r="T10" s="86"/>
      <c r="U10" s="104"/>
      <c r="V10" s="104"/>
      <c r="W10" s="104"/>
      <c r="X10" s="104"/>
      <c r="Y10" s="104"/>
      <c r="Z10" s="104"/>
      <c r="AA10" s="86"/>
      <c r="AB10" s="86"/>
      <c r="AC10" s="86"/>
    </row>
    <row r="11" spans="1:33" ht="41.25" customHeight="1" thickBot="1">
      <c r="A11" s="86"/>
      <c r="B11" s="1025" t="s">
        <v>2189</v>
      </c>
      <c r="C11" s="1025"/>
      <c r="D11" s="1025"/>
      <c r="E11" s="1025"/>
      <c r="F11" s="1025"/>
      <c r="G11" s="1025"/>
      <c r="H11" s="1025"/>
      <c r="I11" s="1025"/>
      <c r="J11" s="1025"/>
      <c r="K11" s="1025"/>
      <c r="L11" s="1025"/>
      <c r="M11" s="1025"/>
      <c r="N11" s="1025"/>
      <c r="O11" s="1025"/>
      <c r="P11" s="1025"/>
      <c r="Q11" s="1025"/>
      <c r="R11" s="1025"/>
      <c r="S11" s="1025"/>
      <c r="T11" s="1025"/>
      <c r="U11" s="1025"/>
      <c r="V11" s="1025"/>
      <c r="W11" s="1025"/>
      <c r="X11" s="1025"/>
      <c r="Y11" s="375"/>
      <c r="Z11" s="375"/>
      <c r="AA11" s="375"/>
      <c r="AB11" s="375"/>
      <c r="AC11" s="375"/>
    </row>
    <row r="12" spans="1:33" ht="24" customHeight="1" thickBot="1">
      <c r="A12" s="994"/>
      <c r="B12" s="997" t="s">
        <v>2169</v>
      </c>
      <c r="C12" s="998"/>
      <c r="D12" s="998"/>
      <c r="E12" s="998"/>
      <c r="F12" s="998"/>
      <c r="G12" s="998"/>
      <c r="H12" s="998"/>
      <c r="I12" s="999"/>
      <c r="J12" s="985" t="s">
        <v>41</v>
      </c>
      <c r="K12" s="1011" t="s">
        <v>73</v>
      </c>
      <c r="L12" s="1012"/>
      <c r="M12" s="988" t="s">
        <v>42</v>
      </c>
      <c r="N12" s="991" t="s">
        <v>6</v>
      </c>
      <c r="O12" s="1053" t="s">
        <v>2014</v>
      </c>
      <c r="P12" s="1054"/>
      <c r="Q12" s="1055"/>
      <c r="R12" s="1034" t="s">
        <v>2013</v>
      </c>
      <c r="S12" s="1035"/>
      <c r="T12" s="1035"/>
      <c r="U12" s="1035"/>
      <c r="V12" s="1035"/>
      <c r="W12" s="1035"/>
      <c r="X12" s="1035"/>
      <c r="Y12" s="1035"/>
      <c r="Z12" s="1035"/>
      <c r="AA12" s="1035"/>
      <c r="AB12" s="1035"/>
      <c r="AC12" s="1036"/>
      <c r="AD12" s="1020" t="s">
        <v>2191</v>
      </c>
      <c r="AE12" s="970" t="s">
        <v>2053</v>
      </c>
      <c r="AF12" s="970" t="s">
        <v>2054</v>
      </c>
      <c r="AG12" s="970" t="s">
        <v>2055</v>
      </c>
    </row>
    <row r="13" spans="1:33" ht="21.75" customHeight="1">
      <c r="A13" s="995"/>
      <c r="B13" s="1000"/>
      <c r="C13" s="1001"/>
      <c r="D13" s="1001"/>
      <c r="E13" s="1001"/>
      <c r="F13" s="1001"/>
      <c r="G13" s="1001"/>
      <c r="H13" s="1001"/>
      <c r="I13" s="1002"/>
      <c r="J13" s="986"/>
      <c r="K13" s="1013"/>
      <c r="L13" s="1014"/>
      <c r="M13" s="989"/>
      <c r="N13" s="992"/>
      <c r="O13" s="1021" t="s">
        <v>2015</v>
      </c>
      <c r="P13" s="986" t="s">
        <v>2016</v>
      </c>
      <c r="Q13" s="1023" t="s">
        <v>2017</v>
      </c>
      <c r="R13" s="1039" t="s">
        <v>2044</v>
      </c>
      <c r="S13" s="1040"/>
      <c r="T13" s="1040"/>
      <c r="U13" s="1046" t="s">
        <v>1899</v>
      </c>
      <c r="V13" s="1047"/>
      <c r="W13" s="1047"/>
      <c r="X13" s="1047"/>
      <c r="Y13" s="1048"/>
      <c r="Z13" s="975" t="s">
        <v>2017</v>
      </c>
      <c r="AA13" s="976"/>
      <c r="AB13" s="976"/>
      <c r="AC13" s="977"/>
      <c r="AD13" s="1020"/>
      <c r="AE13" s="970"/>
      <c r="AF13" s="970"/>
      <c r="AG13" s="970"/>
    </row>
    <row r="14" spans="1:33" ht="51" customHeight="1">
      <c r="A14" s="995"/>
      <c r="B14" s="1000"/>
      <c r="C14" s="1001"/>
      <c r="D14" s="1001"/>
      <c r="E14" s="1001"/>
      <c r="F14" s="1001"/>
      <c r="G14" s="1001"/>
      <c r="H14" s="1001"/>
      <c r="I14" s="1002"/>
      <c r="J14" s="986"/>
      <c r="K14" s="1015"/>
      <c r="L14" s="1016"/>
      <c r="M14" s="989"/>
      <c r="N14" s="992"/>
      <c r="O14" s="1021"/>
      <c r="P14" s="986"/>
      <c r="Q14" s="1023"/>
      <c r="R14" s="1038" t="s">
        <v>130</v>
      </c>
      <c r="S14" s="1037" t="s">
        <v>131</v>
      </c>
      <c r="T14" s="1041" t="s">
        <v>2042</v>
      </c>
      <c r="U14" s="1038" t="s">
        <v>130</v>
      </c>
      <c r="V14" s="1037" t="s">
        <v>131</v>
      </c>
      <c r="W14" s="376" t="s">
        <v>2003</v>
      </c>
      <c r="X14" s="1041" t="s">
        <v>2042</v>
      </c>
      <c r="Y14" s="1049"/>
      <c r="Z14" s="1038" t="s">
        <v>130</v>
      </c>
      <c r="AA14" s="1037" t="s">
        <v>131</v>
      </c>
      <c r="AB14" s="1043" t="s">
        <v>2042</v>
      </c>
      <c r="AC14" s="1045" t="s">
        <v>2004</v>
      </c>
      <c r="AD14" s="1020"/>
      <c r="AE14" s="970"/>
      <c r="AF14" s="970"/>
      <c r="AG14" s="970"/>
    </row>
    <row r="15" spans="1:33" ht="72" customHeight="1" thickBot="1">
      <c r="A15" s="996"/>
      <c r="B15" s="1003"/>
      <c r="C15" s="1004"/>
      <c r="D15" s="1004"/>
      <c r="E15" s="1004"/>
      <c r="F15" s="1004"/>
      <c r="G15" s="1004"/>
      <c r="H15" s="1004"/>
      <c r="I15" s="1005"/>
      <c r="J15" s="987"/>
      <c r="K15" s="377" t="s">
        <v>44</v>
      </c>
      <c r="L15" s="377" t="s">
        <v>45</v>
      </c>
      <c r="M15" s="990"/>
      <c r="N15" s="993"/>
      <c r="O15" s="1022"/>
      <c r="P15" s="987"/>
      <c r="Q15" s="1024"/>
      <c r="R15" s="1022"/>
      <c r="S15" s="987"/>
      <c r="T15" s="1042"/>
      <c r="U15" s="1022"/>
      <c r="V15" s="987"/>
      <c r="W15" s="378" t="s">
        <v>2045</v>
      </c>
      <c r="X15" s="1042"/>
      <c r="Y15" s="1050"/>
      <c r="Z15" s="1022"/>
      <c r="AA15" s="987"/>
      <c r="AB15" s="1044"/>
      <c r="AC15" s="1024"/>
      <c r="AD15" s="379" t="s">
        <v>2007</v>
      </c>
      <c r="AE15" s="970"/>
      <c r="AF15" s="970"/>
      <c r="AG15" s="970"/>
    </row>
    <row r="16" spans="1:33" s="389" customFormat="1" ht="24.95" customHeight="1">
      <c r="A16" s="380" t="s">
        <v>7</v>
      </c>
      <c r="B16" s="1031" t="str">
        <f>IF(基本情報入力シート!C53="","",基本情報入力シート!C53)</f>
        <v/>
      </c>
      <c r="C16" s="1032"/>
      <c r="D16" s="1032"/>
      <c r="E16" s="1032"/>
      <c r="F16" s="1032"/>
      <c r="G16" s="1032"/>
      <c r="H16" s="1032"/>
      <c r="I16" s="1033"/>
      <c r="J16" s="381" t="str">
        <f>IF(基本情報入力シート!M53="","",基本情報入力シート!M53)</f>
        <v/>
      </c>
      <c r="K16" s="382" t="str">
        <f>IF(基本情報入力シート!R53="","",基本情報入力シート!R53)</f>
        <v/>
      </c>
      <c r="L16" s="382" t="str">
        <f>IF(基本情報入力シート!W53="","",基本情報入力シート!W53)</f>
        <v/>
      </c>
      <c r="M16" s="383" t="str">
        <f>IF(基本情報入力シート!X53="","",基本情報入力シート!X53)</f>
        <v/>
      </c>
      <c r="N16" s="384" t="str">
        <f>IF(基本情報入力シート!Y53="","",基本情報入力シート!Y53)</f>
        <v/>
      </c>
      <c r="O16" s="56"/>
      <c r="P16" s="57"/>
      <c r="Q16" s="61"/>
      <c r="R16" s="58"/>
      <c r="S16" s="51"/>
      <c r="T16" s="385" t="str">
        <f>IFERROR(S16*VLOOKUP(AE16,【参考】数式用3!$AN$3:$BU$14,MATCH(N16,【参考】数式用3!$AN$2:$BU$2,0)),"")</f>
        <v/>
      </c>
      <c r="U16" s="78"/>
      <c r="V16" s="79"/>
      <c r="W16" s="79"/>
      <c r="X16" s="1056" t="str">
        <f>IFERROR(V16*VLOOKUP(AF16,【参考】数式用3!$AN$15:$BU$23,MATCH(N16,【参考】数式用3!$AN$2:$BU$2,0)),"")</f>
        <v/>
      </c>
      <c r="Y16" s="1057"/>
      <c r="Z16" s="64"/>
      <c r="AA16" s="52"/>
      <c r="AB16" s="386" t="str">
        <f>IFERROR(AA16*VLOOKUP(AG16,【参考】数式用3!$AN$24:$BU$27,MATCH(N16,【参考】数式用3!$AN$2:$BU$2,0)),"")</f>
        <v/>
      </c>
      <c r="AC16" s="65"/>
      <c r="AD16" s="387" t="str">
        <f>IF(OR(U16="特定加算Ⅰ",U16="特定加算Ⅱ"),IF(W16&lt;&gt;"",1,""),"")</f>
        <v/>
      </c>
      <c r="AE16" s="388" t="str">
        <f>IF(AND(O16="",R16=""),"",O16&amp;"から"&amp;R16)</f>
        <v/>
      </c>
      <c r="AF16" s="388" t="str">
        <f>IF(AND(P16="",U16=""),"",P16&amp;"から"&amp;U16)</f>
        <v/>
      </c>
      <c r="AG16" s="388" t="str">
        <f>IF(AND(Q16="",Z16=""),"",Q16&amp;"から"&amp;Z16)</f>
        <v/>
      </c>
    </row>
    <row r="17" spans="1:33" ht="24.95" customHeight="1">
      <c r="A17" s="390">
        <v>2</v>
      </c>
      <c r="B17" s="972" t="str">
        <f>IF(基本情報入力シート!C54="","",基本情報入力シート!C54)</f>
        <v/>
      </c>
      <c r="C17" s="973"/>
      <c r="D17" s="973"/>
      <c r="E17" s="973"/>
      <c r="F17" s="973"/>
      <c r="G17" s="973"/>
      <c r="H17" s="973"/>
      <c r="I17" s="974"/>
      <c r="J17" s="391" t="str">
        <f>IF(基本情報入力シート!M54="","",基本情報入力シート!M54)</f>
        <v/>
      </c>
      <c r="K17" s="392" t="str">
        <f>IF(基本情報入力シート!R54="","",基本情報入力シート!R54)</f>
        <v/>
      </c>
      <c r="L17" s="392" t="str">
        <f>IF(基本情報入力シート!W54="","",基本情報入力シート!W54)</f>
        <v/>
      </c>
      <c r="M17" s="393" t="str">
        <f>IF(基本情報入力シート!X54="","",基本情報入力シート!X54)</f>
        <v/>
      </c>
      <c r="N17" s="394" t="str">
        <f>IF(基本情報入力シート!Y54="","",基本情報入力シート!Y54)</f>
        <v/>
      </c>
      <c r="O17" s="59"/>
      <c r="P17" s="60"/>
      <c r="Q17" s="61"/>
      <c r="R17" s="62"/>
      <c r="S17" s="53"/>
      <c r="T17" s="385" t="str">
        <f>IFERROR(S17*VLOOKUP(AE17,【参考】数式用3!$AN$3:$BU$14,MATCH(N17,【参考】数式用3!$AN$2:$BU$2,0)),"")</f>
        <v/>
      </c>
      <c r="U17" s="63"/>
      <c r="V17" s="54"/>
      <c r="W17" s="77"/>
      <c r="X17" s="1051" t="str">
        <f>IFERROR(V17*VLOOKUP(AF17,【参考】数式用3!$AN$15:$BU$23,MATCH(N17,【参考】数式用3!$AN$2:$BU$2,0)),"")</f>
        <v/>
      </c>
      <c r="Y17" s="1052"/>
      <c r="Z17" s="64"/>
      <c r="AA17" s="55"/>
      <c r="AB17" s="395" t="str">
        <f>IFERROR(AA17*VLOOKUP(AG17,【参考】数式用3!$AN$24:$BU$27,MATCH(N17,【参考】数式用3!$AN$2:$BU$2,0)),"")</f>
        <v/>
      </c>
      <c r="AC17" s="66"/>
      <c r="AD17" s="387" t="str">
        <f t="shared" ref="AD17:AD80" si="0">IF(OR(U17="特定加算Ⅰ",U17="特定加算Ⅱ"),IF(W17&lt;&gt;"",1,""),"")</f>
        <v/>
      </c>
      <c r="AE17" s="388" t="str">
        <f t="shared" ref="AE17:AE22" si="1">IF(AND(O17="",R17=""),"",O17&amp;"から"&amp;R17)</f>
        <v/>
      </c>
      <c r="AF17" s="388" t="str">
        <f t="shared" ref="AF17:AF22" si="2">IF(AND(P17="",U17=""),"",P17&amp;"から"&amp;U17)</f>
        <v/>
      </c>
      <c r="AG17" s="388" t="str">
        <f t="shared" ref="AG17:AG22" si="3">IF(AND(Q17="",Z17=""),"",Q17&amp;"から"&amp;Z17)</f>
        <v/>
      </c>
    </row>
    <row r="18" spans="1:33" ht="24.95" customHeight="1">
      <c r="A18" s="390">
        <v>3</v>
      </c>
      <c r="B18" s="972" t="str">
        <f>IF(基本情報入力シート!C55="","",基本情報入力シート!C55)</f>
        <v/>
      </c>
      <c r="C18" s="973"/>
      <c r="D18" s="973"/>
      <c r="E18" s="973"/>
      <c r="F18" s="973"/>
      <c r="G18" s="973"/>
      <c r="H18" s="973"/>
      <c r="I18" s="974"/>
      <c r="J18" s="391" t="str">
        <f>IF(基本情報入力シート!M55="","",基本情報入力シート!M55)</f>
        <v/>
      </c>
      <c r="K18" s="392" t="str">
        <f>IF(基本情報入力シート!R55="","",基本情報入力シート!R55)</f>
        <v/>
      </c>
      <c r="L18" s="392" t="str">
        <f>IF(基本情報入力シート!W55="","",基本情報入力シート!W55)</f>
        <v/>
      </c>
      <c r="M18" s="393" t="str">
        <f>IF(基本情報入力シート!X55="","",基本情報入力シート!X55)</f>
        <v/>
      </c>
      <c r="N18" s="394" t="str">
        <f>IF(基本情報入力シート!Y55="","",基本情報入力シート!Y55)</f>
        <v/>
      </c>
      <c r="O18" s="59"/>
      <c r="P18" s="60"/>
      <c r="Q18" s="61"/>
      <c r="R18" s="62"/>
      <c r="S18" s="53"/>
      <c r="T18" s="385" t="str">
        <f>IFERROR(S18*VLOOKUP(AE18,【参考】数式用3!$AN$3:$BU$14,MATCH(N18,【参考】数式用3!$AN$2:$BU$2,0)),"")</f>
        <v/>
      </c>
      <c r="U18" s="63"/>
      <c r="V18" s="54"/>
      <c r="W18" s="77"/>
      <c r="X18" s="1051" t="str">
        <f>IFERROR(V18*VLOOKUP(AF18,【参考】数式用3!$AN$15:$BU$23,MATCH(N18,【参考】数式用3!$AN$2:$BU$2,0)),"")</f>
        <v/>
      </c>
      <c r="Y18" s="1052"/>
      <c r="Z18" s="64"/>
      <c r="AA18" s="55"/>
      <c r="AB18" s="395" t="str">
        <f>IFERROR(AA18*VLOOKUP(AG18,【参考】数式用3!$AN$24:$BU$27,MATCH(N18,【参考】数式用3!$AN$2:$BU$2,0)),"")</f>
        <v/>
      </c>
      <c r="AC18" s="66"/>
      <c r="AD18" s="387" t="str">
        <f t="shared" si="0"/>
        <v/>
      </c>
      <c r="AE18" s="388" t="str">
        <f t="shared" si="1"/>
        <v/>
      </c>
      <c r="AF18" s="388" t="str">
        <f t="shared" si="2"/>
        <v/>
      </c>
      <c r="AG18" s="388" t="str">
        <f t="shared" si="3"/>
        <v/>
      </c>
    </row>
    <row r="19" spans="1:33" ht="24.95" customHeight="1">
      <c r="A19" s="390">
        <v>4</v>
      </c>
      <c r="B19" s="972" t="str">
        <f>IF(基本情報入力シート!C56="","",基本情報入力シート!C56)</f>
        <v/>
      </c>
      <c r="C19" s="973"/>
      <c r="D19" s="973"/>
      <c r="E19" s="973"/>
      <c r="F19" s="973"/>
      <c r="G19" s="973"/>
      <c r="H19" s="973"/>
      <c r="I19" s="974"/>
      <c r="J19" s="391" t="str">
        <f>IF(基本情報入力シート!M56="","",基本情報入力シート!M56)</f>
        <v/>
      </c>
      <c r="K19" s="392" t="str">
        <f>IF(基本情報入力シート!R56="","",基本情報入力シート!R56)</f>
        <v/>
      </c>
      <c r="L19" s="392" t="str">
        <f>IF(基本情報入力シート!W56="","",基本情報入力シート!W56)</f>
        <v/>
      </c>
      <c r="M19" s="393" t="str">
        <f>IF(基本情報入力シート!X56="","",基本情報入力シート!X56)</f>
        <v/>
      </c>
      <c r="N19" s="394" t="str">
        <f>IF(基本情報入力シート!Y56="","",基本情報入力シート!Y56)</f>
        <v/>
      </c>
      <c r="O19" s="59"/>
      <c r="P19" s="60"/>
      <c r="Q19" s="61"/>
      <c r="R19" s="62"/>
      <c r="S19" s="53"/>
      <c r="T19" s="385" t="str">
        <f>IFERROR(S19*VLOOKUP(AE19,【参考】数式用3!$AN$3:$BU$14,MATCH(N19,【参考】数式用3!$AN$2:$BU$2,0)),"")</f>
        <v/>
      </c>
      <c r="U19" s="63"/>
      <c r="V19" s="54"/>
      <c r="W19" s="77"/>
      <c r="X19" s="1051" t="str">
        <f>IFERROR(V19*VLOOKUP(AF19,【参考】数式用3!$AN$15:$BU$23,MATCH(N19,【参考】数式用3!$AN$2:$BU$2,0)),"")</f>
        <v/>
      </c>
      <c r="Y19" s="1052"/>
      <c r="Z19" s="64"/>
      <c r="AA19" s="55"/>
      <c r="AB19" s="395" t="str">
        <f>IFERROR(AA19*VLOOKUP(AG19,【参考】数式用3!$AN$24:$BU$27,MATCH(N19,【参考】数式用3!$AN$2:$BU$2,0)),"")</f>
        <v/>
      </c>
      <c r="AC19" s="66"/>
      <c r="AD19" s="387" t="str">
        <f t="shared" si="0"/>
        <v/>
      </c>
      <c r="AE19" s="388" t="str">
        <f t="shared" si="1"/>
        <v/>
      </c>
      <c r="AF19" s="388" t="str">
        <f t="shared" si="2"/>
        <v/>
      </c>
      <c r="AG19" s="388" t="str">
        <f t="shared" si="3"/>
        <v/>
      </c>
    </row>
    <row r="20" spans="1:33" ht="24.95" customHeight="1">
      <c r="A20" s="390">
        <v>5</v>
      </c>
      <c r="B20" s="972" t="str">
        <f>IF(基本情報入力シート!C57="","",基本情報入力シート!C57)</f>
        <v/>
      </c>
      <c r="C20" s="973"/>
      <c r="D20" s="973"/>
      <c r="E20" s="973"/>
      <c r="F20" s="973"/>
      <c r="G20" s="973"/>
      <c r="H20" s="973"/>
      <c r="I20" s="974"/>
      <c r="J20" s="391" t="str">
        <f>IF(基本情報入力シート!M57="","",基本情報入力シート!M57)</f>
        <v/>
      </c>
      <c r="K20" s="392" t="str">
        <f>IF(基本情報入力シート!R57="","",基本情報入力シート!R57)</f>
        <v/>
      </c>
      <c r="L20" s="392" t="str">
        <f>IF(基本情報入力シート!W57="","",基本情報入力シート!W57)</f>
        <v/>
      </c>
      <c r="M20" s="393" t="str">
        <f>IF(基本情報入力シート!X57="","",基本情報入力シート!X57)</f>
        <v/>
      </c>
      <c r="N20" s="394" t="str">
        <f>IF(基本情報入力シート!Y57="","",基本情報入力シート!Y57)</f>
        <v/>
      </c>
      <c r="O20" s="59"/>
      <c r="P20" s="60"/>
      <c r="Q20" s="61"/>
      <c r="R20" s="62"/>
      <c r="S20" s="53"/>
      <c r="T20" s="385" t="str">
        <f>IFERROR(S20*VLOOKUP(AE20,【参考】数式用3!$AN$3:$BU$14,MATCH(N20,【参考】数式用3!$AN$2:$BU$2,0)),"")</f>
        <v/>
      </c>
      <c r="U20" s="63"/>
      <c r="V20" s="54"/>
      <c r="W20" s="77"/>
      <c r="X20" s="1051" t="str">
        <f>IFERROR(V20*VLOOKUP(AF20,【参考】数式用3!$AN$15:$BU$23,MATCH(N20,【参考】数式用3!$AN$2:$BU$2,0)),"")</f>
        <v/>
      </c>
      <c r="Y20" s="1052"/>
      <c r="Z20" s="64"/>
      <c r="AA20" s="55"/>
      <c r="AB20" s="395" t="str">
        <f>IFERROR(AA20*VLOOKUP(AG20,【参考】数式用3!$AN$24:$BU$27,MATCH(N20,【参考】数式用3!$AN$2:$BU$2,0)),"")</f>
        <v/>
      </c>
      <c r="AC20" s="66"/>
      <c r="AD20" s="387" t="str">
        <f t="shared" si="0"/>
        <v/>
      </c>
      <c r="AE20" s="388" t="str">
        <f t="shared" si="1"/>
        <v/>
      </c>
      <c r="AF20" s="388" t="str">
        <f t="shared" si="2"/>
        <v/>
      </c>
      <c r="AG20" s="388" t="str">
        <f t="shared" si="3"/>
        <v/>
      </c>
    </row>
    <row r="21" spans="1:33" ht="24.95" customHeight="1">
      <c r="A21" s="390">
        <v>6</v>
      </c>
      <c r="B21" s="972" t="str">
        <f>IF(基本情報入力シート!C58="","",基本情報入力シート!C58)</f>
        <v/>
      </c>
      <c r="C21" s="973"/>
      <c r="D21" s="973"/>
      <c r="E21" s="973"/>
      <c r="F21" s="973"/>
      <c r="G21" s="973"/>
      <c r="H21" s="973"/>
      <c r="I21" s="974"/>
      <c r="J21" s="391" t="str">
        <f>IF(基本情報入力シート!M58="","",基本情報入力シート!M58)</f>
        <v/>
      </c>
      <c r="K21" s="392" t="str">
        <f>IF(基本情報入力シート!R58="","",基本情報入力シート!R58)</f>
        <v/>
      </c>
      <c r="L21" s="392" t="str">
        <f>IF(基本情報入力シート!W58="","",基本情報入力シート!W58)</f>
        <v/>
      </c>
      <c r="M21" s="393" t="str">
        <f>IF(基本情報入力シート!X58="","",基本情報入力シート!X58)</f>
        <v/>
      </c>
      <c r="N21" s="394" t="str">
        <f>IF(基本情報入力シート!Y58="","",基本情報入力シート!Y58)</f>
        <v/>
      </c>
      <c r="O21" s="59"/>
      <c r="P21" s="60"/>
      <c r="Q21" s="61"/>
      <c r="R21" s="62"/>
      <c r="S21" s="53"/>
      <c r="T21" s="385" t="str">
        <f>IFERROR(S21*VLOOKUP(AE21,【参考】数式用3!$AN$3:$BU$14,MATCH(N21,【参考】数式用3!$AN$2:$BU$2,0)),"")</f>
        <v/>
      </c>
      <c r="U21" s="63"/>
      <c r="V21" s="54"/>
      <c r="W21" s="77"/>
      <c r="X21" s="1051" t="str">
        <f>IFERROR(V21*VLOOKUP(AF21,【参考】数式用3!$AN$15:$BU$23,MATCH(N21,【参考】数式用3!$AN$2:$BU$2,0)),"")</f>
        <v/>
      </c>
      <c r="Y21" s="1052"/>
      <c r="Z21" s="64"/>
      <c r="AA21" s="55"/>
      <c r="AB21" s="395" t="str">
        <f>IFERROR(AA21*VLOOKUP(AG21,【参考】数式用3!$AN$24:$BU$27,MATCH(N21,【参考】数式用3!$AN$2:$BU$2,0)),"")</f>
        <v/>
      </c>
      <c r="AC21" s="66"/>
      <c r="AD21" s="387" t="str">
        <f t="shared" si="0"/>
        <v/>
      </c>
      <c r="AE21" s="388" t="str">
        <f t="shared" si="1"/>
        <v/>
      </c>
      <c r="AF21" s="388" t="str">
        <f t="shared" si="2"/>
        <v/>
      </c>
      <c r="AG21" s="388" t="str">
        <f t="shared" si="3"/>
        <v/>
      </c>
    </row>
    <row r="22" spans="1:33" ht="24.95" customHeight="1">
      <c r="A22" s="390">
        <v>7</v>
      </c>
      <c r="B22" s="972" t="str">
        <f>IF(基本情報入力シート!C59="","",基本情報入力シート!C59)</f>
        <v/>
      </c>
      <c r="C22" s="973"/>
      <c r="D22" s="973"/>
      <c r="E22" s="973"/>
      <c r="F22" s="973"/>
      <c r="G22" s="973"/>
      <c r="H22" s="973"/>
      <c r="I22" s="974"/>
      <c r="J22" s="391" t="str">
        <f>IF(基本情報入力シート!M59="","",基本情報入力シート!M59)</f>
        <v/>
      </c>
      <c r="K22" s="392" t="str">
        <f>IF(基本情報入力シート!R59="","",基本情報入力シート!R59)</f>
        <v/>
      </c>
      <c r="L22" s="392" t="str">
        <f>IF(基本情報入力シート!W59="","",基本情報入力シート!W59)</f>
        <v/>
      </c>
      <c r="M22" s="393" t="str">
        <f>IF(基本情報入力シート!X59="","",基本情報入力シート!X59)</f>
        <v/>
      </c>
      <c r="N22" s="394" t="str">
        <f>IF(基本情報入力シート!Y59="","",基本情報入力シート!Y59)</f>
        <v/>
      </c>
      <c r="O22" s="59"/>
      <c r="P22" s="60"/>
      <c r="Q22" s="61"/>
      <c r="R22" s="62"/>
      <c r="S22" s="53"/>
      <c r="T22" s="385" t="str">
        <f>IFERROR(S22*VLOOKUP(AE22,【参考】数式用3!$AN$3:$BU$14,MATCH(N22,【参考】数式用3!$AN$2:$BU$2,0)),"")</f>
        <v/>
      </c>
      <c r="U22" s="63"/>
      <c r="V22" s="54"/>
      <c r="W22" s="77"/>
      <c r="X22" s="1051" t="str">
        <f>IFERROR(V22*VLOOKUP(AF22,【参考】数式用3!$AN$15:$BU$23,MATCH(N22,【参考】数式用3!$AN$2:$BU$2,0)),"")</f>
        <v/>
      </c>
      <c r="Y22" s="1052"/>
      <c r="Z22" s="64"/>
      <c r="AA22" s="55"/>
      <c r="AB22" s="395" t="str">
        <f>IFERROR(AA22*VLOOKUP(AG22,【参考】数式用3!$AN$24:$BU$27,MATCH(N22,【参考】数式用3!$AN$2:$BU$2,0)),"")</f>
        <v/>
      </c>
      <c r="AC22" s="66"/>
      <c r="AD22" s="387" t="str">
        <f t="shared" si="0"/>
        <v/>
      </c>
      <c r="AE22" s="388" t="str">
        <f t="shared" si="1"/>
        <v/>
      </c>
      <c r="AF22" s="388" t="str">
        <f t="shared" si="2"/>
        <v/>
      </c>
      <c r="AG22" s="388" t="str">
        <f t="shared" si="3"/>
        <v/>
      </c>
    </row>
    <row r="23" spans="1:33" ht="24.95" customHeight="1">
      <c r="A23" s="390">
        <v>8</v>
      </c>
      <c r="B23" s="972" t="str">
        <f>IF(基本情報入力シート!C60="","",基本情報入力シート!C60)</f>
        <v/>
      </c>
      <c r="C23" s="973"/>
      <c r="D23" s="973"/>
      <c r="E23" s="973"/>
      <c r="F23" s="973"/>
      <c r="G23" s="973"/>
      <c r="H23" s="973"/>
      <c r="I23" s="974"/>
      <c r="J23" s="391" t="str">
        <f>IF(基本情報入力シート!M60="","",基本情報入力シート!M60)</f>
        <v/>
      </c>
      <c r="K23" s="392" t="str">
        <f>IF(基本情報入力シート!R60="","",基本情報入力シート!R60)</f>
        <v/>
      </c>
      <c r="L23" s="392" t="str">
        <f>IF(基本情報入力シート!W60="","",基本情報入力シート!W60)</f>
        <v/>
      </c>
      <c r="M23" s="393" t="str">
        <f>IF(基本情報入力シート!X60="","",基本情報入力シート!X60)</f>
        <v/>
      </c>
      <c r="N23" s="394" t="str">
        <f>IF(基本情報入力シート!Y60="","",基本情報入力シート!Y60)</f>
        <v/>
      </c>
      <c r="O23" s="59"/>
      <c r="P23" s="60"/>
      <c r="Q23" s="61"/>
      <c r="R23" s="62"/>
      <c r="S23" s="53"/>
      <c r="T23" s="385" t="str">
        <f>IFERROR(S23*VLOOKUP(AE23,【参考】数式用3!$AN$3:$BU$14,MATCH(N23,【参考】数式用3!$AN$2:$BU$2,0)),"")</f>
        <v/>
      </c>
      <c r="U23" s="63"/>
      <c r="V23" s="54"/>
      <c r="W23" s="77"/>
      <c r="X23" s="1051" t="str">
        <f>IFERROR(V23*VLOOKUP(AF23,【参考】数式用3!$AN$15:$BU$23,MATCH(N23,【参考】数式用3!$AN$2:$BU$2,0)),"")</f>
        <v/>
      </c>
      <c r="Y23" s="1052"/>
      <c r="Z23" s="64"/>
      <c r="AA23" s="55"/>
      <c r="AB23" s="395" t="str">
        <f>IFERROR(AA23*VLOOKUP(AG23,【参考】数式用3!$AN$24:$BU$27,MATCH(N23,【参考】数式用3!$AN$2:$BU$2,0)),"")</f>
        <v/>
      </c>
      <c r="AC23" s="66"/>
      <c r="AD23" s="387" t="str">
        <f t="shared" si="0"/>
        <v/>
      </c>
      <c r="AE23" s="388" t="str">
        <f t="shared" ref="AE23:AE86" si="4">IF(AND(O23="",R23=""),"",O23&amp;"から"&amp;R23)</f>
        <v/>
      </c>
      <c r="AF23" s="388" t="str">
        <f t="shared" ref="AF23:AF86" si="5">IF(AND(P23="",U23=""),"",P23&amp;"から"&amp;U23)</f>
        <v/>
      </c>
      <c r="AG23" s="388" t="str">
        <f t="shared" ref="AG23:AG86" si="6">IF(AND(Q23="",Z23=""),"",Q23&amp;"から"&amp;Z23)</f>
        <v/>
      </c>
    </row>
    <row r="24" spans="1:33" ht="24.95" customHeight="1">
      <c r="A24" s="390">
        <v>9</v>
      </c>
      <c r="B24" s="972" t="str">
        <f>IF(基本情報入力シート!C61="","",基本情報入力シート!C61)</f>
        <v/>
      </c>
      <c r="C24" s="973"/>
      <c r="D24" s="973"/>
      <c r="E24" s="973"/>
      <c r="F24" s="973"/>
      <c r="G24" s="973"/>
      <c r="H24" s="973"/>
      <c r="I24" s="974"/>
      <c r="J24" s="391" t="str">
        <f>IF(基本情報入力シート!M61="","",基本情報入力シート!M61)</f>
        <v/>
      </c>
      <c r="K24" s="392" t="str">
        <f>IF(基本情報入力シート!R61="","",基本情報入力シート!R61)</f>
        <v/>
      </c>
      <c r="L24" s="392" t="str">
        <f>IF(基本情報入力シート!W61="","",基本情報入力シート!W61)</f>
        <v/>
      </c>
      <c r="M24" s="393" t="str">
        <f>IF(基本情報入力シート!X61="","",基本情報入力シート!X61)</f>
        <v/>
      </c>
      <c r="N24" s="394" t="str">
        <f>IF(基本情報入力シート!Y61="","",基本情報入力シート!Y61)</f>
        <v/>
      </c>
      <c r="O24" s="59"/>
      <c r="P24" s="60"/>
      <c r="Q24" s="61"/>
      <c r="R24" s="62"/>
      <c r="S24" s="53"/>
      <c r="T24" s="385" t="str">
        <f>IFERROR(S24*VLOOKUP(AE24,【参考】数式用3!$AN$3:$BU$14,MATCH(N24,【参考】数式用3!$AN$2:$BU$2,0)),"")</f>
        <v/>
      </c>
      <c r="U24" s="63"/>
      <c r="V24" s="54"/>
      <c r="W24" s="77"/>
      <c r="X24" s="1051" t="str">
        <f>IFERROR(V24*VLOOKUP(AF24,【参考】数式用3!$AN$15:$BU$23,MATCH(N24,【参考】数式用3!$AN$2:$BU$2,0)),"")</f>
        <v/>
      </c>
      <c r="Y24" s="1052"/>
      <c r="Z24" s="64"/>
      <c r="AA24" s="55"/>
      <c r="AB24" s="395" t="str">
        <f>IFERROR(AA24*VLOOKUP(AG24,【参考】数式用3!$AN$24:$BU$27,MATCH(N24,【参考】数式用3!$AN$2:$BU$2,0)),"")</f>
        <v/>
      </c>
      <c r="AC24" s="66"/>
      <c r="AD24" s="387" t="str">
        <f t="shared" si="0"/>
        <v/>
      </c>
      <c r="AE24" s="388" t="str">
        <f t="shared" si="4"/>
        <v/>
      </c>
      <c r="AF24" s="388" t="str">
        <f t="shared" si="5"/>
        <v/>
      </c>
      <c r="AG24" s="388" t="str">
        <f t="shared" si="6"/>
        <v/>
      </c>
    </row>
    <row r="25" spans="1:33" ht="24.95" customHeight="1">
      <c r="A25" s="390">
        <v>10</v>
      </c>
      <c r="B25" s="972" t="str">
        <f>IF(基本情報入力シート!C62="","",基本情報入力シート!C62)</f>
        <v/>
      </c>
      <c r="C25" s="973"/>
      <c r="D25" s="973"/>
      <c r="E25" s="973"/>
      <c r="F25" s="973"/>
      <c r="G25" s="973"/>
      <c r="H25" s="973"/>
      <c r="I25" s="974"/>
      <c r="J25" s="391" t="str">
        <f>IF(基本情報入力シート!M62="","",基本情報入力シート!M62)</f>
        <v/>
      </c>
      <c r="K25" s="392" t="str">
        <f>IF(基本情報入力シート!R62="","",基本情報入力シート!R62)</f>
        <v/>
      </c>
      <c r="L25" s="392" t="str">
        <f>IF(基本情報入力シート!W62="","",基本情報入力シート!W62)</f>
        <v/>
      </c>
      <c r="M25" s="393" t="str">
        <f>IF(基本情報入力シート!X62="","",基本情報入力シート!X62)</f>
        <v/>
      </c>
      <c r="N25" s="394" t="str">
        <f>IF(基本情報入力シート!Y62="","",基本情報入力シート!Y62)</f>
        <v/>
      </c>
      <c r="O25" s="59"/>
      <c r="P25" s="60"/>
      <c r="Q25" s="61"/>
      <c r="R25" s="62"/>
      <c r="S25" s="53"/>
      <c r="T25" s="385" t="str">
        <f>IFERROR(S25*VLOOKUP(AE25,【参考】数式用3!$AN$3:$BU$14,MATCH(N25,【参考】数式用3!$AN$2:$BU$2,0)),"")</f>
        <v/>
      </c>
      <c r="U25" s="63"/>
      <c r="V25" s="54"/>
      <c r="W25" s="77"/>
      <c r="X25" s="1051" t="str">
        <f>IFERROR(V25*VLOOKUP(AF25,【参考】数式用3!$AN$15:$BU$23,MATCH(N25,【参考】数式用3!$AN$2:$BU$2,0)),"")</f>
        <v/>
      </c>
      <c r="Y25" s="1052"/>
      <c r="Z25" s="64"/>
      <c r="AA25" s="55"/>
      <c r="AB25" s="395" t="str">
        <f>IFERROR(AA25*VLOOKUP(AG25,【参考】数式用3!$AN$24:$BU$27,MATCH(N25,【参考】数式用3!$AN$2:$BU$2,0)),"")</f>
        <v/>
      </c>
      <c r="AC25" s="66"/>
      <c r="AD25" s="387" t="str">
        <f t="shared" si="0"/>
        <v/>
      </c>
      <c r="AE25" s="388" t="str">
        <f t="shared" si="4"/>
        <v/>
      </c>
      <c r="AF25" s="388" t="str">
        <f t="shared" si="5"/>
        <v/>
      </c>
      <c r="AG25" s="388" t="str">
        <f t="shared" si="6"/>
        <v/>
      </c>
    </row>
    <row r="26" spans="1:33" ht="24.95" customHeight="1">
      <c r="A26" s="390">
        <v>11</v>
      </c>
      <c r="B26" s="972" t="str">
        <f>IF(基本情報入力シート!C63="","",基本情報入力シート!C63)</f>
        <v/>
      </c>
      <c r="C26" s="973"/>
      <c r="D26" s="973"/>
      <c r="E26" s="973"/>
      <c r="F26" s="973"/>
      <c r="G26" s="973"/>
      <c r="H26" s="973"/>
      <c r="I26" s="974"/>
      <c r="J26" s="391" t="str">
        <f>IF(基本情報入力シート!M63="","",基本情報入力シート!M63)</f>
        <v/>
      </c>
      <c r="K26" s="392" t="str">
        <f>IF(基本情報入力シート!R63="","",基本情報入力シート!R63)</f>
        <v/>
      </c>
      <c r="L26" s="392" t="str">
        <f>IF(基本情報入力シート!W63="","",基本情報入力シート!W63)</f>
        <v/>
      </c>
      <c r="M26" s="393" t="str">
        <f>IF(基本情報入力シート!X63="","",基本情報入力シート!X63)</f>
        <v/>
      </c>
      <c r="N26" s="394" t="str">
        <f>IF(基本情報入力シート!Y63="","",基本情報入力シート!Y63)</f>
        <v/>
      </c>
      <c r="O26" s="59"/>
      <c r="P26" s="60"/>
      <c r="Q26" s="61"/>
      <c r="R26" s="62"/>
      <c r="S26" s="53"/>
      <c r="T26" s="385" t="str">
        <f>IFERROR(S26*VLOOKUP(AE26,【参考】数式用3!$AN$3:$BU$14,MATCH(N26,【参考】数式用3!$AN$2:$BU$2,0)),"")</f>
        <v/>
      </c>
      <c r="U26" s="63"/>
      <c r="V26" s="54"/>
      <c r="W26" s="77"/>
      <c r="X26" s="1051" t="str">
        <f>IFERROR(V26*VLOOKUP(AF26,【参考】数式用3!$AN$15:$BU$23,MATCH(N26,【参考】数式用3!$AN$2:$BU$2,0)),"")</f>
        <v/>
      </c>
      <c r="Y26" s="1052"/>
      <c r="Z26" s="64"/>
      <c r="AA26" s="55"/>
      <c r="AB26" s="395" t="str">
        <f>IFERROR(AA26*VLOOKUP(AG26,【参考】数式用3!$AN$24:$BU$27,MATCH(N26,【参考】数式用3!$AN$2:$BU$2,0)),"")</f>
        <v/>
      </c>
      <c r="AC26" s="66"/>
      <c r="AD26" s="387" t="str">
        <f t="shared" si="0"/>
        <v/>
      </c>
      <c r="AE26" s="388" t="str">
        <f t="shared" si="4"/>
        <v/>
      </c>
      <c r="AF26" s="388" t="str">
        <f t="shared" si="5"/>
        <v/>
      </c>
      <c r="AG26" s="388" t="str">
        <f t="shared" si="6"/>
        <v/>
      </c>
    </row>
    <row r="27" spans="1:33" ht="24.95" customHeight="1">
      <c r="A27" s="390">
        <v>12</v>
      </c>
      <c r="B27" s="972" t="str">
        <f>IF(基本情報入力シート!C64="","",基本情報入力シート!C64)</f>
        <v/>
      </c>
      <c r="C27" s="973"/>
      <c r="D27" s="973"/>
      <c r="E27" s="973"/>
      <c r="F27" s="973"/>
      <c r="G27" s="973"/>
      <c r="H27" s="973"/>
      <c r="I27" s="974"/>
      <c r="J27" s="391" t="str">
        <f>IF(基本情報入力シート!M64="","",基本情報入力シート!M64)</f>
        <v/>
      </c>
      <c r="K27" s="392" t="str">
        <f>IF(基本情報入力シート!R64="","",基本情報入力シート!R64)</f>
        <v/>
      </c>
      <c r="L27" s="392" t="str">
        <f>IF(基本情報入力シート!W64="","",基本情報入力シート!W64)</f>
        <v/>
      </c>
      <c r="M27" s="393" t="str">
        <f>IF(基本情報入力シート!X64="","",基本情報入力シート!X64)</f>
        <v/>
      </c>
      <c r="N27" s="394" t="str">
        <f>IF(基本情報入力シート!Y64="","",基本情報入力シート!Y64)</f>
        <v/>
      </c>
      <c r="O27" s="59"/>
      <c r="P27" s="60"/>
      <c r="Q27" s="61"/>
      <c r="R27" s="62"/>
      <c r="S27" s="53"/>
      <c r="T27" s="385" t="str">
        <f>IFERROR(S27*VLOOKUP(AE27,【参考】数式用3!$AN$3:$BU$14,MATCH(N27,【参考】数式用3!$AN$2:$BU$2,0)),"")</f>
        <v/>
      </c>
      <c r="U27" s="63"/>
      <c r="V27" s="54"/>
      <c r="W27" s="77"/>
      <c r="X27" s="1051" t="str">
        <f>IFERROR(V27*VLOOKUP(AF27,【参考】数式用3!$AN$15:$BU$23,MATCH(N27,【参考】数式用3!$AN$2:$BU$2,0)),"")</f>
        <v/>
      </c>
      <c r="Y27" s="1052"/>
      <c r="Z27" s="64"/>
      <c r="AA27" s="55"/>
      <c r="AB27" s="395" t="str">
        <f>IFERROR(AA27*VLOOKUP(AG27,【参考】数式用3!$AN$24:$BU$27,MATCH(N27,【参考】数式用3!$AN$2:$BU$2,0)),"")</f>
        <v/>
      </c>
      <c r="AC27" s="66"/>
      <c r="AD27" s="387" t="str">
        <f t="shared" si="0"/>
        <v/>
      </c>
      <c r="AE27" s="388" t="str">
        <f t="shared" si="4"/>
        <v/>
      </c>
      <c r="AF27" s="388" t="str">
        <f t="shared" si="5"/>
        <v/>
      </c>
      <c r="AG27" s="388" t="str">
        <f t="shared" si="6"/>
        <v/>
      </c>
    </row>
    <row r="28" spans="1:33" ht="24.95" customHeight="1">
      <c r="A28" s="390">
        <v>13</v>
      </c>
      <c r="B28" s="972" t="str">
        <f>IF(基本情報入力シート!C65="","",基本情報入力シート!C65)</f>
        <v/>
      </c>
      <c r="C28" s="973"/>
      <c r="D28" s="973"/>
      <c r="E28" s="973"/>
      <c r="F28" s="973"/>
      <c r="G28" s="973"/>
      <c r="H28" s="973"/>
      <c r="I28" s="974"/>
      <c r="J28" s="391" t="str">
        <f>IF(基本情報入力シート!M65="","",基本情報入力シート!M65)</f>
        <v/>
      </c>
      <c r="K28" s="392" t="str">
        <f>IF(基本情報入力シート!R65="","",基本情報入力シート!R65)</f>
        <v/>
      </c>
      <c r="L28" s="392" t="str">
        <f>IF(基本情報入力シート!W65="","",基本情報入力シート!W65)</f>
        <v/>
      </c>
      <c r="M28" s="393" t="str">
        <f>IF(基本情報入力シート!X65="","",基本情報入力シート!X65)</f>
        <v/>
      </c>
      <c r="N28" s="394" t="str">
        <f>IF(基本情報入力シート!Y65="","",基本情報入力シート!Y65)</f>
        <v/>
      </c>
      <c r="O28" s="59"/>
      <c r="P28" s="60"/>
      <c r="Q28" s="61"/>
      <c r="R28" s="62"/>
      <c r="S28" s="53"/>
      <c r="T28" s="385" t="str">
        <f>IFERROR(S28*VLOOKUP(AE28,【参考】数式用3!$AN$3:$BU$14,MATCH(N28,【参考】数式用3!$AN$2:$BU$2,0)),"")</f>
        <v/>
      </c>
      <c r="U28" s="63"/>
      <c r="V28" s="54"/>
      <c r="W28" s="77"/>
      <c r="X28" s="1051" t="str">
        <f>IFERROR(V28*VLOOKUP(AF28,【参考】数式用3!$AN$15:$BU$23,MATCH(N28,【参考】数式用3!$AN$2:$BU$2,0)),"")</f>
        <v/>
      </c>
      <c r="Y28" s="1052"/>
      <c r="Z28" s="64"/>
      <c r="AA28" s="55"/>
      <c r="AB28" s="395" t="str">
        <f>IFERROR(AA28*VLOOKUP(AG28,【参考】数式用3!$AN$24:$BU$27,MATCH(N28,【参考】数式用3!$AN$2:$BU$2,0)),"")</f>
        <v/>
      </c>
      <c r="AC28" s="66"/>
      <c r="AD28" s="387" t="str">
        <f t="shared" si="0"/>
        <v/>
      </c>
      <c r="AE28" s="388" t="str">
        <f t="shared" si="4"/>
        <v/>
      </c>
      <c r="AF28" s="388" t="str">
        <f t="shared" si="5"/>
        <v/>
      </c>
      <c r="AG28" s="388" t="str">
        <f t="shared" si="6"/>
        <v/>
      </c>
    </row>
    <row r="29" spans="1:33" ht="24.95" customHeight="1">
      <c r="A29" s="390">
        <v>14</v>
      </c>
      <c r="B29" s="972" t="str">
        <f>IF(基本情報入力シート!C66="","",基本情報入力シート!C66)</f>
        <v/>
      </c>
      <c r="C29" s="973"/>
      <c r="D29" s="973"/>
      <c r="E29" s="973"/>
      <c r="F29" s="973"/>
      <c r="G29" s="973"/>
      <c r="H29" s="973"/>
      <c r="I29" s="974"/>
      <c r="J29" s="391" t="str">
        <f>IF(基本情報入力シート!M66="","",基本情報入力シート!M66)</f>
        <v/>
      </c>
      <c r="K29" s="392" t="str">
        <f>IF(基本情報入力シート!R66="","",基本情報入力シート!R66)</f>
        <v/>
      </c>
      <c r="L29" s="392" t="str">
        <f>IF(基本情報入力シート!W66="","",基本情報入力シート!W66)</f>
        <v/>
      </c>
      <c r="M29" s="393" t="str">
        <f>IF(基本情報入力シート!X66="","",基本情報入力シート!X66)</f>
        <v/>
      </c>
      <c r="N29" s="394" t="str">
        <f>IF(基本情報入力シート!Y66="","",基本情報入力シート!Y66)</f>
        <v/>
      </c>
      <c r="O29" s="59"/>
      <c r="P29" s="60"/>
      <c r="Q29" s="61"/>
      <c r="R29" s="62"/>
      <c r="S29" s="53"/>
      <c r="T29" s="385" t="str">
        <f>IFERROR(S29*VLOOKUP(AE29,【参考】数式用3!$AN$3:$BU$14,MATCH(N29,【参考】数式用3!$AN$2:$BU$2,0)),"")</f>
        <v/>
      </c>
      <c r="U29" s="63"/>
      <c r="V29" s="54"/>
      <c r="W29" s="77"/>
      <c r="X29" s="1051" t="str">
        <f>IFERROR(V29*VLOOKUP(AF29,【参考】数式用3!$AN$15:$BU$23,MATCH(N29,【参考】数式用3!$AN$2:$BU$2,0)),"")</f>
        <v/>
      </c>
      <c r="Y29" s="1052"/>
      <c r="Z29" s="64"/>
      <c r="AA29" s="55"/>
      <c r="AB29" s="395" t="str">
        <f>IFERROR(AA29*VLOOKUP(AG29,【参考】数式用3!$AN$24:$BU$27,MATCH(N29,【参考】数式用3!$AN$2:$BU$2,0)),"")</f>
        <v/>
      </c>
      <c r="AC29" s="66"/>
      <c r="AD29" s="387" t="str">
        <f t="shared" si="0"/>
        <v/>
      </c>
      <c r="AE29" s="388" t="str">
        <f t="shared" si="4"/>
        <v/>
      </c>
      <c r="AF29" s="388" t="str">
        <f t="shared" si="5"/>
        <v/>
      </c>
      <c r="AG29" s="388" t="str">
        <f t="shared" si="6"/>
        <v/>
      </c>
    </row>
    <row r="30" spans="1:33" ht="24.95" customHeight="1">
      <c r="A30" s="390">
        <v>15</v>
      </c>
      <c r="B30" s="972" t="str">
        <f>IF(基本情報入力シート!C67="","",基本情報入力シート!C67)</f>
        <v/>
      </c>
      <c r="C30" s="973"/>
      <c r="D30" s="973"/>
      <c r="E30" s="973"/>
      <c r="F30" s="973"/>
      <c r="G30" s="973"/>
      <c r="H30" s="973"/>
      <c r="I30" s="974"/>
      <c r="J30" s="391" t="str">
        <f>IF(基本情報入力シート!M67="","",基本情報入力シート!M67)</f>
        <v/>
      </c>
      <c r="K30" s="392" t="str">
        <f>IF(基本情報入力シート!R67="","",基本情報入力シート!R67)</f>
        <v/>
      </c>
      <c r="L30" s="392" t="str">
        <f>IF(基本情報入力シート!W67="","",基本情報入力シート!W67)</f>
        <v/>
      </c>
      <c r="M30" s="393" t="str">
        <f>IF(基本情報入力シート!X67="","",基本情報入力シート!X67)</f>
        <v/>
      </c>
      <c r="N30" s="394" t="str">
        <f>IF(基本情報入力シート!Y67="","",基本情報入力シート!Y67)</f>
        <v/>
      </c>
      <c r="O30" s="59"/>
      <c r="P30" s="60"/>
      <c r="Q30" s="61"/>
      <c r="R30" s="62"/>
      <c r="S30" s="53"/>
      <c r="T30" s="385" t="str">
        <f>IFERROR(S30*VLOOKUP(AE30,【参考】数式用3!$AN$3:$BU$14,MATCH(N30,【参考】数式用3!$AN$2:$BU$2,0)),"")</f>
        <v/>
      </c>
      <c r="U30" s="63"/>
      <c r="V30" s="54"/>
      <c r="W30" s="77"/>
      <c r="X30" s="1051" t="str">
        <f>IFERROR(V30*VLOOKUP(AF30,【参考】数式用3!$AN$15:$BU$23,MATCH(N30,【参考】数式用3!$AN$2:$BU$2,0)),"")</f>
        <v/>
      </c>
      <c r="Y30" s="1052"/>
      <c r="Z30" s="64"/>
      <c r="AA30" s="55"/>
      <c r="AB30" s="395" t="str">
        <f>IFERROR(AA30*VLOOKUP(AG30,【参考】数式用3!$AN$24:$BU$27,MATCH(N30,【参考】数式用3!$AN$2:$BU$2,0)),"")</f>
        <v/>
      </c>
      <c r="AC30" s="66"/>
      <c r="AD30" s="387" t="str">
        <f t="shared" si="0"/>
        <v/>
      </c>
      <c r="AE30" s="388" t="str">
        <f t="shared" si="4"/>
        <v/>
      </c>
      <c r="AF30" s="388" t="str">
        <f t="shared" si="5"/>
        <v/>
      </c>
      <c r="AG30" s="388" t="str">
        <f t="shared" si="6"/>
        <v/>
      </c>
    </row>
    <row r="31" spans="1:33" ht="24.95" customHeight="1">
      <c r="A31" s="390">
        <v>16</v>
      </c>
      <c r="B31" s="972" t="str">
        <f>IF(基本情報入力シート!C68="","",基本情報入力シート!C68)</f>
        <v/>
      </c>
      <c r="C31" s="973"/>
      <c r="D31" s="973"/>
      <c r="E31" s="973"/>
      <c r="F31" s="973"/>
      <c r="G31" s="973"/>
      <c r="H31" s="973"/>
      <c r="I31" s="974"/>
      <c r="J31" s="391" t="str">
        <f>IF(基本情報入力シート!M68="","",基本情報入力シート!M68)</f>
        <v/>
      </c>
      <c r="K31" s="392" t="str">
        <f>IF(基本情報入力シート!R68="","",基本情報入力シート!R68)</f>
        <v/>
      </c>
      <c r="L31" s="392" t="str">
        <f>IF(基本情報入力シート!W68="","",基本情報入力シート!W68)</f>
        <v/>
      </c>
      <c r="M31" s="393" t="str">
        <f>IF(基本情報入力シート!X68="","",基本情報入力シート!X68)</f>
        <v/>
      </c>
      <c r="N31" s="394" t="str">
        <f>IF(基本情報入力シート!Y68="","",基本情報入力シート!Y68)</f>
        <v/>
      </c>
      <c r="O31" s="59"/>
      <c r="P31" s="60"/>
      <c r="Q31" s="61"/>
      <c r="R31" s="62"/>
      <c r="S31" s="53"/>
      <c r="T31" s="385" t="str">
        <f>IFERROR(S31*VLOOKUP(AE31,【参考】数式用3!$AN$3:$BU$14,MATCH(N31,【参考】数式用3!$AN$2:$BU$2,0)),"")</f>
        <v/>
      </c>
      <c r="U31" s="63"/>
      <c r="V31" s="54"/>
      <c r="W31" s="77"/>
      <c r="X31" s="1051" t="str">
        <f>IFERROR(V31*VLOOKUP(AF31,【参考】数式用3!$AN$15:$BU$23,MATCH(N31,【参考】数式用3!$AN$2:$BU$2,0)),"")</f>
        <v/>
      </c>
      <c r="Y31" s="1052"/>
      <c r="Z31" s="64"/>
      <c r="AA31" s="55"/>
      <c r="AB31" s="395" t="str">
        <f>IFERROR(AA31*VLOOKUP(AG31,【参考】数式用3!$AN$24:$BU$27,MATCH(N31,【参考】数式用3!$AN$2:$BU$2,0)),"")</f>
        <v/>
      </c>
      <c r="AC31" s="66"/>
      <c r="AD31" s="387" t="str">
        <f t="shared" si="0"/>
        <v/>
      </c>
      <c r="AE31" s="388" t="str">
        <f t="shared" si="4"/>
        <v/>
      </c>
      <c r="AF31" s="388" t="str">
        <f t="shared" si="5"/>
        <v/>
      </c>
      <c r="AG31" s="388" t="str">
        <f t="shared" si="6"/>
        <v/>
      </c>
    </row>
    <row r="32" spans="1:33" ht="24.95" customHeight="1">
      <c r="A32" s="390">
        <v>17</v>
      </c>
      <c r="B32" s="972" t="str">
        <f>IF(基本情報入力シート!C69="","",基本情報入力シート!C69)</f>
        <v/>
      </c>
      <c r="C32" s="973"/>
      <c r="D32" s="973"/>
      <c r="E32" s="973"/>
      <c r="F32" s="973"/>
      <c r="G32" s="973"/>
      <c r="H32" s="973"/>
      <c r="I32" s="974"/>
      <c r="J32" s="392" t="str">
        <f>IF(基本情報入力シート!M69="","",基本情報入力シート!M69)</f>
        <v/>
      </c>
      <c r="K32" s="392" t="str">
        <f>IF(基本情報入力シート!R69="","",基本情報入力シート!R69)</f>
        <v/>
      </c>
      <c r="L32" s="392" t="str">
        <f>IF(基本情報入力シート!W69="","",基本情報入力シート!W69)</f>
        <v/>
      </c>
      <c r="M32" s="415" t="str">
        <f>IF(基本情報入力シート!X69="","",基本情報入力シート!X69)</f>
        <v/>
      </c>
      <c r="N32" s="425" t="str">
        <f>IF(基本情報入力シート!Y69="","",基本情報入力シート!Y69)</f>
        <v/>
      </c>
      <c r="O32" s="59"/>
      <c r="P32" s="60"/>
      <c r="Q32" s="61"/>
      <c r="R32" s="59"/>
      <c r="S32" s="419"/>
      <c r="T32" s="385" t="str">
        <f>IFERROR(S32*VLOOKUP(AE32,【参考】数式用3!$AN$3:$BU$14,MATCH(N32,【参考】数式用3!$AN$2:$BU$2,0)),"")</f>
        <v/>
      </c>
      <c r="U32" s="420"/>
      <c r="V32" s="77"/>
      <c r="W32" s="77"/>
      <c r="X32" s="1051" t="str">
        <f>IFERROR(V32*VLOOKUP(AF32,【参考】数式用3!$AN$15:$BU$23,MATCH(N32,【参考】数式用3!$AN$2:$BU$2,0)),"")</f>
        <v/>
      </c>
      <c r="Y32" s="1052"/>
      <c r="Z32" s="427"/>
      <c r="AA32" s="422"/>
      <c r="AB32" s="423" t="str">
        <f>IFERROR(AA32*VLOOKUP(AG32,【参考】数式用3!$AN$24:$BU$27,MATCH(N32,【参考】数式用3!$AN$2:$BU$2,0)),"")</f>
        <v/>
      </c>
      <c r="AC32" s="66"/>
      <c r="AD32" s="387" t="str">
        <f t="shared" si="0"/>
        <v/>
      </c>
      <c r="AE32" s="388" t="str">
        <f t="shared" si="4"/>
        <v/>
      </c>
      <c r="AF32" s="388" t="str">
        <f t="shared" si="5"/>
        <v/>
      </c>
      <c r="AG32" s="388" t="str">
        <f t="shared" si="6"/>
        <v/>
      </c>
    </row>
    <row r="33" spans="1:33" ht="24.95" customHeight="1">
      <c r="A33" s="390">
        <v>18</v>
      </c>
      <c r="B33" s="972" t="str">
        <f>IF(基本情報入力シート!C70="","",基本情報入力シート!C70)</f>
        <v/>
      </c>
      <c r="C33" s="973"/>
      <c r="D33" s="973"/>
      <c r="E33" s="973"/>
      <c r="F33" s="973"/>
      <c r="G33" s="973"/>
      <c r="H33" s="973"/>
      <c r="I33" s="974"/>
      <c r="J33" s="391" t="str">
        <f>IF(基本情報入力シート!M70="","",基本情報入力シート!M70)</f>
        <v/>
      </c>
      <c r="K33" s="392" t="str">
        <f>IF(基本情報入力シート!R70="","",基本情報入力シート!R70)</f>
        <v/>
      </c>
      <c r="L33" s="392" t="str">
        <f>IF(基本情報入力シート!W70="","",基本情報入力シート!W70)</f>
        <v/>
      </c>
      <c r="M33" s="393" t="str">
        <f>IF(基本情報入力シート!X70="","",基本情報入力シート!X70)</f>
        <v/>
      </c>
      <c r="N33" s="394" t="str">
        <f>IF(基本情報入力シート!Y70="","",基本情報入力シート!Y70)</f>
        <v/>
      </c>
      <c r="O33" s="59"/>
      <c r="P33" s="60"/>
      <c r="Q33" s="61"/>
      <c r="R33" s="62"/>
      <c r="S33" s="53"/>
      <c r="T33" s="385" t="str">
        <f>IFERROR(S33*VLOOKUP(AE33,【参考】数式用3!$AN$3:$BU$14,MATCH(N33,【参考】数式用3!$AN$2:$BU$2,0)),"")</f>
        <v/>
      </c>
      <c r="U33" s="63"/>
      <c r="V33" s="54"/>
      <c r="W33" s="77"/>
      <c r="X33" s="1051" t="str">
        <f>IFERROR(V33*VLOOKUP(AF33,【参考】数式用3!$AN$15:$BU$23,MATCH(N33,【参考】数式用3!$AN$2:$BU$2,0)),"")</f>
        <v/>
      </c>
      <c r="Y33" s="1052"/>
      <c r="Z33" s="64"/>
      <c r="AA33" s="55"/>
      <c r="AB33" s="395" t="str">
        <f>IFERROR(AA33*VLOOKUP(AG33,【参考】数式用3!$AN$24:$BU$27,MATCH(N33,【参考】数式用3!$AN$2:$BU$2,0)),"")</f>
        <v/>
      </c>
      <c r="AC33" s="66"/>
      <c r="AD33" s="387" t="str">
        <f t="shared" si="0"/>
        <v/>
      </c>
      <c r="AE33" s="388" t="str">
        <f t="shared" si="4"/>
        <v/>
      </c>
      <c r="AF33" s="388" t="str">
        <f t="shared" si="5"/>
        <v/>
      </c>
      <c r="AG33" s="388" t="str">
        <f t="shared" si="6"/>
        <v/>
      </c>
    </row>
    <row r="34" spans="1:33" ht="24.95" customHeight="1">
      <c r="A34" s="390">
        <v>19</v>
      </c>
      <c r="B34" s="972" t="str">
        <f>IF(基本情報入力シート!C71="","",基本情報入力シート!C71)</f>
        <v/>
      </c>
      <c r="C34" s="973"/>
      <c r="D34" s="973"/>
      <c r="E34" s="973"/>
      <c r="F34" s="973"/>
      <c r="G34" s="973"/>
      <c r="H34" s="973"/>
      <c r="I34" s="974"/>
      <c r="J34" s="391" t="str">
        <f>IF(基本情報入力シート!M71="","",基本情報入力シート!M71)</f>
        <v/>
      </c>
      <c r="K34" s="392" t="str">
        <f>IF(基本情報入力シート!R71="","",基本情報入力シート!R71)</f>
        <v/>
      </c>
      <c r="L34" s="392" t="str">
        <f>IF(基本情報入力シート!W71="","",基本情報入力シート!W71)</f>
        <v/>
      </c>
      <c r="M34" s="393" t="str">
        <f>IF(基本情報入力シート!X71="","",基本情報入力シート!X71)</f>
        <v/>
      </c>
      <c r="N34" s="394" t="str">
        <f>IF(基本情報入力シート!Y71="","",基本情報入力シート!Y71)</f>
        <v/>
      </c>
      <c r="O34" s="59"/>
      <c r="P34" s="60"/>
      <c r="Q34" s="61"/>
      <c r="R34" s="62"/>
      <c r="S34" s="53"/>
      <c r="T34" s="385" t="str">
        <f>IFERROR(S34*VLOOKUP(AE34,【参考】数式用3!$AN$3:$BU$14,MATCH(N34,【参考】数式用3!$AN$2:$BU$2,0)),"")</f>
        <v/>
      </c>
      <c r="U34" s="63"/>
      <c r="V34" s="54"/>
      <c r="W34" s="77"/>
      <c r="X34" s="1051" t="str">
        <f>IFERROR(V34*VLOOKUP(AF34,【参考】数式用3!$AN$15:$BU$23,MATCH(N34,【参考】数式用3!$AN$2:$BU$2,0)),"")</f>
        <v/>
      </c>
      <c r="Y34" s="1052"/>
      <c r="Z34" s="64"/>
      <c r="AA34" s="55"/>
      <c r="AB34" s="395" t="str">
        <f>IFERROR(AA34*VLOOKUP(AG34,【参考】数式用3!$AN$24:$BU$27,MATCH(N34,【参考】数式用3!$AN$2:$BU$2,0)),"")</f>
        <v/>
      </c>
      <c r="AC34" s="66"/>
      <c r="AD34" s="387" t="str">
        <f t="shared" si="0"/>
        <v/>
      </c>
      <c r="AE34" s="388" t="str">
        <f t="shared" si="4"/>
        <v/>
      </c>
      <c r="AF34" s="388" t="str">
        <f t="shared" si="5"/>
        <v/>
      </c>
      <c r="AG34" s="388" t="str">
        <f t="shared" si="6"/>
        <v/>
      </c>
    </row>
    <row r="35" spans="1:33" ht="24.95" customHeight="1">
      <c r="A35" s="390">
        <v>20</v>
      </c>
      <c r="B35" s="972" t="str">
        <f>IF(基本情報入力シート!C72="","",基本情報入力シート!C72)</f>
        <v/>
      </c>
      <c r="C35" s="973"/>
      <c r="D35" s="973"/>
      <c r="E35" s="973"/>
      <c r="F35" s="973"/>
      <c r="G35" s="973"/>
      <c r="H35" s="973"/>
      <c r="I35" s="974"/>
      <c r="J35" s="391" t="str">
        <f>IF(基本情報入力シート!M72="","",基本情報入力シート!M72)</f>
        <v/>
      </c>
      <c r="K35" s="392" t="str">
        <f>IF(基本情報入力シート!R72="","",基本情報入力シート!R72)</f>
        <v/>
      </c>
      <c r="L35" s="392" t="str">
        <f>IF(基本情報入力シート!W72="","",基本情報入力シート!W72)</f>
        <v/>
      </c>
      <c r="M35" s="393" t="str">
        <f>IF(基本情報入力シート!X72="","",基本情報入力シート!X72)</f>
        <v/>
      </c>
      <c r="N35" s="394" t="str">
        <f>IF(基本情報入力シート!Y72="","",基本情報入力シート!Y72)</f>
        <v/>
      </c>
      <c r="O35" s="59"/>
      <c r="P35" s="60"/>
      <c r="Q35" s="61"/>
      <c r="R35" s="62"/>
      <c r="S35" s="53"/>
      <c r="T35" s="385" t="str">
        <f>IFERROR(S35*VLOOKUP(AE35,【参考】数式用3!$AN$3:$BU$14,MATCH(N35,【参考】数式用3!$AN$2:$BU$2,0)),"")</f>
        <v/>
      </c>
      <c r="U35" s="63"/>
      <c r="V35" s="54"/>
      <c r="W35" s="77"/>
      <c r="X35" s="1051" t="str">
        <f>IFERROR(V35*VLOOKUP(AF35,【参考】数式用3!$AN$15:$BU$23,MATCH(N35,【参考】数式用3!$AN$2:$BU$2,0)),"")</f>
        <v/>
      </c>
      <c r="Y35" s="1052"/>
      <c r="Z35" s="64"/>
      <c r="AA35" s="55"/>
      <c r="AB35" s="395" t="str">
        <f>IFERROR(AA35*VLOOKUP(AG35,【参考】数式用3!$AN$24:$BU$27,MATCH(N35,【参考】数式用3!$AN$2:$BU$2,0)),"")</f>
        <v/>
      </c>
      <c r="AC35" s="66"/>
      <c r="AD35" s="387" t="str">
        <f t="shared" si="0"/>
        <v/>
      </c>
      <c r="AE35" s="388" t="str">
        <f t="shared" si="4"/>
        <v/>
      </c>
      <c r="AF35" s="388" t="str">
        <f t="shared" si="5"/>
        <v/>
      </c>
      <c r="AG35" s="388" t="str">
        <f t="shared" si="6"/>
        <v/>
      </c>
    </row>
    <row r="36" spans="1:33" ht="24.95" customHeight="1">
      <c r="A36" s="390">
        <v>21</v>
      </c>
      <c r="B36" s="972" t="str">
        <f>IF(基本情報入力シート!C73="","",基本情報入力シート!C73)</f>
        <v/>
      </c>
      <c r="C36" s="973"/>
      <c r="D36" s="973"/>
      <c r="E36" s="973"/>
      <c r="F36" s="973"/>
      <c r="G36" s="973"/>
      <c r="H36" s="973"/>
      <c r="I36" s="974"/>
      <c r="J36" s="391" t="str">
        <f>IF(基本情報入力シート!M73="","",基本情報入力シート!M73)</f>
        <v/>
      </c>
      <c r="K36" s="392" t="str">
        <f>IF(基本情報入力シート!R73="","",基本情報入力シート!R73)</f>
        <v/>
      </c>
      <c r="L36" s="392" t="str">
        <f>IF(基本情報入力シート!W73="","",基本情報入力シート!W73)</f>
        <v/>
      </c>
      <c r="M36" s="393" t="str">
        <f>IF(基本情報入力シート!X73="","",基本情報入力シート!X73)</f>
        <v/>
      </c>
      <c r="N36" s="394" t="str">
        <f>IF(基本情報入力シート!Y73="","",基本情報入力シート!Y73)</f>
        <v/>
      </c>
      <c r="O36" s="59"/>
      <c r="P36" s="60"/>
      <c r="Q36" s="61"/>
      <c r="R36" s="62"/>
      <c r="S36" s="53"/>
      <c r="T36" s="385" t="str">
        <f>IFERROR(S36*VLOOKUP(AE36,【参考】数式用3!$AN$3:$BU$14,MATCH(N36,【参考】数式用3!$AN$2:$BU$2,0)),"")</f>
        <v/>
      </c>
      <c r="U36" s="63"/>
      <c r="V36" s="54"/>
      <c r="W36" s="77"/>
      <c r="X36" s="1051" t="str">
        <f>IFERROR(V36*VLOOKUP(AF36,【参考】数式用3!$AN$15:$BU$23,MATCH(N36,【参考】数式用3!$AN$2:$BU$2,0)),"")</f>
        <v/>
      </c>
      <c r="Y36" s="1052"/>
      <c r="Z36" s="64"/>
      <c r="AA36" s="55"/>
      <c r="AB36" s="395" t="str">
        <f>IFERROR(AA36*VLOOKUP(AG36,【参考】数式用3!$AN$24:$BU$27,MATCH(N36,【参考】数式用3!$AN$2:$BU$2,0)),"")</f>
        <v/>
      </c>
      <c r="AC36" s="66"/>
      <c r="AD36" s="387" t="str">
        <f t="shared" si="0"/>
        <v/>
      </c>
      <c r="AE36" s="388" t="str">
        <f t="shared" si="4"/>
        <v/>
      </c>
      <c r="AF36" s="388" t="str">
        <f t="shared" si="5"/>
        <v/>
      </c>
      <c r="AG36" s="388" t="str">
        <f t="shared" si="6"/>
        <v/>
      </c>
    </row>
    <row r="37" spans="1:33" ht="24.95" customHeight="1">
      <c r="A37" s="390">
        <v>22</v>
      </c>
      <c r="B37" s="972" t="str">
        <f>IF(基本情報入力シート!C74="","",基本情報入力シート!C74)</f>
        <v/>
      </c>
      <c r="C37" s="973"/>
      <c r="D37" s="973"/>
      <c r="E37" s="973"/>
      <c r="F37" s="973"/>
      <c r="G37" s="973"/>
      <c r="H37" s="973"/>
      <c r="I37" s="974"/>
      <c r="J37" s="391" t="str">
        <f>IF(基本情報入力シート!M74="","",基本情報入力シート!M74)</f>
        <v/>
      </c>
      <c r="K37" s="392" t="str">
        <f>IF(基本情報入力シート!R74="","",基本情報入力シート!R74)</f>
        <v/>
      </c>
      <c r="L37" s="392" t="str">
        <f>IF(基本情報入力シート!W74="","",基本情報入力シート!W74)</f>
        <v/>
      </c>
      <c r="M37" s="393" t="str">
        <f>IF(基本情報入力シート!X74="","",基本情報入力シート!X74)</f>
        <v/>
      </c>
      <c r="N37" s="394" t="str">
        <f>IF(基本情報入力シート!Y74="","",基本情報入力シート!Y74)</f>
        <v/>
      </c>
      <c r="O37" s="59"/>
      <c r="P37" s="60"/>
      <c r="Q37" s="61"/>
      <c r="R37" s="62"/>
      <c r="S37" s="53"/>
      <c r="T37" s="385" t="str">
        <f>IFERROR(S37*VLOOKUP(AE37,【参考】数式用3!$AN$3:$BU$14,MATCH(N37,【参考】数式用3!$AN$2:$BU$2,0)),"")</f>
        <v/>
      </c>
      <c r="U37" s="63"/>
      <c r="V37" s="54"/>
      <c r="W37" s="77"/>
      <c r="X37" s="1051" t="str">
        <f>IFERROR(V37*VLOOKUP(AF37,【参考】数式用3!$AN$15:$BU$23,MATCH(N37,【参考】数式用3!$AN$2:$BU$2,0)),"")</f>
        <v/>
      </c>
      <c r="Y37" s="1052"/>
      <c r="Z37" s="64"/>
      <c r="AA37" s="55"/>
      <c r="AB37" s="395" t="str">
        <f>IFERROR(AA37*VLOOKUP(AG37,【参考】数式用3!$AN$24:$BU$27,MATCH(N37,【参考】数式用3!$AN$2:$BU$2,0)),"")</f>
        <v/>
      </c>
      <c r="AC37" s="66"/>
      <c r="AD37" s="387" t="str">
        <f t="shared" si="0"/>
        <v/>
      </c>
      <c r="AE37" s="388" t="str">
        <f t="shared" si="4"/>
        <v/>
      </c>
      <c r="AF37" s="388" t="str">
        <f t="shared" si="5"/>
        <v/>
      </c>
      <c r="AG37" s="388" t="str">
        <f t="shared" si="6"/>
        <v/>
      </c>
    </row>
    <row r="38" spans="1:33" ht="24.95" customHeight="1">
      <c r="A38" s="390">
        <v>23</v>
      </c>
      <c r="B38" s="972" t="str">
        <f>IF(基本情報入力シート!C75="","",基本情報入力シート!C75)</f>
        <v/>
      </c>
      <c r="C38" s="973"/>
      <c r="D38" s="973"/>
      <c r="E38" s="973"/>
      <c r="F38" s="973"/>
      <c r="G38" s="973"/>
      <c r="H38" s="973"/>
      <c r="I38" s="974"/>
      <c r="J38" s="391" t="str">
        <f>IF(基本情報入力シート!M75="","",基本情報入力シート!M75)</f>
        <v/>
      </c>
      <c r="K38" s="392" t="str">
        <f>IF(基本情報入力シート!R75="","",基本情報入力シート!R75)</f>
        <v/>
      </c>
      <c r="L38" s="392" t="str">
        <f>IF(基本情報入力シート!W75="","",基本情報入力シート!W75)</f>
        <v/>
      </c>
      <c r="M38" s="393" t="str">
        <f>IF(基本情報入力シート!X75="","",基本情報入力シート!X75)</f>
        <v/>
      </c>
      <c r="N38" s="394" t="str">
        <f>IF(基本情報入力シート!Y75="","",基本情報入力シート!Y75)</f>
        <v/>
      </c>
      <c r="O38" s="59"/>
      <c r="P38" s="60"/>
      <c r="Q38" s="61"/>
      <c r="R38" s="62"/>
      <c r="S38" s="53"/>
      <c r="T38" s="385" t="str">
        <f>IFERROR(S38*VLOOKUP(AE38,【参考】数式用3!$AN$3:$BU$14,MATCH(N38,【参考】数式用3!$AN$2:$BU$2,0)),"")</f>
        <v/>
      </c>
      <c r="U38" s="63"/>
      <c r="V38" s="54"/>
      <c r="W38" s="77"/>
      <c r="X38" s="1051" t="str">
        <f>IFERROR(V38*VLOOKUP(AF38,【参考】数式用3!$AN$15:$BU$23,MATCH(N38,【参考】数式用3!$AN$2:$BU$2,0)),"")</f>
        <v/>
      </c>
      <c r="Y38" s="1052"/>
      <c r="Z38" s="64"/>
      <c r="AA38" s="55"/>
      <c r="AB38" s="395" t="str">
        <f>IFERROR(AA38*VLOOKUP(AG38,【参考】数式用3!$AN$24:$BU$27,MATCH(N38,【参考】数式用3!$AN$2:$BU$2,0)),"")</f>
        <v/>
      </c>
      <c r="AC38" s="66"/>
      <c r="AD38" s="387" t="str">
        <f t="shared" si="0"/>
        <v/>
      </c>
      <c r="AE38" s="388" t="str">
        <f t="shared" si="4"/>
        <v/>
      </c>
      <c r="AF38" s="388" t="str">
        <f t="shared" si="5"/>
        <v/>
      </c>
      <c r="AG38" s="388" t="str">
        <f t="shared" si="6"/>
        <v/>
      </c>
    </row>
    <row r="39" spans="1:33" ht="24.95" customHeight="1">
      <c r="A39" s="390">
        <v>24</v>
      </c>
      <c r="B39" s="972" t="str">
        <f>IF(基本情報入力シート!C76="","",基本情報入力シート!C76)</f>
        <v/>
      </c>
      <c r="C39" s="973"/>
      <c r="D39" s="973"/>
      <c r="E39" s="973"/>
      <c r="F39" s="973"/>
      <c r="G39" s="973"/>
      <c r="H39" s="973"/>
      <c r="I39" s="974"/>
      <c r="J39" s="391" t="str">
        <f>IF(基本情報入力シート!M76="","",基本情報入力シート!M76)</f>
        <v/>
      </c>
      <c r="K39" s="392" t="str">
        <f>IF(基本情報入力シート!R76="","",基本情報入力シート!R76)</f>
        <v/>
      </c>
      <c r="L39" s="392" t="str">
        <f>IF(基本情報入力シート!W76="","",基本情報入力シート!W76)</f>
        <v/>
      </c>
      <c r="M39" s="393" t="str">
        <f>IF(基本情報入力シート!X76="","",基本情報入力シート!X76)</f>
        <v/>
      </c>
      <c r="N39" s="394" t="str">
        <f>IF(基本情報入力シート!Y76="","",基本情報入力シート!Y76)</f>
        <v/>
      </c>
      <c r="O39" s="59"/>
      <c r="P39" s="60"/>
      <c r="Q39" s="61"/>
      <c r="R39" s="62"/>
      <c r="S39" s="53"/>
      <c r="T39" s="385" t="str">
        <f>IFERROR(S39*VLOOKUP(AE39,【参考】数式用3!$AN$3:$BU$14,MATCH(N39,【参考】数式用3!$AN$2:$BU$2,0)),"")</f>
        <v/>
      </c>
      <c r="U39" s="63"/>
      <c r="V39" s="54"/>
      <c r="W39" s="77"/>
      <c r="X39" s="1051" t="str">
        <f>IFERROR(V39*VLOOKUP(AF39,【参考】数式用3!$AN$15:$BU$23,MATCH(N39,【参考】数式用3!$AN$2:$BU$2,0)),"")</f>
        <v/>
      </c>
      <c r="Y39" s="1052"/>
      <c r="Z39" s="64"/>
      <c r="AA39" s="55"/>
      <c r="AB39" s="395" t="str">
        <f>IFERROR(AA39*VLOOKUP(AG39,【参考】数式用3!$AN$24:$BU$27,MATCH(N39,【参考】数式用3!$AN$2:$BU$2,0)),"")</f>
        <v/>
      </c>
      <c r="AC39" s="66"/>
      <c r="AD39" s="387" t="str">
        <f t="shared" si="0"/>
        <v/>
      </c>
      <c r="AE39" s="388" t="str">
        <f t="shared" si="4"/>
        <v/>
      </c>
      <c r="AF39" s="388" t="str">
        <f t="shared" si="5"/>
        <v/>
      </c>
      <c r="AG39" s="388" t="str">
        <f t="shared" si="6"/>
        <v/>
      </c>
    </row>
    <row r="40" spans="1:33" ht="24.95" customHeight="1">
      <c r="A40" s="390">
        <v>25</v>
      </c>
      <c r="B40" s="972" t="str">
        <f>IF(基本情報入力シート!C77="","",基本情報入力シート!C77)</f>
        <v/>
      </c>
      <c r="C40" s="973"/>
      <c r="D40" s="973"/>
      <c r="E40" s="973"/>
      <c r="F40" s="973"/>
      <c r="G40" s="973"/>
      <c r="H40" s="973"/>
      <c r="I40" s="974"/>
      <c r="J40" s="391" t="str">
        <f>IF(基本情報入力シート!M77="","",基本情報入力シート!M77)</f>
        <v/>
      </c>
      <c r="K40" s="392" t="str">
        <f>IF(基本情報入力シート!R77="","",基本情報入力シート!R77)</f>
        <v/>
      </c>
      <c r="L40" s="392" t="str">
        <f>IF(基本情報入力シート!W77="","",基本情報入力シート!W77)</f>
        <v/>
      </c>
      <c r="M40" s="393" t="str">
        <f>IF(基本情報入力シート!X77="","",基本情報入力シート!X77)</f>
        <v/>
      </c>
      <c r="N40" s="394" t="str">
        <f>IF(基本情報入力シート!Y77="","",基本情報入力シート!Y77)</f>
        <v/>
      </c>
      <c r="O40" s="59"/>
      <c r="P40" s="60"/>
      <c r="Q40" s="61"/>
      <c r="R40" s="62"/>
      <c r="S40" s="53"/>
      <c r="T40" s="385" t="str">
        <f>IFERROR(S40*VLOOKUP(AE40,【参考】数式用3!$AN$3:$BU$14,MATCH(N40,【参考】数式用3!$AN$2:$BU$2,0)),"")</f>
        <v/>
      </c>
      <c r="U40" s="63"/>
      <c r="V40" s="54"/>
      <c r="W40" s="77"/>
      <c r="X40" s="1051" t="str">
        <f>IFERROR(V40*VLOOKUP(AF40,【参考】数式用3!$AN$15:$BU$23,MATCH(N40,【参考】数式用3!$AN$2:$BU$2,0)),"")</f>
        <v/>
      </c>
      <c r="Y40" s="1052"/>
      <c r="Z40" s="64"/>
      <c r="AA40" s="55"/>
      <c r="AB40" s="395" t="str">
        <f>IFERROR(AA40*VLOOKUP(AG40,【参考】数式用3!$AN$24:$BU$27,MATCH(N40,【参考】数式用3!$AN$2:$BU$2,0)),"")</f>
        <v/>
      </c>
      <c r="AC40" s="66"/>
      <c r="AD40" s="387" t="str">
        <f t="shared" si="0"/>
        <v/>
      </c>
      <c r="AE40" s="388" t="str">
        <f t="shared" si="4"/>
        <v/>
      </c>
      <c r="AF40" s="388" t="str">
        <f t="shared" si="5"/>
        <v/>
      </c>
      <c r="AG40" s="388" t="str">
        <f t="shared" si="6"/>
        <v/>
      </c>
    </row>
    <row r="41" spans="1:33" ht="24.95" customHeight="1">
      <c r="A41" s="390">
        <v>26</v>
      </c>
      <c r="B41" s="972" t="str">
        <f>IF(基本情報入力シート!C78="","",基本情報入力シート!C78)</f>
        <v/>
      </c>
      <c r="C41" s="973"/>
      <c r="D41" s="973"/>
      <c r="E41" s="973"/>
      <c r="F41" s="973"/>
      <c r="G41" s="973"/>
      <c r="H41" s="973"/>
      <c r="I41" s="974"/>
      <c r="J41" s="391" t="str">
        <f>IF(基本情報入力シート!M78="","",基本情報入力シート!M78)</f>
        <v/>
      </c>
      <c r="K41" s="392" t="str">
        <f>IF(基本情報入力シート!R78="","",基本情報入力シート!R78)</f>
        <v/>
      </c>
      <c r="L41" s="392" t="str">
        <f>IF(基本情報入力シート!W78="","",基本情報入力シート!W78)</f>
        <v/>
      </c>
      <c r="M41" s="393" t="str">
        <f>IF(基本情報入力シート!X78="","",基本情報入力シート!X78)</f>
        <v/>
      </c>
      <c r="N41" s="394" t="str">
        <f>IF(基本情報入力シート!Y78="","",基本情報入力シート!Y78)</f>
        <v/>
      </c>
      <c r="O41" s="59"/>
      <c r="P41" s="60"/>
      <c r="Q41" s="61"/>
      <c r="R41" s="62"/>
      <c r="S41" s="53"/>
      <c r="T41" s="385" t="str">
        <f>IFERROR(S41*VLOOKUP(AE41,【参考】数式用3!$AN$3:$BU$14,MATCH(N41,【参考】数式用3!$AN$2:$BU$2,0)),"")</f>
        <v/>
      </c>
      <c r="U41" s="63"/>
      <c r="V41" s="54"/>
      <c r="W41" s="77"/>
      <c r="X41" s="1051" t="str">
        <f>IFERROR(V41*VLOOKUP(AF41,【参考】数式用3!$AN$15:$BU$23,MATCH(N41,【参考】数式用3!$AN$2:$BU$2,0)),"")</f>
        <v/>
      </c>
      <c r="Y41" s="1052"/>
      <c r="Z41" s="64"/>
      <c r="AA41" s="55"/>
      <c r="AB41" s="395" t="str">
        <f>IFERROR(AA41*VLOOKUP(AG41,【参考】数式用3!$AN$24:$BU$27,MATCH(N41,【参考】数式用3!$AN$2:$BU$2,0)),"")</f>
        <v/>
      </c>
      <c r="AC41" s="66"/>
      <c r="AD41" s="387" t="str">
        <f t="shared" si="0"/>
        <v/>
      </c>
      <c r="AE41" s="388" t="str">
        <f t="shared" si="4"/>
        <v/>
      </c>
      <c r="AF41" s="388" t="str">
        <f t="shared" si="5"/>
        <v/>
      </c>
      <c r="AG41" s="388" t="str">
        <f t="shared" si="6"/>
        <v/>
      </c>
    </row>
    <row r="42" spans="1:33" ht="24.95" customHeight="1">
      <c r="A42" s="390">
        <v>27</v>
      </c>
      <c r="B42" s="972" t="str">
        <f>IF(基本情報入力シート!C79="","",基本情報入力シート!C79)</f>
        <v/>
      </c>
      <c r="C42" s="973"/>
      <c r="D42" s="973"/>
      <c r="E42" s="973"/>
      <c r="F42" s="973"/>
      <c r="G42" s="973"/>
      <c r="H42" s="973"/>
      <c r="I42" s="974"/>
      <c r="J42" s="391" t="str">
        <f>IF(基本情報入力シート!M79="","",基本情報入力シート!M79)</f>
        <v/>
      </c>
      <c r="K42" s="392" t="str">
        <f>IF(基本情報入力シート!R79="","",基本情報入力シート!R79)</f>
        <v/>
      </c>
      <c r="L42" s="392" t="str">
        <f>IF(基本情報入力シート!W79="","",基本情報入力シート!W79)</f>
        <v/>
      </c>
      <c r="M42" s="393" t="str">
        <f>IF(基本情報入力シート!X79="","",基本情報入力シート!X79)</f>
        <v/>
      </c>
      <c r="N42" s="394" t="str">
        <f>IF(基本情報入力シート!Y79="","",基本情報入力シート!Y79)</f>
        <v/>
      </c>
      <c r="O42" s="59"/>
      <c r="P42" s="60"/>
      <c r="Q42" s="61"/>
      <c r="R42" s="62"/>
      <c r="S42" s="53"/>
      <c r="T42" s="385" t="str">
        <f>IFERROR(S42*VLOOKUP(AE42,【参考】数式用3!$AN$3:$BU$14,MATCH(N42,【参考】数式用3!$AN$2:$BU$2,0)),"")</f>
        <v/>
      </c>
      <c r="U42" s="63"/>
      <c r="V42" s="54"/>
      <c r="W42" s="77"/>
      <c r="X42" s="1051" t="str">
        <f>IFERROR(V42*VLOOKUP(AF42,【参考】数式用3!$AN$15:$BU$23,MATCH(N42,【参考】数式用3!$AN$2:$BU$2,0)),"")</f>
        <v/>
      </c>
      <c r="Y42" s="1052"/>
      <c r="Z42" s="64"/>
      <c r="AA42" s="55"/>
      <c r="AB42" s="395" t="str">
        <f>IFERROR(AA42*VLOOKUP(AG42,【参考】数式用3!$AN$24:$BU$27,MATCH(N42,【参考】数式用3!$AN$2:$BU$2,0)),"")</f>
        <v/>
      </c>
      <c r="AC42" s="66"/>
      <c r="AD42" s="387" t="str">
        <f t="shared" si="0"/>
        <v/>
      </c>
      <c r="AE42" s="388" t="str">
        <f t="shared" si="4"/>
        <v/>
      </c>
      <c r="AF42" s="388" t="str">
        <f t="shared" si="5"/>
        <v/>
      </c>
      <c r="AG42" s="388" t="str">
        <f t="shared" si="6"/>
        <v/>
      </c>
    </row>
    <row r="43" spans="1:33" ht="24.95" customHeight="1">
      <c r="A43" s="390">
        <v>28</v>
      </c>
      <c r="B43" s="972" t="str">
        <f>IF(基本情報入力シート!C80="","",基本情報入力シート!C80)</f>
        <v/>
      </c>
      <c r="C43" s="973"/>
      <c r="D43" s="973"/>
      <c r="E43" s="973"/>
      <c r="F43" s="973"/>
      <c r="G43" s="973"/>
      <c r="H43" s="973"/>
      <c r="I43" s="974"/>
      <c r="J43" s="391" t="str">
        <f>IF(基本情報入力シート!M80="","",基本情報入力シート!M80)</f>
        <v/>
      </c>
      <c r="K43" s="392" t="str">
        <f>IF(基本情報入力シート!R80="","",基本情報入力シート!R80)</f>
        <v/>
      </c>
      <c r="L43" s="392" t="str">
        <f>IF(基本情報入力シート!W80="","",基本情報入力シート!W80)</f>
        <v/>
      </c>
      <c r="M43" s="393" t="str">
        <f>IF(基本情報入力シート!X80="","",基本情報入力シート!X80)</f>
        <v/>
      </c>
      <c r="N43" s="394" t="str">
        <f>IF(基本情報入力シート!Y80="","",基本情報入力シート!Y80)</f>
        <v/>
      </c>
      <c r="O43" s="59"/>
      <c r="P43" s="60"/>
      <c r="Q43" s="61"/>
      <c r="R43" s="62"/>
      <c r="S43" s="53"/>
      <c r="T43" s="385" t="str">
        <f>IFERROR(S43*VLOOKUP(AE43,【参考】数式用3!$AN$3:$BU$14,MATCH(N43,【参考】数式用3!$AN$2:$BU$2,0)),"")</f>
        <v/>
      </c>
      <c r="U43" s="63"/>
      <c r="V43" s="54"/>
      <c r="W43" s="77"/>
      <c r="X43" s="1051" t="str">
        <f>IFERROR(V43*VLOOKUP(AF43,【参考】数式用3!$AN$15:$BU$23,MATCH(N43,【参考】数式用3!$AN$2:$BU$2,0)),"")</f>
        <v/>
      </c>
      <c r="Y43" s="1052"/>
      <c r="Z43" s="64"/>
      <c r="AA43" s="55"/>
      <c r="AB43" s="395" t="str">
        <f>IFERROR(AA43*VLOOKUP(AG43,【参考】数式用3!$AN$24:$BU$27,MATCH(N43,【参考】数式用3!$AN$2:$BU$2,0)),"")</f>
        <v/>
      </c>
      <c r="AC43" s="66"/>
      <c r="AD43" s="387" t="str">
        <f t="shared" si="0"/>
        <v/>
      </c>
      <c r="AE43" s="388" t="str">
        <f t="shared" si="4"/>
        <v/>
      </c>
      <c r="AF43" s="388" t="str">
        <f t="shared" si="5"/>
        <v/>
      </c>
      <c r="AG43" s="388" t="str">
        <f t="shared" si="6"/>
        <v/>
      </c>
    </row>
    <row r="44" spans="1:33" ht="24.95" customHeight="1">
      <c r="A44" s="390">
        <v>29</v>
      </c>
      <c r="B44" s="972" t="str">
        <f>IF(基本情報入力シート!C81="","",基本情報入力シート!C81)</f>
        <v/>
      </c>
      <c r="C44" s="973"/>
      <c r="D44" s="973"/>
      <c r="E44" s="973"/>
      <c r="F44" s="973"/>
      <c r="G44" s="973"/>
      <c r="H44" s="973"/>
      <c r="I44" s="974"/>
      <c r="J44" s="391" t="str">
        <f>IF(基本情報入力シート!M81="","",基本情報入力シート!M81)</f>
        <v/>
      </c>
      <c r="K44" s="392" t="str">
        <f>IF(基本情報入力シート!R81="","",基本情報入力シート!R81)</f>
        <v/>
      </c>
      <c r="L44" s="392" t="str">
        <f>IF(基本情報入力シート!W81="","",基本情報入力シート!W81)</f>
        <v/>
      </c>
      <c r="M44" s="393" t="str">
        <f>IF(基本情報入力シート!X81="","",基本情報入力シート!X81)</f>
        <v/>
      </c>
      <c r="N44" s="394" t="str">
        <f>IF(基本情報入力シート!Y81="","",基本情報入力シート!Y81)</f>
        <v/>
      </c>
      <c r="O44" s="59"/>
      <c r="P44" s="60"/>
      <c r="Q44" s="61"/>
      <c r="R44" s="62"/>
      <c r="S44" s="53"/>
      <c r="T44" s="385" t="str">
        <f>IFERROR(S44*VLOOKUP(AE44,【参考】数式用3!$AN$3:$BU$14,MATCH(N44,【参考】数式用3!$AN$2:$BU$2,0)),"")</f>
        <v/>
      </c>
      <c r="U44" s="63"/>
      <c r="V44" s="54"/>
      <c r="W44" s="77"/>
      <c r="X44" s="1051" t="str">
        <f>IFERROR(V44*VLOOKUP(AF44,【参考】数式用3!$AN$15:$BU$23,MATCH(N44,【参考】数式用3!$AN$2:$BU$2,0)),"")</f>
        <v/>
      </c>
      <c r="Y44" s="1052"/>
      <c r="Z44" s="64"/>
      <c r="AA44" s="55"/>
      <c r="AB44" s="395" t="str">
        <f>IFERROR(AA44*VLOOKUP(AG44,【参考】数式用3!$AN$24:$BU$27,MATCH(N44,【参考】数式用3!$AN$2:$BU$2,0)),"")</f>
        <v/>
      </c>
      <c r="AC44" s="66"/>
      <c r="AD44" s="387" t="str">
        <f t="shared" si="0"/>
        <v/>
      </c>
      <c r="AE44" s="388" t="str">
        <f t="shared" si="4"/>
        <v/>
      </c>
      <c r="AF44" s="388" t="str">
        <f t="shared" si="5"/>
        <v/>
      </c>
      <c r="AG44" s="388" t="str">
        <f t="shared" si="6"/>
        <v/>
      </c>
    </row>
    <row r="45" spans="1:33" ht="24.95" customHeight="1">
      <c r="A45" s="390">
        <v>30</v>
      </c>
      <c r="B45" s="972" t="str">
        <f>IF(基本情報入力シート!C82="","",基本情報入力シート!C82)</f>
        <v/>
      </c>
      <c r="C45" s="973"/>
      <c r="D45" s="973"/>
      <c r="E45" s="973"/>
      <c r="F45" s="973"/>
      <c r="G45" s="973"/>
      <c r="H45" s="973"/>
      <c r="I45" s="974"/>
      <c r="J45" s="391" t="str">
        <f>IF(基本情報入力シート!M82="","",基本情報入力シート!M82)</f>
        <v/>
      </c>
      <c r="K45" s="392" t="str">
        <f>IF(基本情報入力シート!R82="","",基本情報入力シート!R82)</f>
        <v/>
      </c>
      <c r="L45" s="392" t="str">
        <f>IF(基本情報入力シート!W82="","",基本情報入力シート!W82)</f>
        <v/>
      </c>
      <c r="M45" s="393" t="str">
        <f>IF(基本情報入力シート!X82="","",基本情報入力シート!X82)</f>
        <v/>
      </c>
      <c r="N45" s="394" t="str">
        <f>IF(基本情報入力シート!Y82="","",基本情報入力シート!Y82)</f>
        <v/>
      </c>
      <c r="O45" s="59"/>
      <c r="P45" s="60"/>
      <c r="Q45" s="61"/>
      <c r="R45" s="62"/>
      <c r="S45" s="53"/>
      <c r="T45" s="385" t="str">
        <f>IFERROR(S45*VLOOKUP(AE45,【参考】数式用3!$AN$3:$BU$14,MATCH(N45,【参考】数式用3!$AN$2:$BU$2,0)),"")</f>
        <v/>
      </c>
      <c r="U45" s="63"/>
      <c r="V45" s="54"/>
      <c r="W45" s="77"/>
      <c r="X45" s="1051" t="str">
        <f>IFERROR(V45*VLOOKUP(AF45,【参考】数式用3!$AN$15:$BU$23,MATCH(N45,【参考】数式用3!$AN$2:$BU$2,0)),"")</f>
        <v/>
      </c>
      <c r="Y45" s="1052"/>
      <c r="Z45" s="64"/>
      <c r="AA45" s="55"/>
      <c r="AB45" s="395" t="str">
        <f>IFERROR(AA45*VLOOKUP(AG45,【参考】数式用3!$AN$24:$BU$27,MATCH(N45,【参考】数式用3!$AN$2:$BU$2,0)),"")</f>
        <v/>
      </c>
      <c r="AC45" s="66"/>
      <c r="AD45" s="387" t="str">
        <f t="shared" si="0"/>
        <v/>
      </c>
      <c r="AE45" s="388" t="str">
        <f t="shared" si="4"/>
        <v/>
      </c>
      <c r="AF45" s="388" t="str">
        <f t="shared" si="5"/>
        <v/>
      </c>
      <c r="AG45" s="388" t="str">
        <f t="shared" si="6"/>
        <v/>
      </c>
    </row>
    <row r="46" spans="1:33" ht="24.95" customHeight="1">
      <c r="A46" s="390">
        <v>31</v>
      </c>
      <c r="B46" s="972" t="str">
        <f>IF(基本情報入力シート!C83="","",基本情報入力シート!C83)</f>
        <v/>
      </c>
      <c r="C46" s="973"/>
      <c r="D46" s="973"/>
      <c r="E46" s="973"/>
      <c r="F46" s="973"/>
      <c r="G46" s="973"/>
      <c r="H46" s="973"/>
      <c r="I46" s="974"/>
      <c r="J46" s="391" t="str">
        <f>IF(基本情報入力シート!M83="","",基本情報入力シート!M83)</f>
        <v/>
      </c>
      <c r="K46" s="392" t="str">
        <f>IF(基本情報入力シート!R83="","",基本情報入力シート!R83)</f>
        <v/>
      </c>
      <c r="L46" s="392" t="str">
        <f>IF(基本情報入力シート!W83="","",基本情報入力シート!W83)</f>
        <v/>
      </c>
      <c r="M46" s="393" t="str">
        <f>IF(基本情報入力シート!X83="","",基本情報入力シート!X83)</f>
        <v/>
      </c>
      <c r="N46" s="394" t="str">
        <f>IF(基本情報入力シート!Y83="","",基本情報入力シート!Y83)</f>
        <v/>
      </c>
      <c r="O46" s="59"/>
      <c r="P46" s="60"/>
      <c r="Q46" s="61"/>
      <c r="R46" s="62"/>
      <c r="S46" s="53"/>
      <c r="T46" s="385" t="str">
        <f>IFERROR(S46*VLOOKUP(AE46,【参考】数式用3!$AN$3:$BU$14,MATCH(N46,【参考】数式用3!$AN$2:$BU$2,0)),"")</f>
        <v/>
      </c>
      <c r="U46" s="63"/>
      <c r="V46" s="54"/>
      <c r="W46" s="77"/>
      <c r="X46" s="1051" t="str">
        <f>IFERROR(V46*VLOOKUP(AF46,【参考】数式用3!$AN$15:$BU$23,MATCH(N46,【参考】数式用3!$AN$2:$BU$2,0)),"")</f>
        <v/>
      </c>
      <c r="Y46" s="1052"/>
      <c r="Z46" s="64"/>
      <c r="AA46" s="55"/>
      <c r="AB46" s="395" t="str">
        <f>IFERROR(AA46*VLOOKUP(AG46,【参考】数式用3!$AN$24:$BU$27,MATCH(N46,【参考】数式用3!$AN$2:$BU$2,0)),"")</f>
        <v/>
      </c>
      <c r="AC46" s="66"/>
      <c r="AD46" s="387" t="str">
        <f t="shared" si="0"/>
        <v/>
      </c>
      <c r="AE46" s="388" t="str">
        <f t="shared" si="4"/>
        <v/>
      </c>
      <c r="AF46" s="388" t="str">
        <f t="shared" si="5"/>
        <v/>
      </c>
      <c r="AG46" s="388" t="str">
        <f t="shared" si="6"/>
        <v/>
      </c>
    </row>
    <row r="47" spans="1:33" ht="24.95" customHeight="1">
      <c r="A47" s="390">
        <v>32</v>
      </c>
      <c r="B47" s="972" t="str">
        <f>IF(基本情報入力シート!C84="","",基本情報入力シート!C84)</f>
        <v/>
      </c>
      <c r="C47" s="973"/>
      <c r="D47" s="973"/>
      <c r="E47" s="973"/>
      <c r="F47" s="973"/>
      <c r="G47" s="973"/>
      <c r="H47" s="973"/>
      <c r="I47" s="974"/>
      <c r="J47" s="391" t="str">
        <f>IF(基本情報入力シート!M84="","",基本情報入力シート!M84)</f>
        <v/>
      </c>
      <c r="K47" s="392" t="str">
        <f>IF(基本情報入力シート!R84="","",基本情報入力シート!R84)</f>
        <v/>
      </c>
      <c r="L47" s="392" t="str">
        <f>IF(基本情報入力シート!W84="","",基本情報入力シート!W84)</f>
        <v/>
      </c>
      <c r="M47" s="393" t="str">
        <f>IF(基本情報入力シート!X84="","",基本情報入力シート!X84)</f>
        <v/>
      </c>
      <c r="N47" s="394" t="str">
        <f>IF(基本情報入力シート!Y84="","",基本情報入力シート!Y84)</f>
        <v/>
      </c>
      <c r="O47" s="59"/>
      <c r="P47" s="60"/>
      <c r="Q47" s="61"/>
      <c r="R47" s="62"/>
      <c r="S47" s="53"/>
      <c r="T47" s="385" t="str">
        <f>IFERROR(S47*VLOOKUP(AE47,【参考】数式用3!$AN$3:$BU$14,MATCH(N47,【参考】数式用3!$AN$2:$BU$2,0)),"")</f>
        <v/>
      </c>
      <c r="U47" s="63"/>
      <c r="V47" s="54"/>
      <c r="W47" s="77"/>
      <c r="X47" s="1051" t="str">
        <f>IFERROR(V47*VLOOKUP(AF47,【参考】数式用3!$AN$15:$BU$23,MATCH(N47,【参考】数式用3!$AN$2:$BU$2,0)),"")</f>
        <v/>
      </c>
      <c r="Y47" s="1052"/>
      <c r="Z47" s="64"/>
      <c r="AA47" s="55"/>
      <c r="AB47" s="395" t="str">
        <f>IFERROR(AA47*VLOOKUP(AG47,【参考】数式用3!$AN$24:$BU$27,MATCH(N47,【参考】数式用3!$AN$2:$BU$2,0)),"")</f>
        <v/>
      </c>
      <c r="AC47" s="66"/>
      <c r="AD47" s="387" t="str">
        <f t="shared" si="0"/>
        <v/>
      </c>
      <c r="AE47" s="388" t="str">
        <f t="shared" si="4"/>
        <v/>
      </c>
      <c r="AF47" s="388" t="str">
        <f t="shared" si="5"/>
        <v/>
      </c>
      <c r="AG47" s="388" t="str">
        <f t="shared" si="6"/>
        <v/>
      </c>
    </row>
    <row r="48" spans="1:33" ht="24.95" customHeight="1">
      <c r="A48" s="390">
        <v>33</v>
      </c>
      <c r="B48" s="972" t="str">
        <f>IF(基本情報入力シート!C85="","",基本情報入力シート!C85)</f>
        <v/>
      </c>
      <c r="C48" s="973"/>
      <c r="D48" s="973"/>
      <c r="E48" s="973"/>
      <c r="F48" s="973"/>
      <c r="G48" s="973"/>
      <c r="H48" s="973"/>
      <c r="I48" s="974"/>
      <c r="J48" s="391" t="str">
        <f>IF(基本情報入力シート!M85="","",基本情報入力シート!M85)</f>
        <v/>
      </c>
      <c r="K48" s="392" t="str">
        <f>IF(基本情報入力シート!R85="","",基本情報入力シート!R85)</f>
        <v/>
      </c>
      <c r="L48" s="392" t="str">
        <f>IF(基本情報入力シート!W85="","",基本情報入力シート!W85)</f>
        <v/>
      </c>
      <c r="M48" s="393" t="str">
        <f>IF(基本情報入力シート!X85="","",基本情報入力シート!X85)</f>
        <v/>
      </c>
      <c r="N48" s="394" t="str">
        <f>IF(基本情報入力シート!Y85="","",基本情報入力シート!Y85)</f>
        <v/>
      </c>
      <c r="O48" s="59"/>
      <c r="P48" s="60"/>
      <c r="Q48" s="61"/>
      <c r="R48" s="62"/>
      <c r="S48" s="53"/>
      <c r="T48" s="385" t="str">
        <f>IFERROR(S48*VLOOKUP(AE48,【参考】数式用3!$AN$3:$BU$14,MATCH(N48,【参考】数式用3!$AN$2:$BU$2,0)),"")</f>
        <v/>
      </c>
      <c r="U48" s="63"/>
      <c r="V48" s="54"/>
      <c r="W48" s="77"/>
      <c r="X48" s="1051" t="str">
        <f>IFERROR(V48*VLOOKUP(AF48,【参考】数式用3!$AN$15:$BU$23,MATCH(N48,【参考】数式用3!$AN$2:$BU$2,0)),"")</f>
        <v/>
      </c>
      <c r="Y48" s="1052"/>
      <c r="Z48" s="64"/>
      <c r="AA48" s="55"/>
      <c r="AB48" s="395" t="str">
        <f>IFERROR(AA48*VLOOKUP(AG48,【参考】数式用3!$AN$24:$BU$27,MATCH(N48,【参考】数式用3!$AN$2:$BU$2,0)),"")</f>
        <v/>
      </c>
      <c r="AC48" s="66"/>
      <c r="AD48" s="387" t="str">
        <f t="shared" si="0"/>
        <v/>
      </c>
      <c r="AE48" s="388" t="str">
        <f t="shared" si="4"/>
        <v/>
      </c>
      <c r="AF48" s="388" t="str">
        <f t="shared" si="5"/>
        <v/>
      </c>
      <c r="AG48" s="388" t="str">
        <f t="shared" si="6"/>
        <v/>
      </c>
    </row>
    <row r="49" spans="1:33" ht="24.95" customHeight="1">
      <c r="A49" s="390">
        <v>34</v>
      </c>
      <c r="B49" s="972" t="str">
        <f>IF(基本情報入力シート!C86="","",基本情報入力シート!C86)</f>
        <v/>
      </c>
      <c r="C49" s="973"/>
      <c r="D49" s="973"/>
      <c r="E49" s="973"/>
      <c r="F49" s="973"/>
      <c r="G49" s="973"/>
      <c r="H49" s="973"/>
      <c r="I49" s="974"/>
      <c r="J49" s="391" t="str">
        <f>IF(基本情報入力シート!M86="","",基本情報入力シート!M86)</f>
        <v/>
      </c>
      <c r="K49" s="392" t="str">
        <f>IF(基本情報入力シート!R86="","",基本情報入力シート!R86)</f>
        <v/>
      </c>
      <c r="L49" s="392" t="str">
        <f>IF(基本情報入力シート!W86="","",基本情報入力シート!W86)</f>
        <v/>
      </c>
      <c r="M49" s="393" t="str">
        <f>IF(基本情報入力シート!X86="","",基本情報入力シート!X86)</f>
        <v/>
      </c>
      <c r="N49" s="394" t="str">
        <f>IF(基本情報入力シート!Y86="","",基本情報入力シート!Y86)</f>
        <v/>
      </c>
      <c r="O49" s="59"/>
      <c r="P49" s="60"/>
      <c r="Q49" s="61"/>
      <c r="R49" s="62"/>
      <c r="S49" s="53"/>
      <c r="T49" s="385" t="str">
        <f>IFERROR(S49*VLOOKUP(AE49,【参考】数式用3!$AN$3:$BU$14,MATCH(N49,【参考】数式用3!$AN$2:$BU$2,0)),"")</f>
        <v/>
      </c>
      <c r="U49" s="63"/>
      <c r="V49" s="54"/>
      <c r="W49" s="77"/>
      <c r="X49" s="1051" t="str">
        <f>IFERROR(V49*VLOOKUP(AF49,【参考】数式用3!$AN$15:$BU$23,MATCH(N49,【参考】数式用3!$AN$2:$BU$2,0)),"")</f>
        <v/>
      </c>
      <c r="Y49" s="1052"/>
      <c r="Z49" s="64"/>
      <c r="AA49" s="55"/>
      <c r="AB49" s="395" t="str">
        <f>IFERROR(AA49*VLOOKUP(AG49,【参考】数式用3!$AN$24:$BU$27,MATCH(N49,【参考】数式用3!$AN$2:$BU$2,0)),"")</f>
        <v/>
      </c>
      <c r="AC49" s="66"/>
      <c r="AD49" s="387" t="str">
        <f t="shared" si="0"/>
        <v/>
      </c>
      <c r="AE49" s="388" t="str">
        <f t="shared" si="4"/>
        <v/>
      </c>
      <c r="AF49" s="388" t="str">
        <f t="shared" si="5"/>
        <v/>
      </c>
      <c r="AG49" s="388" t="str">
        <f t="shared" si="6"/>
        <v/>
      </c>
    </row>
    <row r="50" spans="1:33" ht="24.95" customHeight="1">
      <c r="A50" s="390">
        <v>35</v>
      </c>
      <c r="B50" s="972" t="str">
        <f>IF(基本情報入力シート!C87="","",基本情報入力シート!C87)</f>
        <v/>
      </c>
      <c r="C50" s="973"/>
      <c r="D50" s="973"/>
      <c r="E50" s="973"/>
      <c r="F50" s="973"/>
      <c r="G50" s="973"/>
      <c r="H50" s="973"/>
      <c r="I50" s="974"/>
      <c r="J50" s="391" t="str">
        <f>IF(基本情報入力シート!M87="","",基本情報入力シート!M87)</f>
        <v/>
      </c>
      <c r="K50" s="392" t="str">
        <f>IF(基本情報入力シート!R87="","",基本情報入力シート!R87)</f>
        <v/>
      </c>
      <c r="L50" s="392" t="str">
        <f>IF(基本情報入力シート!W87="","",基本情報入力シート!W87)</f>
        <v/>
      </c>
      <c r="M50" s="393" t="str">
        <f>IF(基本情報入力シート!X87="","",基本情報入力シート!X87)</f>
        <v/>
      </c>
      <c r="N50" s="394" t="str">
        <f>IF(基本情報入力シート!Y87="","",基本情報入力シート!Y87)</f>
        <v/>
      </c>
      <c r="O50" s="59"/>
      <c r="P50" s="60"/>
      <c r="Q50" s="61"/>
      <c r="R50" s="62"/>
      <c r="S50" s="53"/>
      <c r="T50" s="385" t="str">
        <f>IFERROR(S50*VLOOKUP(AE50,【参考】数式用3!$AN$3:$BU$14,MATCH(N50,【参考】数式用3!$AN$2:$BU$2,0)),"")</f>
        <v/>
      </c>
      <c r="U50" s="63"/>
      <c r="V50" s="54"/>
      <c r="W50" s="77"/>
      <c r="X50" s="1051" t="str">
        <f>IFERROR(V50*VLOOKUP(AF50,【参考】数式用3!$AN$15:$BU$23,MATCH(N50,【参考】数式用3!$AN$2:$BU$2,0)),"")</f>
        <v/>
      </c>
      <c r="Y50" s="1052"/>
      <c r="Z50" s="64"/>
      <c r="AA50" s="55"/>
      <c r="AB50" s="395" t="str">
        <f>IFERROR(AA50*VLOOKUP(AG50,【参考】数式用3!$AN$24:$BU$27,MATCH(N50,【参考】数式用3!$AN$2:$BU$2,0)),"")</f>
        <v/>
      </c>
      <c r="AC50" s="66"/>
      <c r="AD50" s="387" t="str">
        <f t="shared" si="0"/>
        <v/>
      </c>
      <c r="AE50" s="388" t="str">
        <f t="shared" si="4"/>
        <v/>
      </c>
      <c r="AF50" s="388" t="str">
        <f t="shared" si="5"/>
        <v/>
      </c>
      <c r="AG50" s="388" t="str">
        <f t="shared" si="6"/>
        <v/>
      </c>
    </row>
    <row r="51" spans="1:33" ht="24.95" customHeight="1">
      <c r="A51" s="390">
        <v>36</v>
      </c>
      <c r="B51" s="972" t="str">
        <f>IF(基本情報入力シート!C88="","",基本情報入力シート!C88)</f>
        <v/>
      </c>
      <c r="C51" s="973"/>
      <c r="D51" s="973"/>
      <c r="E51" s="973"/>
      <c r="F51" s="973"/>
      <c r="G51" s="973"/>
      <c r="H51" s="973"/>
      <c r="I51" s="974"/>
      <c r="J51" s="391" t="str">
        <f>IF(基本情報入力シート!M88="","",基本情報入力シート!M88)</f>
        <v/>
      </c>
      <c r="K51" s="392" t="str">
        <f>IF(基本情報入力シート!R88="","",基本情報入力シート!R88)</f>
        <v/>
      </c>
      <c r="L51" s="392" t="str">
        <f>IF(基本情報入力シート!W88="","",基本情報入力シート!W88)</f>
        <v/>
      </c>
      <c r="M51" s="393" t="str">
        <f>IF(基本情報入力シート!X88="","",基本情報入力シート!X88)</f>
        <v/>
      </c>
      <c r="N51" s="394" t="str">
        <f>IF(基本情報入力シート!Y88="","",基本情報入力シート!Y88)</f>
        <v/>
      </c>
      <c r="O51" s="59"/>
      <c r="P51" s="60"/>
      <c r="Q51" s="61"/>
      <c r="R51" s="62"/>
      <c r="S51" s="53"/>
      <c r="T51" s="385" t="str">
        <f>IFERROR(S51*VLOOKUP(AE51,【参考】数式用3!$AN$3:$BU$14,MATCH(N51,【参考】数式用3!$AN$2:$BU$2,0)),"")</f>
        <v/>
      </c>
      <c r="U51" s="63"/>
      <c r="V51" s="54"/>
      <c r="W51" s="77"/>
      <c r="X51" s="1051" t="str">
        <f>IFERROR(V51*VLOOKUP(AF51,【参考】数式用3!$AN$15:$BU$23,MATCH(N51,【参考】数式用3!$AN$2:$BU$2,0)),"")</f>
        <v/>
      </c>
      <c r="Y51" s="1052"/>
      <c r="Z51" s="64"/>
      <c r="AA51" s="55"/>
      <c r="AB51" s="395" t="str">
        <f>IFERROR(AA51*VLOOKUP(AG51,【参考】数式用3!$AN$24:$BU$27,MATCH(N51,【参考】数式用3!$AN$2:$BU$2,0)),"")</f>
        <v/>
      </c>
      <c r="AC51" s="66"/>
      <c r="AD51" s="387" t="str">
        <f t="shared" si="0"/>
        <v/>
      </c>
      <c r="AE51" s="388" t="str">
        <f t="shared" si="4"/>
        <v/>
      </c>
      <c r="AF51" s="388" t="str">
        <f t="shared" si="5"/>
        <v/>
      </c>
      <c r="AG51" s="388" t="str">
        <f t="shared" si="6"/>
        <v/>
      </c>
    </row>
    <row r="52" spans="1:33" ht="24.95" customHeight="1">
      <c r="A52" s="390">
        <v>37</v>
      </c>
      <c r="B52" s="972" t="str">
        <f>IF(基本情報入力シート!C89="","",基本情報入力シート!C89)</f>
        <v/>
      </c>
      <c r="C52" s="973"/>
      <c r="D52" s="973"/>
      <c r="E52" s="973"/>
      <c r="F52" s="973"/>
      <c r="G52" s="973"/>
      <c r="H52" s="973"/>
      <c r="I52" s="974"/>
      <c r="J52" s="391" t="str">
        <f>IF(基本情報入力シート!M89="","",基本情報入力シート!M89)</f>
        <v/>
      </c>
      <c r="K52" s="392" t="str">
        <f>IF(基本情報入力シート!R89="","",基本情報入力シート!R89)</f>
        <v/>
      </c>
      <c r="L52" s="392" t="str">
        <f>IF(基本情報入力シート!W89="","",基本情報入力シート!W89)</f>
        <v/>
      </c>
      <c r="M52" s="393" t="str">
        <f>IF(基本情報入力シート!X89="","",基本情報入力シート!X89)</f>
        <v/>
      </c>
      <c r="N52" s="394" t="str">
        <f>IF(基本情報入力シート!Y89="","",基本情報入力シート!Y89)</f>
        <v/>
      </c>
      <c r="O52" s="59"/>
      <c r="P52" s="60"/>
      <c r="Q52" s="61"/>
      <c r="R52" s="62"/>
      <c r="S52" s="53"/>
      <c r="T52" s="385" t="str">
        <f>IFERROR(S52*VLOOKUP(AE52,【参考】数式用3!$AN$3:$BU$14,MATCH(N52,【参考】数式用3!$AN$2:$BU$2,0)),"")</f>
        <v/>
      </c>
      <c r="U52" s="63"/>
      <c r="V52" s="54"/>
      <c r="W52" s="77"/>
      <c r="X52" s="1051" t="str">
        <f>IFERROR(V52*VLOOKUP(AF52,【参考】数式用3!$AN$15:$BU$23,MATCH(N52,【参考】数式用3!$AN$2:$BU$2,0)),"")</f>
        <v/>
      </c>
      <c r="Y52" s="1052"/>
      <c r="Z52" s="64"/>
      <c r="AA52" s="55"/>
      <c r="AB52" s="395" t="str">
        <f>IFERROR(AA52*VLOOKUP(AG52,【参考】数式用3!$AN$24:$BU$27,MATCH(N52,【参考】数式用3!$AN$2:$BU$2,0)),"")</f>
        <v/>
      </c>
      <c r="AC52" s="66"/>
      <c r="AD52" s="387" t="str">
        <f t="shared" si="0"/>
        <v/>
      </c>
      <c r="AE52" s="388" t="str">
        <f t="shared" si="4"/>
        <v/>
      </c>
      <c r="AF52" s="388" t="str">
        <f t="shared" si="5"/>
        <v/>
      </c>
      <c r="AG52" s="388" t="str">
        <f t="shared" si="6"/>
        <v/>
      </c>
    </row>
    <row r="53" spans="1:33" ht="24.95" customHeight="1">
      <c r="A53" s="390">
        <v>38</v>
      </c>
      <c r="B53" s="972" t="str">
        <f>IF(基本情報入力シート!C90="","",基本情報入力シート!C90)</f>
        <v/>
      </c>
      <c r="C53" s="973"/>
      <c r="D53" s="973"/>
      <c r="E53" s="973"/>
      <c r="F53" s="973"/>
      <c r="G53" s="973"/>
      <c r="H53" s="973"/>
      <c r="I53" s="974"/>
      <c r="J53" s="391" t="str">
        <f>IF(基本情報入力シート!M90="","",基本情報入力シート!M90)</f>
        <v/>
      </c>
      <c r="K53" s="392" t="str">
        <f>IF(基本情報入力シート!R90="","",基本情報入力シート!R90)</f>
        <v/>
      </c>
      <c r="L53" s="392" t="str">
        <f>IF(基本情報入力シート!W90="","",基本情報入力シート!W90)</f>
        <v/>
      </c>
      <c r="M53" s="393" t="str">
        <f>IF(基本情報入力シート!X90="","",基本情報入力シート!X90)</f>
        <v/>
      </c>
      <c r="N53" s="394" t="str">
        <f>IF(基本情報入力シート!Y90="","",基本情報入力シート!Y90)</f>
        <v/>
      </c>
      <c r="O53" s="59"/>
      <c r="P53" s="60"/>
      <c r="Q53" s="61"/>
      <c r="R53" s="62"/>
      <c r="S53" s="53"/>
      <c r="T53" s="385" t="str">
        <f>IFERROR(S53*VLOOKUP(AE53,【参考】数式用3!$AN$3:$BU$14,MATCH(N53,【参考】数式用3!$AN$2:$BU$2,0)),"")</f>
        <v/>
      </c>
      <c r="U53" s="63"/>
      <c r="V53" s="54"/>
      <c r="W53" s="77"/>
      <c r="X53" s="1051" t="str">
        <f>IFERROR(V53*VLOOKUP(AF53,【参考】数式用3!$AN$15:$BU$23,MATCH(N53,【参考】数式用3!$AN$2:$BU$2,0)),"")</f>
        <v/>
      </c>
      <c r="Y53" s="1052"/>
      <c r="Z53" s="64"/>
      <c r="AA53" s="55"/>
      <c r="AB53" s="395" t="str">
        <f>IFERROR(AA53*VLOOKUP(AG53,【参考】数式用3!$AN$24:$BU$27,MATCH(N53,【参考】数式用3!$AN$2:$BU$2,0)),"")</f>
        <v/>
      </c>
      <c r="AC53" s="66"/>
      <c r="AD53" s="387" t="str">
        <f t="shared" si="0"/>
        <v/>
      </c>
      <c r="AE53" s="388" t="str">
        <f t="shared" si="4"/>
        <v/>
      </c>
      <c r="AF53" s="388" t="str">
        <f t="shared" si="5"/>
        <v/>
      </c>
      <c r="AG53" s="388" t="str">
        <f t="shared" si="6"/>
        <v/>
      </c>
    </row>
    <row r="54" spans="1:33" ht="24.95" customHeight="1">
      <c r="A54" s="390">
        <v>39</v>
      </c>
      <c r="B54" s="972" t="str">
        <f>IF(基本情報入力シート!C91="","",基本情報入力シート!C91)</f>
        <v/>
      </c>
      <c r="C54" s="973"/>
      <c r="D54" s="973"/>
      <c r="E54" s="973"/>
      <c r="F54" s="973"/>
      <c r="G54" s="973"/>
      <c r="H54" s="973"/>
      <c r="I54" s="974"/>
      <c r="J54" s="391" t="str">
        <f>IF(基本情報入力シート!M91="","",基本情報入力シート!M91)</f>
        <v/>
      </c>
      <c r="K54" s="392" t="str">
        <f>IF(基本情報入力シート!R91="","",基本情報入力シート!R91)</f>
        <v/>
      </c>
      <c r="L54" s="392" t="str">
        <f>IF(基本情報入力シート!W91="","",基本情報入力シート!W91)</f>
        <v/>
      </c>
      <c r="M54" s="393" t="str">
        <f>IF(基本情報入力シート!X91="","",基本情報入力シート!X91)</f>
        <v/>
      </c>
      <c r="N54" s="394" t="str">
        <f>IF(基本情報入力シート!Y91="","",基本情報入力シート!Y91)</f>
        <v/>
      </c>
      <c r="O54" s="59"/>
      <c r="P54" s="60"/>
      <c r="Q54" s="61"/>
      <c r="R54" s="62"/>
      <c r="S54" s="53"/>
      <c r="T54" s="385" t="str">
        <f>IFERROR(S54*VLOOKUP(AE54,【参考】数式用3!$AN$3:$BU$14,MATCH(N54,【参考】数式用3!$AN$2:$BU$2,0)),"")</f>
        <v/>
      </c>
      <c r="U54" s="63"/>
      <c r="V54" s="54"/>
      <c r="W54" s="77"/>
      <c r="X54" s="1051" t="str">
        <f>IFERROR(V54*VLOOKUP(AF54,【参考】数式用3!$AN$15:$BU$23,MATCH(N54,【参考】数式用3!$AN$2:$BU$2,0)),"")</f>
        <v/>
      </c>
      <c r="Y54" s="1052"/>
      <c r="Z54" s="64"/>
      <c r="AA54" s="55"/>
      <c r="AB54" s="395" t="str">
        <f>IFERROR(AA54*VLOOKUP(AG54,【参考】数式用3!$AN$24:$BU$27,MATCH(N54,【参考】数式用3!$AN$2:$BU$2,0)),"")</f>
        <v/>
      </c>
      <c r="AC54" s="66"/>
      <c r="AD54" s="387" t="str">
        <f t="shared" si="0"/>
        <v/>
      </c>
      <c r="AE54" s="388" t="str">
        <f t="shared" si="4"/>
        <v/>
      </c>
      <c r="AF54" s="388" t="str">
        <f t="shared" si="5"/>
        <v/>
      </c>
      <c r="AG54" s="388" t="str">
        <f t="shared" si="6"/>
        <v/>
      </c>
    </row>
    <row r="55" spans="1:33" ht="24.95" customHeight="1">
      <c r="A55" s="390">
        <v>40</v>
      </c>
      <c r="B55" s="972" t="str">
        <f>IF(基本情報入力シート!C92="","",基本情報入力シート!C92)</f>
        <v/>
      </c>
      <c r="C55" s="973"/>
      <c r="D55" s="973"/>
      <c r="E55" s="973"/>
      <c r="F55" s="973"/>
      <c r="G55" s="973"/>
      <c r="H55" s="973"/>
      <c r="I55" s="974"/>
      <c r="J55" s="391" t="str">
        <f>IF(基本情報入力シート!M92="","",基本情報入力シート!M92)</f>
        <v/>
      </c>
      <c r="K55" s="392" t="str">
        <f>IF(基本情報入力シート!R92="","",基本情報入力シート!R92)</f>
        <v/>
      </c>
      <c r="L55" s="392" t="str">
        <f>IF(基本情報入力シート!W92="","",基本情報入力シート!W92)</f>
        <v/>
      </c>
      <c r="M55" s="393" t="str">
        <f>IF(基本情報入力シート!X92="","",基本情報入力シート!X92)</f>
        <v/>
      </c>
      <c r="N55" s="394" t="str">
        <f>IF(基本情報入力シート!Y92="","",基本情報入力シート!Y92)</f>
        <v/>
      </c>
      <c r="O55" s="59"/>
      <c r="P55" s="60"/>
      <c r="Q55" s="61"/>
      <c r="R55" s="62"/>
      <c r="S55" s="53"/>
      <c r="T55" s="385" t="str">
        <f>IFERROR(S55*VLOOKUP(AE55,【参考】数式用3!$AN$3:$BU$14,MATCH(N55,【参考】数式用3!$AN$2:$BU$2,0)),"")</f>
        <v/>
      </c>
      <c r="U55" s="63"/>
      <c r="V55" s="54"/>
      <c r="W55" s="77"/>
      <c r="X55" s="1051" t="str">
        <f>IFERROR(V55*VLOOKUP(AF55,【参考】数式用3!$AN$15:$BU$23,MATCH(N55,【参考】数式用3!$AN$2:$BU$2,0)),"")</f>
        <v/>
      </c>
      <c r="Y55" s="1052"/>
      <c r="Z55" s="64"/>
      <c r="AA55" s="55"/>
      <c r="AB55" s="395" t="str">
        <f>IFERROR(AA55*VLOOKUP(AG55,【参考】数式用3!$AN$24:$BU$27,MATCH(N55,【参考】数式用3!$AN$2:$BU$2,0)),"")</f>
        <v/>
      </c>
      <c r="AC55" s="66"/>
      <c r="AD55" s="387" t="str">
        <f t="shared" si="0"/>
        <v/>
      </c>
      <c r="AE55" s="388" t="str">
        <f t="shared" si="4"/>
        <v/>
      </c>
      <c r="AF55" s="388" t="str">
        <f t="shared" si="5"/>
        <v/>
      </c>
      <c r="AG55" s="388" t="str">
        <f t="shared" si="6"/>
        <v/>
      </c>
    </row>
    <row r="56" spans="1:33" ht="24.95" customHeight="1">
      <c r="A56" s="390">
        <v>41</v>
      </c>
      <c r="B56" s="972" t="str">
        <f>IF(基本情報入力シート!C93="","",基本情報入力シート!C93)</f>
        <v/>
      </c>
      <c r="C56" s="973"/>
      <c r="D56" s="973"/>
      <c r="E56" s="973"/>
      <c r="F56" s="973"/>
      <c r="G56" s="973"/>
      <c r="H56" s="973"/>
      <c r="I56" s="974"/>
      <c r="J56" s="391" t="str">
        <f>IF(基本情報入力シート!M93="","",基本情報入力シート!M93)</f>
        <v/>
      </c>
      <c r="K56" s="392" t="str">
        <f>IF(基本情報入力シート!R93="","",基本情報入力シート!R93)</f>
        <v/>
      </c>
      <c r="L56" s="392" t="str">
        <f>IF(基本情報入力シート!W93="","",基本情報入力シート!W93)</f>
        <v/>
      </c>
      <c r="M56" s="393" t="str">
        <f>IF(基本情報入力シート!X93="","",基本情報入力シート!X93)</f>
        <v/>
      </c>
      <c r="N56" s="394" t="str">
        <f>IF(基本情報入力シート!Y93="","",基本情報入力シート!Y93)</f>
        <v/>
      </c>
      <c r="O56" s="59"/>
      <c r="P56" s="60"/>
      <c r="Q56" s="61"/>
      <c r="R56" s="62"/>
      <c r="S56" s="53"/>
      <c r="T56" s="385" t="str">
        <f>IFERROR(S56*VLOOKUP(AE56,【参考】数式用3!$AN$3:$BU$14,MATCH(N56,【参考】数式用3!$AN$2:$BU$2,0)),"")</f>
        <v/>
      </c>
      <c r="U56" s="63"/>
      <c r="V56" s="54"/>
      <c r="W56" s="77"/>
      <c r="X56" s="1051" t="str">
        <f>IFERROR(V56*VLOOKUP(AF56,【参考】数式用3!$AN$15:$BU$23,MATCH(N56,【参考】数式用3!$AN$2:$BU$2,0)),"")</f>
        <v/>
      </c>
      <c r="Y56" s="1052"/>
      <c r="Z56" s="64"/>
      <c r="AA56" s="55"/>
      <c r="AB56" s="395" t="str">
        <f>IFERROR(AA56*VLOOKUP(AG56,【参考】数式用3!$AN$24:$BU$27,MATCH(N56,【参考】数式用3!$AN$2:$BU$2,0)),"")</f>
        <v/>
      </c>
      <c r="AC56" s="66"/>
      <c r="AD56" s="387" t="str">
        <f t="shared" si="0"/>
        <v/>
      </c>
      <c r="AE56" s="388" t="str">
        <f t="shared" si="4"/>
        <v/>
      </c>
      <c r="AF56" s="388" t="str">
        <f t="shared" si="5"/>
        <v/>
      </c>
      <c r="AG56" s="388" t="str">
        <f t="shared" si="6"/>
        <v/>
      </c>
    </row>
    <row r="57" spans="1:33" ht="24.95" customHeight="1">
      <c r="A57" s="390">
        <v>42</v>
      </c>
      <c r="B57" s="972" t="str">
        <f>IF(基本情報入力シート!C94="","",基本情報入力シート!C94)</f>
        <v/>
      </c>
      <c r="C57" s="973"/>
      <c r="D57" s="973"/>
      <c r="E57" s="973"/>
      <c r="F57" s="973"/>
      <c r="G57" s="973"/>
      <c r="H57" s="973"/>
      <c r="I57" s="974"/>
      <c r="J57" s="391" t="str">
        <f>IF(基本情報入力シート!M94="","",基本情報入力シート!M94)</f>
        <v/>
      </c>
      <c r="K57" s="392" t="str">
        <f>IF(基本情報入力シート!R94="","",基本情報入力シート!R94)</f>
        <v/>
      </c>
      <c r="L57" s="392" t="str">
        <f>IF(基本情報入力シート!W94="","",基本情報入力シート!W94)</f>
        <v/>
      </c>
      <c r="M57" s="393" t="str">
        <f>IF(基本情報入力シート!X94="","",基本情報入力シート!X94)</f>
        <v/>
      </c>
      <c r="N57" s="394" t="str">
        <f>IF(基本情報入力シート!Y94="","",基本情報入力シート!Y94)</f>
        <v/>
      </c>
      <c r="O57" s="59"/>
      <c r="P57" s="60"/>
      <c r="Q57" s="61"/>
      <c r="R57" s="62"/>
      <c r="S57" s="53"/>
      <c r="T57" s="385" t="str">
        <f>IFERROR(S57*VLOOKUP(AE57,【参考】数式用3!$AN$3:$BU$14,MATCH(N57,【参考】数式用3!$AN$2:$BU$2,0)),"")</f>
        <v/>
      </c>
      <c r="U57" s="63"/>
      <c r="V57" s="54"/>
      <c r="W57" s="77"/>
      <c r="X57" s="1051" t="str">
        <f>IFERROR(V57*VLOOKUP(AF57,【参考】数式用3!$AN$15:$BU$23,MATCH(N57,【参考】数式用3!$AN$2:$BU$2,0)),"")</f>
        <v/>
      </c>
      <c r="Y57" s="1052"/>
      <c r="Z57" s="64"/>
      <c r="AA57" s="55"/>
      <c r="AB57" s="395" t="str">
        <f>IFERROR(AA57*VLOOKUP(AG57,【参考】数式用3!$AN$24:$BU$27,MATCH(N57,【参考】数式用3!$AN$2:$BU$2,0)),"")</f>
        <v/>
      </c>
      <c r="AC57" s="66"/>
      <c r="AD57" s="387" t="str">
        <f t="shared" si="0"/>
        <v/>
      </c>
      <c r="AE57" s="388" t="str">
        <f t="shared" si="4"/>
        <v/>
      </c>
      <c r="AF57" s="388" t="str">
        <f t="shared" si="5"/>
        <v/>
      </c>
      <c r="AG57" s="388" t="str">
        <f t="shared" si="6"/>
        <v/>
      </c>
    </row>
    <row r="58" spans="1:33" ht="24.95" customHeight="1">
      <c r="A58" s="390">
        <v>43</v>
      </c>
      <c r="B58" s="972" t="str">
        <f>IF(基本情報入力シート!C95="","",基本情報入力シート!C95)</f>
        <v/>
      </c>
      <c r="C58" s="973"/>
      <c r="D58" s="973"/>
      <c r="E58" s="973"/>
      <c r="F58" s="973"/>
      <c r="G58" s="973"/>
      <c r="H58" s="973"/>
      <c r="I58" s="974"/>
      <c r="J58" s="391" t="str">
        <f>IF(基本情報入力シート!M95="","",基本情報入力シート!M95)</f>
        <v/>
      </c>
      <c r="K58" s="392" t="str">
        <f>IF(基本情報入力シート!R95="","",基本情報入力シート!R95)</f>
        <v/>
      </c>
      <c r="L58" s="392" t="str">
        <f>IF(基本情報入力シート!W95="","",基本情報入力シート!W95)</f>
        <v/>
      </c>
      <c r="M58" s="393" t="str">
        <f>IF(基本情報入力シート!X95="","",基本情報入力シート!X95)</f>
        <v/>
      </c>
      <c r="N58" s="394" t="str">
        <f>IF(基本情報入力シート!Y95="","",基本情報入力シート!Y95)</f>
        <v/>
      </c>
      <c r="O58" s="59"/>
      <c r="P58" s="60"/>
      <c r="Q58" s="61"/>
      <c r="R58" s="62"/>
      <c r="S58" s="53"/>
      <c r="T58" s="385" t="str">
        <f>IFERROR(S58*VLOOKUP(AE58,【参考】数式用3!$AN$3:$BU$14,MATCH(N58,【参考】数式用3!$AN$2:$BU$2,0)),"")</f>
        <v/>
      </c>
      <c r="U58" s="63"/>
      <c r="V58" s="54"/>
      <c r="W58" s="77"/>
      <c r="X58" s="1051" t="str">
        <f>IFERROR(V58*VLOOKUP(AF58,【参考】数式用3!$AN$15:$BU$23,MATCH(N58,【参考】数式用3!$AN$2:$BU$2,0)),"")</f>
        <v/>
      </c>
      <c r="Y58" s="1052"/>
      <c r="Z58" s="64"/>
      <c r="AA58" s="55"/>
      <c r="AB58" s="395" t="str">
        <f>IFERROR(AA58*VLOOKUP(AG58,【参考】数式用3!$AN$24:$BU$27,MATCH(N58,【参考】数式用3!$AN$2:$BU$2,0)),"")</f>
        <v/>
      </c>
      <c r="AC58" s="66"/>
      <c r="AD58" s="387" t="str">
        <f t="shared" si="0"/>
        <v/>
      </c>
      <c r="AE58" s="388" t="str">
        <f t="shared" si="4"/>
        <v/>
      </c>
      <c r="AF58" s="388" t="str">
        <f t="shared" si="5"/>
        <v/>
      </c>
      <c r="AG58" s="388" t="str">
        <f t="shared" si="6"/>
        <v/>
      </c>
    </row>
    <row r="59" spans="1:33" ht="24.95" customHeight="1">
      <c r="A59" s="390">
        <v>44</v>
      </c>
      <c r="B59" s="972" t="str">
        <f>IF(基本情報入力シート!C96="","",基本情報入力シート!C96)</f>
        <v/>
      </c>
      <c r="C59" s="973"/>
      <c r="D59" s="973"/>
      <c r="E59" s="973"/>
      <c r="F59" s="973"/>
      <c r="G59" s="973"/>
      <c r="H59" s="973"/>
      <c r="I59" s="974"/>
      <c r="J59" s="391" t="str">
        <f>IF(基本情報入力シート!M96="","",基本情報入力シート!M96)</f>
        <v/>
      </c>
      <c r="K59" s="392" t="str">
        <f>IF(基本情報入力シート!R96="","",基本情報入力シート!R96)</f>
        <v/>
      </c>
      <c r="L59" s="392" t="str">
        <f>IF(基本情報入力シート!W96="","",基本情報入力シート!W96)</f>
        <v/>
      </c>
      <c r="M59" s="393" t="str">
        <f>IF(基本情報入力シート!X96="","",基本情報入力シート!X96)</f>
        <v/>
      </c>
      <c r="N59" s="394" t="str">
        <f>IF(基本情報入力シート!Y96="","",基本情報入力シート!Y96)</f>
        <v/>
      </c>
      <c r="O59" s="59"/>
      <c r="P59" s="60"/>
      <c r="Q59" s="61"/>
      <c r="R59" s="62"/>
      <c r="S59" s="53"/>
      <c r="T59" s="385" t="str">
        <f>IFERROR(S59*VLOOKUP(AE59,【参考】数式用3!$AN$3:$BU$14,MATCH(N59,【参考】数式用3!$AN$2:$BU$2,0)),"")</f>
        <v/>
      </c>
      <c r="U59" s="63"/>
      <c r="V59" s="54"/>
      <c r="W59" s="77"/>
      <c r="X59" s="1051" t="str">
        <f>IFERROR(V59*VLOOKUP(AF59,【参考】数式用3!$AN$15:$BU$23,MATCH(N59,【参考】数式用3!$AN$2:$BU$2,0)),"")</f>
        <v/>
      </c>
      <c r="Y59" s="1052"/>
      <c r="Z59" s="64"/>
      <c r="AA59" s="55"/>
      <c r="AB59" s="395" t="str">
        <f>IFERROR(AA59*VLOOKUP(AG59,【参考】数式用3!$AN$24:$BU$27,MATCH(N59,【参考】数式用3!$AN$2:$BU$2,0)),"")</f>
        <v/>
      </c>
      <c r="AC59" s="66"/>
      <c r="AD59" s="387" t="str">
        <f t="shared" si="0"/>
        <v/>
      </c>
      <c r="AE59" s="388" t="str">
        <f t="shared" si="4"/>
        <v/>
      </c>
      <c r="AF59" s="388" t="str">
        <f t="shared" si="5"/>
        <v/>
      </c>
      <c r="AG59" s="388" t="str">
        <f t="shared" si="6"/>
        <v/>
      </c>
    </row>
    <row r="60" spans="1:33" ht="24.95" customHeight="1">
      <c r="A60" s="390">
        <v>45</v>
      </c>
      <c r="B60" s="972" t="str">
        <f>IF(基本情報入力シート!C97="","",基本情報入力シート!C97)</f>
        <v/>
      </c>
      <c r="C60" s="973"/>
      <c r="D60" s="973"/>
      <c r="E60" s="973"/>
      <c r="F60" s="973"/>
      <c r="G60" s="973"/>
      <c r="H60" s="973"/>
      <c r="I60" s="974"/>
      <c r="J60" s="391" t="str">
        <f>IF(基本情報入力シート!M97="","",基本情報入力シート!M97)</f>
        <v/>
      </c>
      <c r="K60" s="392" t="str">
        <f>IF(基本情報入力シート!R97="","",基本情報入力シート!R97)</f>
        <v/>
      </c>
      <c r="L60" s="392" t="str">
        <f>IF(基本情報入力シート!W97="","",基本情報入力シート!W97)</f>
        <v/>
      </c>
      <c r="M60" s="393" t="str">
        <f>IF(基本情報入力シート!X97="","",基本情報入力シート!X97)</f>
        <v/>
      </c>
      <c r="N60" s="394" t="str">
        <f>IF(基本情報入力シート!Y97="","",基本情報入力シート!Y97)</f>
        <v/>
      </c>
      <c r="O60" s="59"/>
      <c r="P60" s="60"/>
      <c r="Q60" s="61"/>
      <c r="R60" s="62"/>
      <c r="S60" s="53"/>
      <c r="T60" s="385" t="str">
        <f>IFERROR(S60*VLOOKUP(AE60,【参考】数式用3!$AN$3:$BU$14,MATCH(N60,【参考】数式用3!$AN$2:$BU$2,0)),"")</f>
        <v/>
      </c>
      <c r="U60" s="63"/>
      <c r="V60" s="54"/>
      <c r="W60" s="77"/>
      <c r="X60" s="1051" t="str">
        <f>IFERROR(V60*VLOOKUP(AF60,【参考】数式用3!$AN$15:$BU$23,MATCH(N60,【参考】数式用3!$AN$2:$BU$2,0)),"")</f>
        <v/>
      </c>
      <c r="Y60" s="1052"/>
      <c r="Z60" s="64"/>
      <c r="AA60" s="55"/>
      <c r="AB60" s="395" t="str">
        <f>IFERROR(AA60*VLOOKUP(AG60,【参考】数式用3!$AN$24:$BU$27,MATCH(N60,【参考】数式用3!$AN$2:$BU$2,0)),"")</f>
        <v/>
      </c>
      <c r="AC60" s="66"/>
      <c r="AD60" s="387" t="str">
        <f t="shared" si="0"/>
        <v/>
      </c>
      <c r="AE60" s="388" t="str">
        <f t="shared" si="4"/>
        <v/>
      </c>
      <c r="AF60" s="388" t="str">
        <f t="shared" si="5"/>
        <v/>
      </c>
      <c r="AG60" s="388" t="str">
        <f t="shared" si="6"/>
        <v/>
      </c>
    </row>
    <row r="61" spans="1:33" ht="24.95" customHeight="1">
      <c r="A61" s="390">
        <v>46</v>
      </c>
      <c r="B61" s="972" t="str">
        <f>IF(基本情報入力シート!C98="","",基本情報入力シート!C98)</f>
        <v/>
      </c>
      <c r="C61" s="973"/>
      <c r="D61" s="973"/>
      <c r="E61" s="973"/>
      <c r="F61" s="973"/>
      <c r="G61" s="973"/>
      <c r="H61" s="973"/>
      <c r="I61" s="974"/>
      <c r="J61" s="391" t="str">
        <f>IF(基本情報入力シート!M98="","",基本情報入力シート!M98)</f>
        <v/>
      </c>
      <c r="K61" s="392" t="str">
        <f>IF(基本情報入力シート!R98="","",基本情報入力シート!R98)</f>
        <v/>
      </c>
      <c r="L61" s="392" t="str">
        <f>IF(基本情報入力シート!W98="","",基本情報入力シート!W98)</f>
        <v/>
      </c>
      <c r="M61" s="393" t="str">
        <f>IF(基本情報入力シート!X98="","",基本情報入力シート!X98)</f>
        <v/>
      </c>
      <c r="N61" s="394" t="str">
        <f>IF(基本情報入力シート!Y98="","",基本情報入力シート!Y98)</f>
        <v/>
      </c>
      <c r="O61" s="59"/>
      <c r="P61" s="60"/>
      <c r="Q61" s="61"/>
      <c r="R61" s="62"/>
      <c r="S61" s="53"/>
      <c r="T61" s="385" t="str">
        <f>IFERROR(S61*VLOOKUP(AE61,【参考】数式用3!$AN$3:$BU$14,MATCH(N61,【参考】数式用3!$AN$2:$BU$2,0)),"")</f>
        <v/>
      </c>
      <c r="U61" s="63"/>
      <c r="V61" s="54"/>
      <c r="W61" s="77"/>
      <c r="X61" s="1051" t="str">
        <f>IFERROR(V61*VLOOKUP(AF61,【参考】数式用3!$AN$15:$BU$23,MATCH(N61,【参考】数式用3!$AN$2:$BU$2,0)),"")</f>
        <v/>
      </c>
      <c r="Y61" s="1052"/>
      <c r="Z61" s="64"/>
      <c r="AA61" s="55"/>
      <c r="AB61" s="395" t="str">
        <f>IFERROR(AA61*VLOOKUP(AG61,【参考】数式用3!$AN$24:$BU$27,MATCH(N61,【参考】数式用3!$AN$2:$BU$2,0)),"")</f>
        <v/>
      </c>
      <c r="AC61" s="66"/>
      <c r="AD61" s="387" t="str">
        <f t="shared" si="0"/>
        <v/>
      </c>
      <c r="AE61" s="388" t="str">
        <f t="shared" si="4"/>
        <v/>
      </c>
      <c r="AF61" s="388" t="str">
        <f t="shared" si="5"/>
        <v/>
      </c>
      <c r="AG61" s="388" t="str">
        <f t="shared" si="6"/>
        <v/>
      </c>
    </row>
    <row r="62" spans="1:33" ht="24.95" customHeight="1">
      <c r="A62" s="390">
        <v>47</v>
      </c>
      <c r="B62" s="972" t="str">
        <f>IF(基本情報入力シート!C99="","",基本情報入力シート!C99)</f>
        <v/>
      </c>
      <c r="C62" s="973"/>
      <c r="D62" s="973"/>
      <c r="E62" s="973"/>
      <c r="F62" s="973"/>
      <c r="G62" s="973"/>
      <c r="H62" s="973"/>
      <c r="I62" s="974"/>
      <c r="J62" s="391" t="str">
        <f>IF(基本情報入力シート!M99="","",基本情報入力シート!M99)</f>
        <v/>
      </c>
      <c r="K62" s="392" t="str">
        <f>IF(基本情報入力シート!R99="","",基本情報入力シート!R99)</f>
        <v/>
      </c>
      <c r="L62" s="392" t="str">
        <f>IF(基本情報入力シート!W99="","",基本情報入力シート!W99)</f>
        <v/>
      </c>
      <c r="M62" s="393" t="str">
        <f>IF(基本情報入力シート!X99="","",基本情報入力シート!X99)</f>
        <v/>
      </c>
      <c r="N62" s="394" t="str">
        <f>IF(基本情報入力シート!Y99="","",基本情報入力シート!Y99)</f>
        <v/>
      </c>
      <c r="O62" s="59"/>
      <c r="P62" s="60"/>
      <c r="Q62" s="61"/>
      <c r="R62" s="62"/>
      <c r="S62" s="53"/>
      <c r="T62" s="385" t="str">
        <f>IFERROR(S62*VLOOKUP(AE62,【参考】数式用3!$AN$3:$BU$14,MATCH(N62,【参考】数式用3!$AN$2:$BU$2,0)),"")</f>
        <v/>
      </c>
      <c r="U62" s="63"/>
      <c r="V62" s="54"/>
      <c r="W62" s="77"/>
      <c r="X62" s="1051" t="str">
        <f>IFERROR(V62*VLOOKUP(AF62,【参考】数式用3!$AN$15:$BU$23,MATCH(N62,【参考】数式用3!$AN$2:$BU$2,0)),"")</f>
        <v/>
      </c>
      <c r="Y62" s="1052"/>
      <c r="Z62" s="64"/>
      <c r="AA62" s="55"/>
      <c r="AB62" s="395" t="str">
        <f>IFERROR(AA62*VLOOKUP(AG62,【参考】数式用3!$AN$24:$BU$27,MATCH(N62,【参考】数式用3!$AN$2:$BU$2,0)),"")</f>
        <v/>
      </c>
      <c r="AC62" s="66"/>
      <c r="AD62" s="387" t="str">
        <f t="shared" si="0"/>
        <v/>
      </c>
      <c r="AE62" s="388" t="str">
        <f t="shared" si="4"/>
        <v/>
      </c>
      <c r="AF62" s="388" t="str">
        <f t="shared" si="5"/>
        <v/>
      </c>
      <c r="AG62" s="388" t="str">
        <f t="shared" si="6"/>
        <v/>
      </c>
    </row>
    <row r="63" spans="1:33" ht="24.95" customHeight="1">
      <c r="A63" s="390">
        <v>48</v>
      </c>
      <c r="B63" s="972" t="str">
        <f>IF(基本情報入力シート!C100="","",基本情報入力シート!C100)</f>
        <v/>
      </c>
      <c r="C63" s="973"/>
      <c r="D63" s="973"/>
      <c r="E63" s="973"/>
      <c r="F63" s="973"/>
      <c r="G63" s="973"/>
      <c r="H63" s="973"/>
      <c r="I63" s="974"/>
      <c r="J63" s="391" t="str">
        <f>IF(基本情報入力シート!M100="","",基本情報入力シート!M100)</f>
        <v/>
      </c>
      <c r="K63" s="392" t="str">
        <f>IF(基本情報入力シート!R100="","",基本情報入力シート!R100)</f>
        <v/>
      </c>
      <c r="L63" s="392" t="str">
        <f>IF(基本情報入力シート!W100="","",基本情報入力シート!W100)</f>
        <v/>
      </c>
      <c r="M63" s="393" t="str">
        <f>IF(基本情報入力シート!X100="","",基本情報入力シート!X100)</f>
        <v/>
      </c>
      <c r="N63" s="394" t="str">
        <f>IF(基本情報入力シート!Y100="","",基本情報入力シート!Y100)</f>
        <v/>
      </c>
      <c r="O63" s="59"/>
      <c r="P63" s="60"/>
      <c r="Q63" s="61"/>
      <c r="R63" s="62"/>
      <c r="S63" s="53"/>
      <c r="T63" s="385" t="str">
        <f>IFERROR(S63*VLOOKUP(AE63,【参考】数式用3!$AN$3:$BU$14,MATCH(N63,【参考】数式用3!$AN$2:$BU$2,0)),"")</f>
        <v/>
      </c>
      <c r="U63" s="63"/>
      <c r="V63" s="54"/>
      <c r="W63" s="77"/>
      <c r="X63" s="1051" t="str">
        <f>IFERROR(V63*VLOOKUP(AF63,【参考】数式用3!$AN$15:$BU$23,MATCH(N63,【参考】数式用3!$AN$2:$BU$2,0)),"")</f>
        <v/>
      </c>
      <c r="Y63" s="1052"/>
      <c r="Z63" s="64"/>
      <c r="AA63" s="55"/>
      <c r="AB63" s="395" t="str">
        <f>IFERROR(AA63*VLOOKUP(AG63,【参考】数式用3!$AN$24:$BU$27,MATCH(N63,【参考】数式用3!$AN$2:$BU$2,0)),"")</f>
        <v/>
      </c>
      <c r="AC63" s="66"/>
      <c r="AD63" s="387" t="str">
        <f t="shared" si="0"/>
        <v/>
      </c>
      <c r="AE63" s="388" t="str">
        <f t="shared" si="4"/>
        <v/>
      </c>
      <c r="AF63" s="388" t="str">
        <f t="shared" si="5"/>
        <v/>
      </c>
      <c r="AG63" s="388" t="str">
        <f t="shared" si="6"/>
        <v/>
      </c>
    </row>
    <row r="64" spans="1:33" ht="24.95" customHeight="1">
      <c r="A64" s="390">
        <v>49</v>
      </c>
      <c r="B64" s="972" t="str">
        <f>IF(基本情報入力シート!C101="","",基本情報入力シート!C101)</f>
        <v/>
      </c>
      <c r="C64" s="973"/>
      <c r="D64" s="973"/>
      <c r="E64" s="973"/>
      <c r="F64" s="973"/>
      <c r="G64" s="973"/>
      <c r="H64" s="973"/>
      <c r="I64" s="974"/>
      <c r="J64" s="391" t="str">
        <f>IF(基本情報入力シート!M101="","",基本情報入力シート!M101)</f>
        <v/>
      </c>
      <c r="K64" s="392" t="str">
        <f>IF(基本情報入力シート!R101="","",基本情報入力シート!R101)</f>
        <v/>
      </c>
      <c r="L64" s="392" t="str">
        <f>IF(基本情報入力シート!W101="","",基本情報入力シート!W101)</f>
        <v/>
      </c>
      <c r="M64" s="393" t="str">
        <f>IF(基本情報入力シート!X101="","",基本情報入力シート!X101)</f>
        <v/>
      </c>
      <c r="N64" s="394" t="str">
        <f>IF(基本情報入力シート!Y101="","",基本情報入力シート!Y101)</f>
        <v/>
      </c>
      <c r="O64" s="59"/>
      <c r="P64" s="60"/>
      <c r="Q64" s="61"/>
      <c r="R64" s="62"/>
      <c r="S64" s="53"/>
      <c r="T64" s="385" t="str">
        <f>IFERROR(S64*VLOOKUP(AE64,【参考】数式用3!$AN$3:$BU$14,MATCH(N64,【参考】数式用3!$AN$2:$BU$2,0)),"")</f>
        <v/>
      </c>
      <c r="U64" s="63"/>
      <c r="V64" s="54"/>
      <c r="W64" s="77"/>
      <c r="X64" s="1051" t="str">
        <f>IFERROR(V64*VLOOKUP(AF64,【参考】数式用3!$AN$15:$BU$23,MATCH(N64,【参考】数式用3!$AN$2:$BU$2,0)),"")</f>
        <v/>
      </c>
      <c r="Y64" s="1052"/>
      <c r="Z64" s="64"/>
      <c r="AA64" s="55"/>
      <c r="AB64" s="395" t="str">
        <f>IFERROR(AA64*VLOOKUP(AG64,【参考】数式用3!$AN$24:$BU$27,MATCH(N64,【参考】数式用3!$AN$2:$BU$2,0)),"")</f>
        <v/>
      </c>
      <c r="AC64" s="66"/>
      <c r="AD64" s="387" t="str">
        <f t="shared" si="0"/>
        <v/>
      </c>
      <c r="AE64" s="388" t="str">
        <f t="shared" si="4"/>
        <v/>
      </c>
      <c r="AF64" s="388" t="str">
        <f t="shared" si="5"/>
        <v/>
      </c>
      <c r="AG64" s="388" t="str">
        <f t="shared" si="6"/>
        <v/>
      </c>
    </row>
    <row r="65" spans="1:33" ht="24.95" customHeight="1">
      <c r="A65" s="390">
        <v>50</v>
      </c>
      <c r="B65" s="972" t="str">
        <f>IF(基本情報入力シート!C102="","",基本情報入力シート!C102)</f>
        <v/>
      </c>
      <c r="C65" s="973"/>
      <c r="D65" s="973"/>
      <c r="E65" s="973"/>
      <c r="F65" s="973"/>
      <c r="G65" s="973"/>
      <c r="H65" s="973"/>
      <c r="I65" s="974"/>
      <c r="J65" s="391" t="str">
        <f>IF(基本情報入力シート!M102="","",基本情報入力シート!M102)</f>
        <v/>
      </c>
      <c r="K65" s="392" t="str">
        <f>IF(基本情報入力シート!R102="","",基本情報入力シート!R102)</f>
        <v/>
      </c>
      <c r="L65" s="392" t="str">
        <f>IF(基本情報入力シート!W102="","",基本情報入力シート!W102)</f>
        <v/>
      </c>
      <c r="M65" s="393" t="str">
        <f>IF(基本情報入力シート!X102="","",基本情報入力シート!X102)</f>
        <v/>
      </c>
      <c r="N65" s="394" t="str">
        <f>IF(基本情報入力シート!Y102="","",基本情報入力シート!Y102)</f>
        <v/>
      </c>
      <c r="O65" s="59"/>
      <c r="P65" s="60"/>
      <c r="Q65" s="61"/>
      <c r="R65" s="62"/>
      <c r="S65" s="53"/>
      <c r="T65" s="385" t="str">
        <f>IFERROR(S65*VLOOKUP(AE65,【参考】数式用3!$AN$3:$BU$14,MATCH(N65,【参考】数式用3!$AN$2:$BU$2,0)),"")</f>
        <v/>
      </c>
      <c r="U65" s="63"/>
      <c r="V65" s="54"/>
      <c r="W65" s="77"/>
      <c r="X65" s="1051" t="str">
        <f>IFERROR(V65*VLOOKUP(AF65,【参考】数式用3!$AN$15:$BU$23,MATCH(N65,【参考】数式用3!$AN$2:$BU$2,0)),"")</f>
        <v/>
      </c>
      <c r="Y65" s="1052"/>
      <c r="Z65" s="64"/>
      <c r="AA65" s="55"/>
      <c r="AB65" s="395" t="str">
        <f>IFERROR(AA65*VLOOKUP(AG65,【参考】数式用3!$AN$24:$BU$27,MATCH(N65,【参考】数式用3!$AN$2:$BU$2,0)),"")</f>
        <v/>
      </c>
      <c r="AC65" s="66"/>
      <c r="AD65" s="387" t="str">
        <f t="shared" si="0"/>
        <v/>
      </c>
      <c r="AE65" s="388" t="str">
        <f t="shared" si="4"/>
        <v/>
      </c>
      <c r="AF65" s="388" t="str">
        <f t="shared" si="5"/>
        <v/>
      </c>
      <c r="AG65" s="388" t="str">
        <f t="shared" si="6"/>
        <v/>
      </c>
    </row>
    <row r="66" spans="1:33" ht="24.95" customHeight="1">
      <c r="A66" s="390">
        <v>51</v>
      </c>
      <c r="B66" s="972" t="str">
        <f>IF(基本情報入力シート!C103="","",基本情報入力シート!C103)</f>
        <v/>
      </c>
      <c r="C66" s="973"/>
      <c r="D66" s="973"/>
      <c r="E66" s="973"/>
      <c r="F66" s="973"/>
      <c r="G66" s="973"/>
      <c r="H66" s="973"/>
      <c r="I66" s="974"/>
      <c r="J66" s="391" t="str">
        <f>IF(基本情報入力シート!M103="","",基本情報入力シート!M103)</f>
        <v/>
      </c>
      <c r="K66" s="392" t="str">
        <f>IF(基本情報入力シート!R103="","",基本情報入力シート!R103)</f>
        <v/>
      </c>
      <c r="L66" s="392" t="str">
        <f>IF(基本情報入力シート!W103="","",基本情報入力シート!W103)</f>
        <v/>
      </c>
      <c r="M66" s="393" t="str">
        <f>IF(基本情報入力シート!X103="","",基本情報入力シート!X103)</f>
        <v/>
      </c>
      <c r="N66" s="394" t="str">
        <f>IF(基本情報入力シート!Y103="","",基本情報入力シート!Y103)</f>
        <v/>
      </c>
      <c r="O66" s="59"/>
      <c r="P66" s="60"/>
      <c r="Q66" s="61"/>
      <c r="R66" s="62"/>
      <c r="S66" s="53"/>
      <c r="T66" s="385" t="str">
        <f>IFERROR(S66*VLOOKUP(AE66,【参考】数式用3!$AN$3:$BU$14,MATCH(N66,【参考】数式用3!$AN$2:$BU$2,0)),"")</f>
        <v/>
      </c>
      <c r="U66" s="63"/>
      <c r="V66" s="54"/>
      <c r="W66" s="77"/>
      <c r="X66" s="1051" t="str">
        <f>IFERROR(V66*VLOOKUP(AF66,【参考】数式用3!$AN$15:$BU$23,MATCH(N66,【参考】数式用3!$AN$2:$BU$2,0)),"")</f>
        <v/>
      </c>
      <c r="Y66" s="1052"/>
      <c r="Z66" s="64"/>
      <c r="AA66" s="55"/>
      <c r="AB66" s="395" t="str">
        <f>IFERROR(AA66*VLOOKUP(AG66,【参考】数式用3!$AN$24:$BU$27,MATCH(N66,【参考】数式用3!$AN$2:$BU$2,0)),"")</f>
        <v/>
      </c>
      <c r="AC66" s="66"/>
      <c r="AD66" s="387" t="str">
        <f t="shared" si="0"/>
        <v/>
      </c>
      <c r="AE66" s="388" t="str">
        <f t="shared" si="4"/>
        <v/>
      </c>
      <c r="AF66" s="388" t="str">
        <f t="shared" si="5"/>
        <v/>
      </c>
      <c r="AG66" s="388" t="str">
        <f t="shared" si="6"/>
        <v/>
      </c>
    </row>
    <row r="67" spans="1:33" ht="24.95" customHeight="1">
      <c r="A67" s="390">
        <v>52</v>
      </c>
      <c r="B67" s="972" t="str">
        <f>IF(基本情報入力シート!C104="","",基本情報入力シート!C104)</f>
        <v/>
      </c>
      <c r="C67" s="973"/>
      <c r="D67" s="973"/>
      <c r="E67" s="973"/>
      <c r="F67" s="973"/>
      <c r="G67" s="973"/>
      <c r="H67" s="973"/>
      <c r="I67" s="974"/>
      <c r="J67" s="391" t="str">
        <f>IF(基本情報入力シート!M104="","",基本情報入力シート!M104)</f>
        <v/>
      </c>
      <c r="K67" s="392" t="str">
        <f>IF(基本情報入力シート!R104="","",基本情報入力シート!R104)</f>
        <v/>
      </c>
      <c r="L67" s="392" t="str">
        <f>IF(基本情報入力シート!W104="","",基本情報入力シート!W104)</f>
        <v/>
      </c>
      <c r="M67" s="393" t="str">
        <f>IF(基本情報入力シート!X104="","",基本情報入力シート!X104)</f>
        <v/>
      </c>
      <c r="N67" s="394" t="str">
        <f>IF(基本情報入力シート!Y104="","",基本情報入力シート!Y104)</f>
        <v/>
      </c>
      <c r="O67" s="59"/>
      <c r="P67" s="60"/>
      <c r="Q67" s="61"/>
      <c r="R67" s="62"/>
      <c r="S67" s="53"/>
      <c r="T67" s="385" t="str">
        <f>IFERROR(S67*VLOOKUP(AE67,【参考】数式用3!$AN$3:$BU$14,MATCH(N67,【参考】数式用3!$AN$2:$BU$2,0)),"")</f>
        <v/>
      </c>
      <c r="U67" s="63"/>
      <c r="V67" s="54"/>
      <c r="W67" s="77"/>
      <c r="X67" s="1051" t="str">
        <f>IFERROR(V67*VLOOKUP(AF67,【参考】数式用3!$AN$15:$BU$23,MATCH(N67,【参考】数式用3!$AN$2:$BU$2,0)),"")</f>
        <v/>
      </c>
      <c r="Y67" s="1052"/>
      <c r="Z67" s="64"/>
      <c r="AA67" s="55"/>
      <c r="AB67" s="395" t="str">
        <f>IFERROR(AA67*VLOOKUP(AG67,【参考】数式用3!$AN$24:$BU$27,MATCH(N67,【参考】数式用3!$AN$2:$BU$2,0)),"")</f>
        <v/>
      </c>
      <c r="AC67" s="66"/>
      <c r="AD67" s="387" t="str">
        <f t="shared" si="0"/>
        <v/>
      </c>
      <c r="AE67" s="388" t="str">
        <f t="shared" si="4"/>
        <v/>
      </c>
      <c r="AF67" s="388" t="str">
        <f t="shared" si="5"/>
        <v/>
      </c>
      <c r="AG67" s="388" t="str">
        <f t="shared" si="6"/>
        <v/>
      </c>
    </row>
    <row r="68" spans="1:33" ht="24.95" customHeight="1">
      <c r="A68" s="390">
        <v>53</v>
      </c>
      <c r="B68" s="972" t="str">
        <f>IF(基本情報入力シート!C105="","",基本情報入力シート!C105)</f>
        <v/>
      </c>
      <c r="C68" s="973"/>
      <c r="D68" s="973"/>
      <c r="E68" s="973"/>
      <c r="F68" s="973"/>
      <c r="G68" s="973"/>
      <c r="H68" s="973"/>
      <c r="I68" s="974"/>
      <c r="J68" s="391" t="str">
        <f>IF(基本情報入力シート!M105="","",基本情報入力シート!M105)</f>
        <v/>
      </c>
      <c r="K68" s="392" t="str">
        <f>IF(基本情報入力シート!R105="","",基本情報入力シート!R105)</f>
        <v/>
      </c>
      <c r="L68" s="392" t="str">
        <f>IF(基本情報入力シート!W105="","",基本情報入力シート!W105)</f>
        <v/>
      </c>
      <c r="M68" s="393" t="str">
        <f>IF(基本情報入力シート!X105="","",基本情報入力シート!X105)</f>
        <v/>
      </c>
      <c r="N68" s="394" t="str">
        <f>IF(基本情報入力シート!Y105="","",基本情報入力シート!Y105)</f>
        <v/>
      </c>
      <c r="O68" s="59"/>
      <c r="P68" s="60"/>
      <c r="Q68" s="61"/>
      <c r="R68" s="62"/>
      <c r="S68" s="53"/>
      <c r="T68" s="385" t="str">
        <f>IFERROR(S68*VLOOKUP(AE68,【参考】数式用3!$AN$3:$BU$14,MATCH(N68,【参考】数式用3!$AN$2:$BU$2,0)),"")</f>
        <v/>
      </c>
      <c r="U68" s="63"/>
      <c r="V68" s="54"/>
      <c r="W68" s="77"/>
      <c r="X68" s="1051" t="str">
        <f>IFERROR(V68*VLOOKUP(AF68,【参考】数式用3!$AN$15:$BU$23,MATCH(N68,【参考】数式用3!$AN$2:$BU$2,0)),"")</f>
        <v/>
      </c>
      <c r="Y68" s="1052"/>
      <c r="Z68" s="64"/>
      <c r="AA68" s="55"/>
      <c r="AB68" s="395" t="str">
        <f>IFERROR(AA68*VLOOKUP(AG68,【参考】数式用3!$AN$24:$BU$27,MATCH(N68,【参考】数式用3!$AN$2:$BU$2,0)),"")</f>
        <v/>
      </c>
      <c r="AC68" s="66"/>
      <c r="AD68" s="387" t="str">
        <f t="shared" si="0"/>
        <v/>
      </c>
      <c r="AE68" s="388" t="str">
        <f t="shared" si="4"/>
        <v/>
      </c>
      <c r="AF68" s="388" t="str">
        <f t="shared" si="5"/>
        <v/>
      </c>
      <c r="AG68" s="388" t="str">
        <f t="shared" si="6"/>
        <v/>
      </c>
    </row>
    <row r="69" spans="1:33" ht="24.95" customHeight="1">
      <c r="A69" s="390">
        <v>54</v>
      </c>
      <c r="B69" s="972" t="str">
        <f>IF(基本情報入力シート!C106="","",基本情報入力シート!C106)</f>
        <v/>
      </c>
      <c r="C69" s="973"/>
      <c r="D69" s="973"/>
      <c r="E69" s="973"/>
      <c r="F69" s="973"/>
      <c r="G69" s="973"/>
      <c r="H69" s="973"/>
      <c r="I69" s="974"/>
      <c r="J69" s="391" t="str">
        <f>IF(基本情報入力シート!M106="","",基本情報入力シート!M106)</f>
        <v/>
      </c>
      <c r="K69" s="392" t="str">
        <f>IF(基本情報入力シート!R106="","",基本情報入力シート!R106)</f>
        <v/>
      </c>
      <c r="L69" s="392" t="str">
        <f>IF(基本情報入力シート!W106="","",基本情報入力シート!W106)</f>
        <v/>
      </c>
      <c r="M69" s="393" t="str">
        <f>IF(基本情報入力シート!X106="","",基本情報入力シート!X106)</f>
        <v/>
      </c>
      <c r="N69" s="394" t="str">
        <f>IF(基本情報入力シート!Y106="","",基本情報入力シート!Y106)</f>
        <v/>
      </c>
      <c r="O69" s="59"/>
      <c r="P69" s="60"/>
      <c r="Q69" s="61"/>
      <c r="R69" s="62"/>
      <c r="S69" s="53"/>
      <c r="T69" s="385" t="str">
        <f>IFERROR(S69*VLOOKUP(AE69,【参考】数式用3!$AN$3:$BU$14,MATCH(N69,【参考】数式用3!$AN$2:$BU$2,0)),"")</f>
        <v/>
      </c>
      <c r="U69" s="63"/>
      <c r="V69" s="54"/>
      <c r="W69" s="77"/>
      <c r="X69" s="1051" t="str">
        <f>IFERROR(V69*VLOOKUP(AF69,【参考】数式用3!$AN$15:$BU$23,MATCH(N69,【参考】数式用3!$AN$2:$BU$2,0)),"")</f>
        <v/>
      </c>
      <c r="Y69" s="1052"/>
      <c r="Z69" s="64"/>
      <c r="AA69" s="55"/>
      <c r="AB69" s="395" t="str">
        <f>IFERROR(AA69*VLOOKUP(AG69,【参考】数式用3!$AN$24:$BU$27,MATCH(N69,【参考】数式用3!$AN$2:$BU$2,0)),"")</f>
        <v/>
      </c>
      <c r="AC69" s="66"/>
      <c r="AD69" s="387" t="str">
        <f t="shared" si="0"/>
        <v/>
      </c>
      <c r="AE69" s="388" t="str">
        <f t="shared" si="4"/>
        <v/>
      </c>
      <c r="AF69" s="388" t="str">
        <f t="shared" si="5"/>
        <v/>
      </c>
      <c r="AG69" s="388" t="str">
        <f t="shared" si="6"/>
        <v/>
      </c>
    </row>
    <row r="70" spans="1:33" ht="24.95" customHeight="1">
      <c r="A70" s="390">
        <v>55</v>
      </c>
      <c r="B70" s="972" t="str">
        <f>IF(基本情報入力シート!C107="","",基本情報入力シート!C107)</f>
        <v/>
      </c>
      <c r="C70" s="973"/>
      <c r="D70" s="973"/>
      <c r="E70" s="973"/>
      <c r="F70" s="973"/>
      <c r="G70" s="973"/>
      <c r="H70" s="973"/>
      <c r="I70" s="974"/>
      <c r="J70" s="391" t="str">
        <f>IF(基本情報入力シート!M107="","",基本情報入力シート!M107)</f>
        <v/>
      </c>
      <c r="K70" s="392" t="str">
        <f>IF(基本情報入力シート!R107="","",基本情報入力シート!R107)</f>
        <v/>
      </c>
      <c r="L70" s="392" t="str">
        <f>IF(基本情報入力シート!W107="","",基本情報入力シート!W107)</f>
        <v/>
      </c>
      <c r="M70" s="393" t="str">
        <f>IF(基本情報入力シート!X107="","",基本情報入力シート!X107)</f>
        <v/>
      </c>
      <c r="N70" s="394" t="str">
        <f>IF(基本情報入力シート!Y107="","",基本情報入力シート!Y107)</f>
        <v/>
      </c>
      <c r="O70" s="59"/>
      <c r="P70" s="60"/>
      <c r="Q70" s="61"/>
      <c r="R70" s="62"/>
      <c r="S70" s="53"/>
      <c r="T70" s="385" t="str">
        <f>IFERROR(S70*VLOOKUP(AE70,【参考】数式用3!$AN$3:$BU$14,MATCH(N70,【参考】数式用3!$AN$2:$BU$2,0)),"")</f>
        <v/>
      </c>
      <c r="U70" s="63"/>
      <c r="V70" s="54"/>
      <c r="W70" s="77"/>
      <c r="X70" s="1051" t="str">
        <f>IFERROR(V70*VLOOKUP(AF70,【参考】数式用3!$AN$15:$BU$23,MATCH(N70,【参考】数式用3!$AN$2:$BU$2,0)),"")</f>
        <v/>
      </c>
      <c r="Y70" s="1052"/>
      <c r="Z70" s="64"/>
      <c r="AA70" s="55"/>
      <c r="AB70" s="395" t="str">
        <f>IFERROR(AA70*VLOOKUP(AG70,【参考】数式用3!$AN$24:$BU$27,MATCH(N70,【参考】数式用3!$AN$2:$BU$2,0)),"")</f>
        <v/>
      </c>
      <c r="AC70" s="66"/>
      <c r="AD70" s="387" t="str">
        <f t="shared" si="0"/>
        <v/>
      </c>
      <c r="AE70" s="388" t="str">
        <f t="shared" si="4"/>
        <v/>
      </c>
      <c r="AF70" s="388" t="str">
        <f t="shared" si="5"/>
        <v/>
      </c>
      <c r="AG70" s="388" t="str">
        <f t="shared" si="6"/>
        <v/>
      </c>
    </row>
    <row r="71" spans="1:33" ht="24.95" customHeight="1">
      <c r="A71" s="390">
        <v>56</v>
      </c>
      <c r="B71" s="972" t="str">
        <f>IF(基本情報入力シート!C108="","",基本情報入力シート!C108)</f>
        <v/>
      </c>
      <c r="C71" s="973"/>
      <c r="D71" s="973"/>
      <c r="E71" s="973"/>
      <c r="F71" s="973"/>
      <c r="G71" s="973"/>
      <c r="H71" s="973"/>
      <c r="I71" s="974"/>
      <c r="J71" s="391" t="str">
        <f>IF(基本情報入力シート!M108="","",基本情報入力シート!M108)</f>
        <v/>
      </c>
      <c r="K71" s="392" t="str">
        <f>IF(基本情報入力シート!R108="","",基本情報入力シート!R108)</f>
        <v/>
      </c>
      <c r="L71" s="392" t="str">
        <f>IF(基本情報入力シート!W108="","",基本情報入力シート!W108)</f>
        <v/>
      </c>
      <c r="M71" s="393" t="str">
        <f>IF(基本情報入力シート!X108="","",基本情報入力シート!X108)</f>
        <v/>
      </c>
      <c r="N71" s="394" t="str">
        <f>IF(基本情報入力シート!Y108="","",基本情報入力シート!Y108)</f>
        <v/>
      </c>
      <c r="O71" s="59"/>
      <c r="P71" s="60"/>
      <c r="Q71" s="61"/>
      <c r="R71" s="62"/>
      <c r="S71" s="53"/>
      <c r="T71" s="385" t="str">
        <f>IFERROR(S71*VLOOKUP(AE71,【参考】数式用3!$AN$3:$BU$14,MATCH(N71,【参考】数式用3!$AN$2:$BU$2,0)),"")</f>
        <v/>
      </c>
      <c r="U71" s="63"/>
      <c r="V71" s="54"/>
      <c r="W71" s="77"/>
      <c r="X71" s="1051" t="str">
        <f>IFERROR(V71*VLOOKUP(AF71,【参考】数式用3!$AN$15:$BU$23,MATCH(N71,【参考】数式用3!$AN$2:$BU$2,0)),"")</f>
        <v/>
      </c>
      <c r="Y71" s="1052"/>
      <c r="Z71" s="64"/>
      <c r="AA71" s="55"/>
      <c r="AB71" s="395" t="str">
        <f>IFERROR(AA71*VLOOKUP(AG71,【参考】数式用3!$AN$24:$BU$27,MATCH(N71,【参考】数式用3!$AN$2:$BU$2,0)),"")</f>
        <v/>
      </c>
      <c r="AC71" s="66"/>
      <c r="AD71" s="387" t="str">
        <f t="shared" si="0"/>
        <v/>
      </c>
      <c r="AE71" s="388" t="str">
        <f t="shared" si="4"/>
        <v/>
      </c>
      <c r="AF71" s="388" t="str">
        <f t="shared" si="5"/>
        <v/>
      </c>
      <c r="AG71" s="388" t="str">
        <f t="shared" si="6"/>
        <v/>
      </c>
    </row>
    <row r="72" spans="1:33" ht="24.95" customHeight="1">
      <c r="A72" s="390">
        <v>57</v>
      </c>
      <c r="B72" s="972" t="str">
        <f>IF(基本情報入力シート!C109="","",基本情報入力シート!C109)</f>
        <v/>
      </c>
      <c r="C72" s="973"/>
      <c r="D72" s="973"/>
      <c r="E72" s="973"/>
      <c r="F72" s="973"/>
      <c r="G72" s="973"/>
      <c r="H72" s="973"/>
      <c r="I72" s="974"/>
      <c r="J72" s="391" t="str">
        <f>IF(基本情報入力シート!M109="","",基本情報入力シート!M109)</f>
        <v/>
      </c>
      <c r="K72" s="392" t="str">
        <f>IF(基本情報入力シート!R109="","",基本情報入力シート!R109)</f>
        <v/>
      </c>
      <c r="L72" s="392" t="str">
        <f>IF(基本情報入力シート!W109="","",基本情報入力シート!W109)</f>
        <v/>
      </c>
      <c r="M72" s="393" t="str">
        <f>IF(基本情報入力シート!X109="","",基本情報入力シート!X109)</f>
        <v/>
      </c>
      <c r="N72" s="394" t="str">
        <f>IF(基本情報入力シート!Y109="","",基本情報入力シート!Y109)</f>
        <v/>
      </c>
      <c r="O72" s="59"/>
      <c r="P72" s="60"/>
      <c r="Q72" s="61"/>
      <c r="R72" s="62"/>
      <c r="S72" s="53"/>
      <c r="T72" s="385" t="str">
        <f>IFERROR(S72*VLOOKUP(AE72,【参考】数式用3!$AN$3:$BU$14,MATCH(N72,【参考】数式用3!$AN$2:$BU$2,0)),"")</f>
        <v/>
      </c>
      <c r="U72" s="63"/>
      <c r="V72" s="54"/>
      <c r="W72" s="77"/>
      <c r="X72" s="1051" t="str">
        <f>IFERROR(V72*VLOOKUP(AF72,【参考】数式用3!$AN$15:$BU$23,MATCH(N72,【参考】数式用3!$AN$2:$BU$2,0)),"")</f>
        <v/>
      </c>
      <c r="Y72" s="1052"/>
      <c r="Z72" s="64"/>
      <c r="AA72" s="55"/>
      <c r="AB72" s="395" t="str">
        <f>IFERROR(AA72*VLOOKUP(AG72,【参考】数式用3!$AN$24:$BU$27,MATCH(N72,【参考】数式用3!$AN$2:$BU$2,0)),"")</f>
        <v/>
      </c>
      <c r="AC72" s="66"/>
      <c r="AD72" s="387" t="str">
        <f t="shared" si="0"/>
        <v/>
      </c>
      <c r="AE72" s="388" t="str">
        <f t="shared" si="4"/>
        <v/>
      </c>
      <c r="AF72" s="388" t="str">
        <f t="shared" si="5"/>
        <v/>
      </c>
      <c r="AG72" s="388" t="str">
        <f t="shared" si="6"/>
        <v/>
      </c>
    </row>
    <row r="73" spans="1:33" ht="24.95" customHeight="1">
      <c r="A73" s="390">
        <v>58</v>
      </c>
      <c r="B73" s="972" t="str">
        <f>IF(基本情報入力シート!C110="","",基本情報入力シート!C110)</f>
        <v/>
      </c>
      <c r="C73" s="973"/>
      <c r="D73" s="973"/>
      <c r="E73" s="973"/>
      <c r="F73" s="973"/>
      <c r="G73" s="973"/>
      <c r="H73" s="973"/>
      <c r="I73" s="974"/>
      <c r="J73" s="391" t="str">
        <f>IF(基本情報入力シート!M110="","",基本情報入力シート!M110)</f>
        <v/>
      </c>
      <c r="K73" s="392" t="str">
        <f>IF(基本情報入力シート!R110="","",基本情報入力シート!R110)</f>
        <v/>
      </c>
      <c r="L73" s="392" t="str">
        <f>IF(基本情報入力シート!W110="","",基本情報入力シート!W110)</f>
        <v/>
      </c>
      <c r="M73" s="393" t="str">
        <f>IF(基本情報入力シート!X110="","",基本情報入力シート!X110)</f>
        <v/>
      </c>
      <c r="N73" s="394" t="str">
        <f>IF(基本情報入力シート!Y110="","",基本情報入力シート!Y110)</f>
        <v/>
      </c>
      <c r="O73" s="59"/>
      <c r="P73" s="60"/>
      <c r="Q73" s="61"/>
      <c r="R73" s="62"/>
      <c r="S73" s="53"/>
      <c r="T73" s="385" t="str">
        <f>IFERROR(S73*VLOOKUP(AE73,【参考】数式用3!$AN$3:$BU$14,MATCH(N73,【参考】数式用3!$AN$2:$BU$2,0)),"")</f>
        <v/>
      </c>
      <c r="U73" s="63"/>
      <c r="V73" s="54"/>
      <c r="W73" s="77"/>
      <c r="X73" s="1051" t="str">
        <f>IFERROR(V73*VLOOKUP(AF73,【参考】数式用3!$AN$15:$BU$23,MATCH(N73,【参考】数式用3!$AN$2:$BU$2,0)),"")</f>
        <v/>
      </c>
      <c r="Y73" s="1052"/>
      <c r="Z73" s="64"/>
      <c r="AA73" s="55"/>
      <c r="AB73" s="395" t="str">
        <f>IFERROR(AA73*VLOOKUP(AG73,【参考】数式用3!$AN$24:$BU$27,MATCH(N73,【参考】数式用3!$AN$2:$BU$2,0)),"")</f>
        <v/>
      </c>
      <c r="AC73" s="66"/>
      <c r="AD73" s="387" t="str">
        <f t="shared" si="0"/>
        <v/>
      </c>
      <c r="AE73" s="388" t="str">
        <f t="shared" si="4"/>
        <v/>
      </c>
      <c r="AF73" s="388" t="str">
        <f t="shared" si="5"/>
        <v/>
      </c>
      <c r="AG73" s="388" t="str">
        <f t="shared" si="6"/>
        <v/>
      </c>
    </row>
    <row r="74" spans="1:33" ht="24.95" customHeight="1">
      <c r="A74" s="390">
        <v>59</v>
      </c>
      <c r="B74" s="972" t="str">
        <f>IF(基本情報入力シート!C111="","",基本情報入力シート!C111)</f>
        <v/>
      </c>
      <c r="C74" s="973"/>
      <c r="D74" s="973"/>
      <c r="E74" s="973"/>
      <c r="F74" s="973"/>
      <c r="G74" s="973"/>
      <c r="H74" s="973"/>
      <c r="I74" s="974"/>
      <c r="J74" s="391" t="str">
        <f>IF(基本情報入力シート!M111="","",基本情報入力シート!M111)</f>
        <v/>
      </c>
      <c r="K74" s="392" t="str">
        <f>IF(基本情報入力シート!R111="","",基本情報入力シート!R111)</f>
        <v/>
      </c>
      <c r="L74" s="392" t="str">
        <f>IF(基本情報入力シート!W111="","",基本情報入力シート!W111)</f>
        <v/>
      </c>
      <c r="M74" s="393" t="str">
        <f>IF(基本情報入力シート!X111="","",基本情報入力シート!X111)</f>
        <v/>
      </c>
      <c r="N74" s="394" t="str">
        <f>IF(基本情報入力シート!Y111="","",基本情報入力シート!Y111)</f>
        <v/>
      </c>
      <c r="O74" s="59"/>
      <c r="P74" s="60"/>
      <c r="Q74" s="61"/>
      <c r="R74" s="62"/>
      <c r="S74" s="53"/>
      <c r="T74" s="385" t="str">
        <f>IFERROR(S74*VLOOKUP(AE74,【参考】数式用3!$AN$3:$BU$14,MATCH(N74,【参考】数式用3!$AN$2:$BU$2,0)),"")</f>
        <v/>
      </c>
      <c r="U74" s="63"/>
      <c r="V74" s="54"/>
      <c r="W74" s="77"/>
      <c r="X74" s="1051" t="str">
        <f>IFERROR(V74*VLOOKUP(AF74,【参考】数式用3!$AN$15:$BU$23,MATCH(N74,【参考】数式用3!$AN$2:$BU$2,0)),"")</f>
        <v/>
      </c>
      <c r="Y74" s="1052"/>
      <c r="Z74" s="64"/>
      <c r="AA74" s="55"/>
      <c r="AB74" s="395" t="str">
        <f>IFERROR(AA74*VLOOKUP(AG74,【参考】数式用3!$AN$24:$BU$27,MATCH(N74,【参考】数式用3!$AN$2:$BU$2,0)),"")</f>
        <v/>
      </c>
      <c r="AC74" s="66"/>
      <c r="AD74" s="387" t="str">
        <f t="shared" si="0"/>
        <v/>
      </c>
      <c r="AE74" s="388" t="str">
        <f t="shared" si="4"/>
        <v/>
      </c>
      <c r="AF74" s="388" t="str">
        <f t="shared" si="5"/>
        <v/>
      </c>
      <c r="AG74" s="388" t="str">
        <f t="shared" si="6"/>
        <v/>
      </c>
    </row>
    <row r="75" spans="1:33" ht="24.95" customHeight="1">
      <c r="A75" s="390">
        <v>60</v>
      </c>
      <c r="B75" s="972" t="str">
        <f>IF(基本情報入力シート!C112="","",基本情報入力シート!C112)</f>
        <v/>
      </c>
      <c r="C75" s="973"/>
      <c r="D75" s="973"/>
      <c r="E75" s="973"/>
      <c r="F75" s="973"/>
      <c r="G75" s="973"/>
      <c r="H75" s="973"/>
      <c r="I75" s="974"/>
      <c r="J75" s="391" t="str">
        <f>IF(基本情報入力シート!M112="","",基本情報入力シート!M112)</f>
        <v/>
      </c>
      <c r="K75" s="392" t="str">
        <f>IF(基本情報入力シート!R112="","",基本情報入力シート!R112)</f>
        <v/>
      </c>
      <c r="L75" s="392" t="str">
        <f>IF(基本情報入力シート!W112="","",基本情報入力シート!W112)</f>
        <v/>
      </c>
      <c r="M75" s="393" t="str">
        <f>IF(基本情報入力シート!X112="","",基本情報入力シート!X112)</f>
        <v/>
      </c>
      <c r="N75" s="394" t="str">
        <f>IF(基本情報入力シート!Y112="","",基本情報入力シート!Y112)</f>
        <v/>
      </c>
      <c r="O75" s="59"/>
      <c r="P75" s="60"/>
      <c r="Q75" s="61"/>
      <c r="R75" s="62"/>
      <c r="S75" s="53"/>
      <c r="T75" s="385" t="str">
        <f>IFERROR(S75*VLOOKUP(AE75,【参考】数式用3!$AN$3:$BU$14,MATCH(N75,【参考】数式用3!$AN$2:$BU$2,0)),"")</f>
        <v/>
      </c>
      <c r="U75" s="63"/>
      <c r="V75" s="54"/>
      <c r="W75" s="77"/>
      <c r="X75" s="1051" t="str">
        <f>IFERROR(V75*VLOOKUP(AF75,【参考】数式用3!$AN$15:$BU$23,MATCH(N75,【参考】数式用3!$AN$2:$BU$2,0)),"")</f>
        <v/>
      </c>
      <c r="Y75" s="1052"/>
      <c r="Z75" s="64"/>
      <c r="AA75" s="55"/>
      <c r="AB75" s="395" t="str">
        <f>IFERROR(AA75*VLOOKUP(AG75,【参考】数式用3!$AN$24:$BU$27,MATCH(N75,【参考】数式用3!$AN$2:$BU$2,0)),"")</f>
        <v/>
      </c>
      <c r="AC75" s="66"/>
      <c r="AD75" s="387" t="str">
        <f t="shared" si="0"/>
        <v/>
      </c>
      <c r="AE75" s="388" t="str">
        <f t="shared" si="4"/>
        <v/>
      </c>
      <c r="AF75" s="388" t="str">
        <f t="shared" si="5"/>
        <v/>
      </c>
      <c r="AG75" s="388" t="str">
        <f t="shared" si="6"/>
        <v/>
      </c>
    </row>
    <row r="76" spans="1:33" ht="24.95" customHeight="1">
      <c r="A76" s="390">
        <v>61</v>
      </c>
      <c r="B76" s="972" t="str">
        <f>IF(基本情報入力シート!C113="","",基本情報入力シート!C113)</f>
        <v/>
      </c>
      <c r="C76" s="973"/>
      <c r="D76" s="973"/>
      <c r="E76" s="973"/>
      <c r="F76" s="973"/>
      <c r="G76" s="973"/>
      <c r="H76" s="973"/>
      <c r="I76" s="974"/>
      <c r="J76" s="391" t="str">
        <f>IF(基本情報入力シート!M113="","",基本情報入力シート!M113)</f>
        <v/>
      </c>
      <c r="K76" s="392" t="str">
        <f>IF(基本情報入力シート!R113="","",基本情報入力シート!R113)</f>
        <v/>
      </c>
      <c r="L76" s="392" t="str">
        <f>IF(基本情報入力シート!W113="","",基本情報入力シート!W113)</f>
        <v/>
      </c>
      <c r="M76" s="393" t="str">
        <f>IF(基本情報入力シート!X113="","",基本情報入力シート!X113)</f>
        <v/>
      </c>
      <c r="N76" s="394" t="str">
        <f>IF(基本情報入力シート!Y113="","",基本情報入力シート!Y113)</f>
        <v/>
      </c>
      <c r="O76" s="59"/>
      <c r="P76" s="60"/>
      <c r="Q76" s="61"/>
      <c r="R76" s="62"/>
      <c r="S76" s="53"/>
      <c r="T76" s="385" t="str">
        <f>IFERROR(S76*VLOOKUP(AE76,【参考】数式用3!$AN$3:$BU$14,MATCH(N76,【参考】数式用3!$AN$2:$BU$2,0)),"")</f>
        <v/>
      </c>
      <c r="U76" s="63"/>
      <c r="V76" s="54"/>
      <c r="W76" s="77"/>
      <c r="X76" s="1051" t="str">
        <f>IFERROR(V76*VLOOKUP(AF76,【参考】数式用3!$AN$15:$BU$23,MATCH(N76,【参考】数式用3!$AN$2:$BU$2,0)),"")</f>
        <v/>
      </c>
      <c r="Y76" s="1052"/>
      <c r="Z76" s="64"/>
      <c r="AA76" s="55"/>
      <c r="AB76" s="395" t="str">
        <f>IFERROR(AA76*VLOOKUP(AG76,【参考】数式用3!$AN$24:$BU$27,MATCH(N76,【参考】数式用3!$AN$2:$BU$2,0)),"")</f>
        <v/>
      </c>
      <c r="AC76" s="66"/>
      <c r="AD76" s="387" t="str">
        <f t="shared" si="0"/>
        <v/>
      </c>
      <c r="AE76" s="388" t="str">
        <f t="shared" si="4"/>
        <v/>
      </c>
      <c r="AF76" s="388" t="str">
        <f t="shared" si="5"/>
        <v/>
      </c>
      <c r="AG76" s="388" t="str">
        <f t="shared" si="6"/>
        <v/>
      </c>
    </row>
    <row r="77" spans="1:33" ht="24.95" customHeight="1">
      <c r="A77" s="390">
        <v>62</v>
      </c>
      <c r="B77" s="972" t="str">
        <f>IF(基本情報入力シート!C114="","",基本情報入力シート!C114)</f>
        <v/>
      </c>
      <c r="C77" s="973"/>
      <c r="D77" s="973"/>
      <c r="E77" s="973"/>
      <c r="F77" s="973"/>
      <c r="G77" s="973"/>
      <c r="H77" s="973"/>
      <c r="I77" s="974"/>
      <c r="J77" s="391" t="str">
        <f>IF(基本情報入力シート!M114="","",基本情報入力シート!M114)</f>
        <v/>
      </c>
      <c r="K77" s="392" t="str">
        <f>IF(基本情報入力シート!R114="","",基本情報入力シート!R114)</f>
        <v/>
      </c>
      <c r="L77" s="392" t="str">
        <f>IF(基本情報入力シート!W114="","",基本情報入力シート!W114)</f>
        <v/>
      </c>
      <c r="M77" s="393" t="str">
        <f>IF(基本情報入力シート!X114="","",基本情報入力シート!X114)</f>
        <v/>
      </c>
      <c r="N77" s="394" t="str">
        <f>IF(基本情報入力シート!Y114="","",基本情報入力シート!Y114)</f>
        <v/>
      </c>
      <c r="O77" s="59"/>
      <c r="P77" s="60"/>
      <c r="Q77" s="61"/>
      <c r="R77" s="62"/>
      <c r="S77" s="53"/>
      <c r="T77" s="385" t="str">
        <f>IFERROR(S77*VLOOKUP(AE77,【参考】数式用3!$AN$3:$BU$14,MATCH(N77,【参考】数式用3!$AN$2:$BU$2,0)),"")</f>
        <v/>
      </c>
      <c r="U77" s="63"/>
      <c r="V77" s="54"/>
      <c r="W77" s="77"/>
      <c r="X77" s="1051" t="str">
        <f>IFERROR(V77*VLOOKUP(AF77,【参考】数式用3!$AN$15:$BU$23,MATCH(N77,【参考】数式用3!$AN$2:$BU$2,0)),"")</f>
        <v/>
      </c>
      <c r="Y77" s="1052"/>
      <c r="Z77" s="64"/>
      <c r="AA77" s="55"/>
      <c r="AB77" s="395" t="str">
        <f>IFERROR(AA77*VLOOKUP(AG77,【参考】数式用3!$AN$24:$BU$27,MATCH(N77,【参考】数式用3!$AN$2:$BU$2,0)),"")</f>
        <v/>
      </c>
      <c r="AC77" s="66"/>
      <c r="AD77" s="387" t="str">
        <f t="shared" si="0"/>
        <v/>
      </c>
      <c r="AE77" s="388" t="str">
        <f t="shared" si="4"/>
        <v/>
      </c>
      <c r="AF77" s="388" t="str">
        <f t="shared" si="5"/>
        <v/>
      </c>
      <c r="AG77" s="388" t="str">
        <f t="shared" si="6"/>
        <v/>
      </c>
    </row>
    <row r="78" spans="1:33" ht="24.95" customHeight="1">
      <c r="A78" s="390">
        <v>63</v>
      </c>
      <c r="B78" s="972" t="str">
        <f>IF(基本情報入力シート!C115="","",基本情報入力シート!C115)</f>
        <v/>
      </c>
      <c r="C78" s="973"/>
      <c r="D78" s="973"/>
      <c r="E78" s="973"/>
      <c r="F78" s="973"/>
      <c r="G78" s="973"/>
      <c r="H78" s="973"/>
      <c r="I78" s="974"/>
      <c r="J78" s="391" t="str">
        <f>IF(基本情報入力シート!M115="","",基本情報入力シート!M115)</f>
        <v/>
      </c>
      <c r="K78" s="392" t="str">
        <f>IF(基本情報入力シート!R115="","",基本情報入力シート!R115)</f>
        <v/>
      </c>
      <c r="L78" s="392" t="str">
        <f>IF(基本情報入力シート!W115="","",基本情報入力シート!W115)</f>
        <v/>
      </c>
      <c r="M78" s="393" t="str">
        <f>IF(基本情報入力シート!X115="","",基本情報入力シート!X115)</f>
        <v/>
      </c>
      <c r="N78" s="394" t="str">
        <f>IF(基本情報入力シート!Y115="","",基本情報入力シート!Y115)</f>
        <v/>
      </c>
      <c r="O78" s="59"/>
      <c r="P78" s="60"/>
      <c r="Q78" s="61"/>
      <c r="R78" s="62"/>
      <c r="S78" s="53"/>
      <c r="T78" s="385" t="str">
        <f>IFERROR(S78*VLOOKUP(AE78,【参考】数式用3!$AN$3:$BU$14,MATCH(N78,【参考】数式用3!$AN$2:$BU$2,0)),"")</f>
        <v/>
      </c>
      <c r="U78" s="63"/>
      <c r="V78" s="54"/>
      <c r="W78" s="77"/>
      <c r="X78" s="1051" t="str">
        <f>IFERROR(V78*VLOOKUP(AF78,【参考】数式用3!$AN$15:$BU$23,MATCH(N78,【参考】数式用3!$AN$2:$BU$2,0)),"")</f>
        <v/>
      </c>
      <c r="Y78" s="1052"/>
      <c r="Z78" s="64"/>
      <c r="AA78" s="55"/>
      <c r="AB78" s="395" t="str">
        <f>IFERROR(AA78*VLOOKUP(AG78,【参考】数式用3!$AN$24:$BU$27,MATCH(N78,【参考】数式用3!$AN$2:$BU$2,0)),"")</f>
        <v/>
      </c>
      <c r="AC78" s="66"/>
      <c r="AD78" s="387" t="str">
        <f t="shared" si="0"/>
        <v/>
      </c>
      <c r="AE78" s="388" t="str">
        <f t="shared" si="4"/>
        <v/>
      </c>
      <c r="AF78" s="388" t="str">
        <f t="shared" si="5"/>
        <v/>
      </c>
      <c r="AG78" s="388" t="str">
        <f t="shared" si="6"/>
        <v/>
      </c>
    </row>
    <row r="79" spans="1:33" ht="24.95" customHeight="1">
      <c r="A79" s="390">
        <v>64</v>
      </c>
      <c r="B79" s="972" t="str">
        <f>IF(基本情報入力シート!C116="","",基本情報入力シート!C116)</f>
        <v/>
      </c>
      <c r="C79" s="973"/>
      <c r="D79" s="973"/>
      <c r="E79" s="973"/>
      <c r="F79" s="973"/>
      <c r="G79" s="973"/>
      <c r="H79" s="973"/>
      <c r="I79" s="974"/>
      <c r="J79" s="391" t="str">
        <f>IF(基本情報入力シート!M116="","",基本情報入力シート!M116)</f>
        <v/>
      </c>
      <c r="K79" s="392" t="str">
        <f>IF(基本情報入力シート!R116="","",基本情報入力シート!R116)</f>
        <v/>
      </c>
      <c r="L79" s="392" t="str">
        <f>IF(基本情報入力シート!W116="","",基本情報入力シート!W116)</f>
        <v/>
      </c>
      <c r="M79" s="393" t="str">
        <f>IF(基本情報入力シート!X116="","",基本情報入力シート!X116)</f>
        <v/>
      </c>
      <c r="N79" s="394" t="str">
        <f>IF(基本情報入力シート!Y116="","",基本情報入力シート!Y116)</f>
        <v/>
      </c>
      <c r="O79" s="59"/>
      <c r="P79" s="60"/>
      <c r="Q79" s="61"/>
      <c r="R79" s="62"/>
      <c r="S79" s="53"/>
      <c r="T79" s="385" t="str">
        <f>IFERROR(S79*VLOOKUP(AE79,【参考】数式用3!$AN$3:$BU$14,MATCH(N79,【参考】数式用3!$AN$2:$BU$2,0)),"")</f>
        <v/>
      </c>
      <c r="U79" s="63"/>
      <c r="V79" s="54"/>
      <c r="W79" s="77"/>
      <c r="X79" s="1051" t="str">
        <f>IFERROR(V79*VLOOKUP(AF79,【参考】数式用3!$AN$15:$BU$23,MATCH(N79,【参考】数式用3!$AN$2:$BU$2,0)),"")</f>
        <v/>
      </c>
      <c r="Y79" s="1052"/>
      <c r="Z79" s="64"/>
      <c r="AA79" s="55"/>
      <c r="AB79" s="395" t="str">
        <f>IFERROR(AA79*VLOOKUP(AG79,【参考】数式用3!$AN$24:$BU$27,MATCH(N79,【参考】数式用3!$AN$2:$BU$2,0)),"")</f>
        <v/>
      </c>
      <c r="AC79" s="66"/>
      <c r="AD79" s="387" t="str">
        <f t="shared" si="0"/>
        <v/>
      </c>
      <c r="AE79" s="388" t="str">
        <f t="shared" si="4"/>
        <v/>
      </c>
      <c r="AF79" s="388" t="str">
        <f t="shared" si="5"/>
        <v/>
      </c>
      <c r="AG79" s="388" t="str">
        <f t="shared" si="6"/>
        <v/>
      </c>
    </row>
    <row r="80" spans="1:33" ht="24.95" customHeight="1">
      <c r="A80" s="390">
        <v>65</v>
      </c>
      <c r="B80" s="972" t="str">
        <f>IF(基本情報入力シート!C117="","",基本情報入力シート!C117)</f>
        <v/>
      </c>
      <c r="C80" s="973"/>
      <c r="D80" s="973"/>
      <c r="E80" s="973"/>
      <c r="F80" s="973"/>
      <c r="G80" s="973"/>
      <c r="H80" s="973"/>
      <c r="I80" s="974"/>
      <c r="J80" s="391" t="str">
        <f>IF(基本情報入力シート!M117="","",基本情報入力シート!M117)</f>
        <v/>
      </c>
      <c r="K80" s="392" t="str">
        <f>IF(基本情報入力シート!R117="","",基本情報入力シート!R117)</f>
        <v/>
      </c>
      <c r="L80" s="392" t="str">
        <f>IF(基本情報入力シート!W117="","",基本情報入力シート!W117)</f>
        <v/>
      </c>
      <c r="M80" s="393" t="str">
        <f>IF(基本情報入力シート!X117="","",基本情報入力シート!X117)</f>
        <v/>
      </c>
      <c r="N80" s="394" t="str">
        <f>IF(基本情報入力シート!Y117="","",基本情報入力シート!Y117)</f>
        <v/>
      </c>
      <c r="O80" s="59"/>
      <c r="P80" s="60"/>
      <c r="Q80" s="61"/>
      <c r="R80" s="62"/>
      <c r="S80" s="53"/>
      <c r="T80" s="385" t="str">
        <f>IFERROR(S80*VLOOKUP(AE80,【参考】数式用3!$AN$3:$BU$14,MATCH(N80,【参考】数式用3!$AN$2:$BU$2,0)),"")</f>
        <v/>
      </c>
      <c r="U80" s="63"/>
      <c r="V80" s="54"/>
      <c r="W80" s="77"/>
      <c r="X80" s="1051" t="str">
        <f>IFERROR(V80*VLOOKUP(AF80,【参考】数式用3!$AN$15:$BU$23,MATCH(N80,【参考】数式用3!$AN$2:$BU$2,0)),"")</f>
        <v/>
      </c>
      <c r="Y80" s="1052"/>
      <c r="Z80" s="64"/>
      <c r="AA80" s="55"/>
      <c r="AB80" s="395" t="str">
        <f>IFERROR(AA80*VLOOKUP(AG80,【参考】数式用3!$AN$24:$BU$27,MATCH(N80,【参考】数式用3!$AN$2:$BU$2,0)),"")</f>
        <v/>
      </c>
      <c r="AC80" s="66"/>
      <c r="AD80" s="387" t="str">
        <f t="shared" si="0"/>
        <v/>
      </c>
      <c r="AE80" s="388" t="str">
        <f t="shared" si="4"/>
        <v/>
      </c>
      <c r="AF80" s="388" t="str">
        <f t="shared" si="5"/>
        <v/>
      </c>
      <c r="AG80" s="388" t="str">
        <f t="shared" si="6"/>
        <v/>
      </c>
    </row>
    <row r="81" spans="1:33" ht="24.95" customHeight="1">
      <c r="A81" s="390">
        <v>66</v>
      </c>
      <c r="B81" s="972" t="str">
        <f>IF(基本情報入力シート!C118="","",基本情報入力シート!C118)</f>
        <v/>
      </c>
      <c r="C81" s="973"/>
      <c r="D81" s="973"/>
      <c r="E81" s="973"/>
      <c r="F81" s="973"/>
      <c r="G81" s="973"/>
      <c r="H81" s="973"/>
      <c r="I81" s="974"/>
      <c r="J81" s="391" t="str">
        <f>IF(基本情報入力シート!M118="","",基本情報入力シート!M118)</f>
        <v/>
      </c>
      <c r="K81" s="392" t="str">
        <f>IF(基本情報入力シート!R118="","",基本情報入力シート!R118)</f>
        <v/>
      </c>
      <c r="L81" s="392" t="str">
        <f>IF(基本情報入力シート!W118="","",基本情報入力シート!W118)</f>
        <v/>
      </c>
      <c r="M81" s="393" t="str">
        <f>IF(基本情報入力シート!X118="","",基本情報入力シート!X118)</f>
        <v/>
      </c>
      <c r="N81" s="394" t="str">
        <f>IF(基本情報入力シート!Y118="","",基本情報入力シート!Y118)</f>
        <v/>
      </c>
      <c r="O81" s="59"/>
      <c r="P81" s="60"/>
      <c r="Q81" s="61"/>
      <c r="R81" s="62"/>
      <c r="S81" s="53"/>
      <c r="T81" s="385" t="str">
        <f>IFERROR(S81*VLOOKUP(AE81,【参考】数式用3!$AN$3:$BU$14,MATCH(N81,【参考】数式用3!$AN$2:$BU$2,0)),"")</f>
        <v/>
      </c>
      <c r="U81" s="63"/>
      <c r="V81" s="54"/>
      <c r="W81" s="77"/>
      <c r="X81" s="1051" t="str">
        <f>IFERROR(V81*VLOOKUP(AF81,【参考】数式用3!$AN$15:$BU$23,MATCH(N81,【参考】数式用3!$AN$2:$BU$2,0)),"")</f>
        <v/>
      </c>
      <c r="Y81" s="1052"/>
      <c r="Z81" s="64"/>
      <c r="AA81" s="55"/>
      <c r="AB81" s="395" t="str">
        <f>IFERROR(AA81*VLOOKUP(AG81,【参考】数式用3!$AN$24:$BU$27,MATCH(N81,【参考】数式用3!$AN$2:$BU$2,0)),"")</f>
        <v/>
      </c>
      <c r="AC81" s="66"/>
      <c r="AD81" s="387" t="str">
        <f t="shared" ref="AD81:AD115" si="7">IF(OR(U81="特定加算Ⅰ",U81="特定加算Ⅱ"),IF(W81&lt;&gt;"",1,""),"")</f>
        <v/>
      </c>
      <c r="AE81" s="388" t="str">
        <f t="shared" si="4"/>
        <v/>
      </c>
      <c r="AF81" s="388" t="str">
        <f t="shared" si="5"/>
        <v/>
      </c>
      <c r="AG81" s="388" t="str">
        <f t="shared" si="6"/>
        <v/>
      </c>
    </row>
    <row r="82" spans="1:33" ht="24.95" customHeight="1">
      <c r="A82" s="390">
        <v>67</v>
      </c>
      <c r="B82" s="972" t="str">
        <f>IF(基本情報入力シート!C119="","",基本情報入力シート!C119)</f>
        <v/>
      </c>
      <c r="C82" s="973"/>
      <c r="D82" s="973"/>
      <c r="E82" s="973"/>
      <c r="F82" s="973"/>
      <c r="G82" s="973"/>
      <c r="H82" s="973"/>
      <c r="I82" s="974"/>
      <c r="J82" s="391" t="str">
        <f>IF(基本情報入力シート!M119="","",基本情報入力シート!M119)</f>
        <v/>
      </c>
      <c r="K82" s="392" t="str">
        <f>IF(基本情報入力シート!R119="","",基本情報入力シート!R119)</f>
        <v/>
      </c>
      <c r="L82" s="392" t="str">
        <f>IF(基本情報入力シート!W119="","",基本情報入力シート!W119)</f>
        <v/>
      </c>
      <c r="M82" s="393" t="str">
        <f>IF(基本情報入力シート!X119="","",基本情報入力シート!X119)</f>
        <v/>
      </c>
      <c r="N82" s="394" t="str">
        <f>IF(基本情報入力シート!Y119="","",基本情報入力シート!Y119)</f>
        <v/>
      </c>
      <c r="O82" s="59"/>
      <c r="P82" s="60"/>
      <c r="Q82" s="61"/>
      <c r="R82" s="62"/>
      <c r="S82" s="53"/>
      <c r="T82" s="385" t="str">
        <f>IFERROR(S82*VLOOKUP(AE82,【参考】数式用3!$AN$3:$BU$14,MATCH(N82,【参考】数式用3!$AN$2:$BU$2,0)),"")</f>
        <v/>
      </c>
      <c r="U82" s="63"/>
      <c r="V82" s="54"/>
      <c r="W82" s="77"/>
      <c r="X82" s="1051" t="str">
        <f>IFERROR(V82*VLOOKUP(AF82,【参考】数式用3!$AN$15:$BU$23,MATCH(N82,【参考】数式用3!$AN$2:$BU$2,0)),"")</f>
        <v/>
      </c>
      <c r="Y82" s="1052"/>
      <c r="Z82" s="64"/>
      <c r="AA82" s="55"/>
      <c r="AB82" s="395" t="str">
        <f>IFERROR(AA82*VLOOKUP(AG82,【参考】数式用3!$AN$24:$BU$27,MATCH(N82,【参考】数式用3!$AN$2:$BU$2,0)),"")</f>
        <v/>
      </c>
      <c r="AC82" s="66"/>
      <c r="AD82" s="387" t="str">
        <f t="shared" si="7"/>
        <v/>
      </c>
      <c r="AE82" s="388" t="str">
        <f t="shared" si="4"/>
        <v/>
      </c>
      <c r="AF82" s="388" t="str">
        <f t="shared" si="5"/>
        <v/>
      </c>
      <c r="AG82" s="388" t="str">
        <f t="shared" si="6"/>
        <v/>
      </c>
    </row>
    <row r="83" spans="1:33" ht="24.95" customHeight="1">
      <c r="A83" s="390">
        <v>68</v>
      </c>
      <c r="B83" s="972" t="str">
        <f>IF(基本情報入力シート!C120="","",基本情報入力シート!C120)</f>
        <v/>
      </c>
      <c r="C83" s="973"/>
      <c r="D83" s="973"/>
      <c r="E83" s="973"/>
      <c r="F83" s="973"/>
      <c r="G83" s="973"/>
      <c r="H83" s="973"/>
      <c r="I83" s="974"/>
      <c r="J83" s="391" t="str">
        <f>IF(基本情報入力シート!M120="","",基本情報入力シート!M120)</f>
        <v/>
      </c>
      <c r="K83" s="392" t="str">
        <f>IF(基本情報入力シート!R120="","",基本情報入力シート!R120)</f>
        <v/>
      </c>
      <c r="L83" s="392" t="str">
        <f>IF(基本情報入力シート!W120="","",基本情報入力シート!W120)</f>
        <v/>
      </c>
      <c r="M83" s="393" t="str">
        <f>IF(基本情報入力シート!X120="","",基本情報入力シート!X120)</f>
        <v/>
      </c>
      <c r="N83" s="394" t="str">
        <f>IF(基本情報入力シート!Y120="","",基本情報入力シート!Y120)</f>
        <v/>
      </c>
      <c r="O83" s="59"/>
      <c r="P83" s="60"/>
      <c r="Q83" s="61"/>
      <c r="R83" s="62"/>
      <c r="S83" s="53"/>
      <c r="T83" s="385" t="str">
        <f>IFERROR(S83*VLOOKUP(AE83,【参考】数式用3!$AN$3:$BU$14,MATCH(N83,【参考】数式用3!$AN$2:$BU$2,0)),"")</f>
        <v/>
      </c>
      <c r="U83" s="63"/>
      <c r="V83" s="54"/>
      <c r="W83" s="77"/>
      <c r="X83" s="1051" t="str">
        <f>IFERROR(V83*VLOOKUP(AF83,【参考】数式用3!$AN$15:$BU$23,MATCH(N83,【参考】数式用3!$AN$2:$BU$2,0)),"")</f>
        <v/>
      </c>
      <c r="Y83" s="1052"/>
      <c r="Z83" s="64"/>
      <c r="AA83" s="55"/>
      <c r="AB83" s="395" t="str">
        <f>IFERROR(AA83*VLOOKUP(AG83,【参考】数式用3!$AN$24:$BU$27,MATCH(N83,【参考】数式用3!$AN$2:$BU$2,0)),"")</f>
        <v/>
      </c>
      <c r="AC83" s="66"/>
      <c r="AD83" s="387" t="str">
        <f t="shared" si="7"/>
        <v/>
      </c>
      <c r="AE83" s="388" t="str">
        <f t="shared" si="4"/>
        <v/>
      </c>
      <c r="AF83" s="388" t="str">
        <f t="shared" si="5"/>
        <v/>
      </c>
      <c r="AG83" s="388" t="str">
        <f t="shared" si="6"/>
        <v/>
      </c>
    </row>
    <row r="84" spans="1:33" ht="24.95" customHeight="1">
      <c r="A84" s="390">
        <v>69</v>
      </c>
      <c r="B84" s="972" t="str">
        <f>IF(基本情報入力シート!C121="","",基本情報入力シート!C121)</f>
        <v/>
      </c>
      <c r="C84" s="973"/>
      <c r="D84" s="973"/>
      <c r="E84" s="973"/>
      <c r="F84" s="973"/>
      <c r="G84" s="973"/>
      <c r="H84" s="973"/>
      <c r="I84" s="974"/>
      <c r="J84" s="391" t="str">
        <f>IF(基本情報入力シート!M121="","",基本情報入力シート!M121)</f>
        <v/>
      </c>
      <c r="K84" s="392" t="str">
        <f>IF(基本情報入力シート!R121="","",基本情報入力シート!R121)</f>
        <v/>
      </c>
      <c r="L84" s="392" t="str">
        <f>IF(基本情報入力シート!W121="","",基本情報入力シート!W121)</f>
        <v/>
      </c>
      <c r="M84" s="393" t="str">
        <f>IF(基本情報入力シート!X121="","",基本情報入力シート!X121)</f>
        <v/>
      </c>
      <c r="N84" s="394" t="str">
        <f>IF(基本情報入力シート!Y121="","",基本情報入力シート!Y121)</f>
        <v/>
      </c>
      <c r="O84" s="59"/>
      <c r="P84" s="60"/>
      <c r="Q84" s="61"/>
      <c r="R84" s="62"/>
      <c r="S84" s="53"/>
      <c r="T84" s="385" t="str">
        <f>IFERROR(S84*VLOOKUP(AE84,【参考】数式用3!$AN$3:$BU$14,MATCH(N84,【参考】数式用3!$AN$2:$BU$2,0)),"")</f>
        <v/>
      </c>
      <c r="U84" s="63"/>
      <c r="V84" s="54"/>
      <c r="W84" s="77"/>
      <c r="X84" s="1051" t="str">
        <f>IFERROR(V84*VLOOKUP(AF84,【参考】数式用3!$AN$15:$BU$23,MATCH(N84,【参考】数式用3!$AN$2:$BU$2,0)),"")</f>
        <v/>
      </c>
      <c r="Y84" s="1052"/>
      <c r="Z84" s="64"/>
      <c r="AA84" s="55"/>
      <c r="AB84" s="395" t="str">
        <f>IFERROR(AA84*VLOOKUP(AG84,【参考】数式用3!$AN$24:$BU$27,MATCH(N84,【参考】数式用3!$AN$2:$BU$2,0)),"")</f>
        <v/>
      </c>
      <c r="AC84" s="66"/>
      <c r="AD84" s="387" t="str">
        <f t="shared" si="7"/>
        <v/>
      </c>
      <c r="AE84" s="388" t="str">
        <f t="shared" si="4"/>
        <v/>
      </c>
      <c r="AF84" s="388" t="str">
        <f t="shared" si="5"/>
        <v/>
      </c>
      <c r="AG84" s="388" t="str">
        <f t="shared" si="6"/>
        <v/>
      </c>
    </row>
    <row r="85" spans="1:33" ht="24.95" customHeight="1">
      <c r="A85" s="390">
        <v>70</v>
      </c>
      <c r="B85" s="972" t="str">
        <f>IF(基本情報入力シート!C122="","",基本情報入力シート!C122)</f>
        <v/>
      </c>
      <c r="C85" s="973"/>
      <c r="D85" s="973"/>
      <c r="E85" s="973"/>
      <c r="F85" s="973"/>
      <c r="G85" s="973"/>
      <c r="H85" s="973"/>
      <c r="I85" s="974"/>
      <c r="J85" s="391" t="str">
        <f>IF(基本情報入力シート!M122="","",基本情報入力シート!M122)</f>
        <v/>
      </c>
      <c r="K85" s="392" t="str">
        <f>IF(基本情報入力シート!R122="","",基本情報入力シート!R122)</f>
        <v/>
      </c>
      <c r="L85" s="392" t="str">
        <f>IF(基本情報入力シート!W122="","",基本情報入力シート!W122)</f>
        <v/>
      </c>
      <c r="M85" s="393" t="str">
        <f>IF(基本情報入力シート!X122="","",基本情報入力シート!X122)</f>
        <v/>
      </c>
      <c r="N85" s="394" t="str">
        <f>IF(基本情報入力シート!Y122="","",基本情報入力シート!Y122)</f>
        <v/>
      </c>
      <c r="O85" s="59"/>
      <c r="P85" s="60"/>
      <c r="Q85" s="61"/>
      <c r="R85" s="62"/>
      <c r="S85" s="53"/>
      <c r="T85" s="385" t="str">
        <f>IFERROR(S85*VLOOKUP(AE85,【参考】数式用3!$AN$3:$BU$14,MATCH(N85,【参考】数式用3!$AN$2:$BU$2,0)),"")</f>
        <v/>
      </c>
      <c r="U85" s="63"/>
      <c r="V85" s="54"/>
      <c r="W85" s="77"/>
      <c r="X85" s="1051" t="str">
        <f>IFERROR(V85*VLOOKUP(AF85,【参考】数式用3!$AN$15:$BU$23,MATCH(N85,【参考】数式用3!$AN$2:$BU$2,0)),"")</f>
        <v/>
      </c>
      <c r="Y85" s="1052"/>
      <c r="Z85" s="64"/>
      <c r="AA85" s="55"/>
      <c r="AB85" s="395" t="str">
        <f>IFERROR(AA85*VLOOKUP(AG85,【参考】数式用3!$AN$24:$BU$27,MATCH(N85,【参考】数式用3!$AN$2:$BU$2,0)),"")</f>
        <v/>
      </c>
      <c r="AC85" s="66"/>
      <c r="AD85" s="387" t="str">
        <f t="shared" si="7"/>
        <v/>
      </c>
      <c r="AE85" s="388" t="str">
        <f t="shared" si="4"/>
        <v/>
      </c>
      <c r="AF85" s="388" t="str">
        <f t="shared" si="5"/>
        <v/>
      </c>
      <c r="AG85" s="388" t="str">
        <f t="shared" si="6"/>
        <v/>
      </c>
    </row>
    <row r="86" spans="1:33" ht="24.95" customHeight="1">
      <c r="A86" s="390">
        <v>71</v>
      </c>
      <c r="B86" s="972" t="str">
        <f>IF(基本情報入力シート!C123="","",基本情報入力シート!C123)</f>
        <v/>
      </c>
      <c r="C86" s="973"/>
      <c r="D86" s="973"/>
      <c r="E86" s="973"/>
      <c r="F86" s="973"/>
      <c r="G86" s="973"/>
      <c r="H86" s="973"/>
      <c r="I86" s="974"/>
      <c r="J86" s="391" t="str">
        <f>IF(基本情報入力シート!M123="","",基本情報入力シート!M123)</f>
        <v/>
      </c>
      <c r="K86" s="392" t="str">
        <f>IF(基本情報入力シート!R123="","",基本情報入力シート!R123)</f>
        <v/>
      </c>
      <c r="L86" s="392" t="str">
        <f>IF(基本情報入力シート!W123="","",基本情報入力シート!W123)</f>
        <v/>
      </c>
      <c r="M86" s="393" t="str">
        <f>IF(基本情報入力シート!X123="","",基本情報入力シート!X123)</f>
        <v/>
      </c>
      <c r="N86" s="394" t="str">
        <f>IF(基本情報入力シート!Y123="","",基本情報入力シート!Y123)</f>
        <v/>
      </c>
      <c r="O86" s="59"/>
      <c r="P86" s="60"/>
      <c r="Q86" s="61"/>
      <c r="R86" s="62"/>
      <c r="S86" s="53"/>
      <c r="T86" s="385" t="str">
        <f>IFERROR(S86*VLOOKUP(AE86,【参考】数式用3!$AN$3:$BU$14,MATCH(N86,【参考】数式用3!$AN$2:$BU$2,0)),"")</f>
        <v/>
      </c>
      <c r="U86" s="63"/>
      <c r="V86" s="54"/>
      <c r="W86" s="77"/>
      <c r="X86" s="1051" t="str">
        <f>IFERROR(V86*VLOOKUP(AF86,【参考】数式用3!$AN$15:$BU$23,MATCH(N86,【参考】数式用3!$AN$2:$BU$2,0)),"")</f>
        <v/>
      </c>
      <c r="Y86" s="1052"/>
      <c r="Z86" s="64"/>
      <c r="AA86" s="55"/>
      <c r="AB86" s="395" t="str">
        <f>IFERROR(AA86*VLOOKUP(AG86,【参考】数式用3!$AN$24:$BU$27,MATCH(N86,【参考】数式用3!$AN$2:$BU$2,0)),"")</f>
        <v/>
      </c>
      <c r="AC86" s="66"/>
      <c r="AD86" s="387" t="str">
        <f t="shared" si="7"/>
        <v/>
      </c>
      <c r="AE86" s="388" t="str">
        <f t="shared" si="4"/>
        <v/>
      </c>
      <c r="AF86" s="388" t="str">
        <f t="shared" si="5"/>
        <v/>
      </c>
      <c r="AG86" s="388" t="str">
        <f t="shared" si="6"/>
        <v/>
      </c>
    </row>
    <row r="87" spans="1:33" ht="24.95" customHeight="1">
      <c r="A87" s="390">
        <v>72</v>
      </c>
      <c r="B87" s="972" t="str">
        <f>IF(基本情報入力シート!C124="","",基本情報入力シート!C124)</f>
        <v/>
      </c>
      <c r="C87" s="973"/>
      <c r="D87" s="973"/>
      <c r="E87" s="973"/>
      <c r="F87" s="973"/>
      <c r="G87" s="973"/>
      <c r="H87" s="973"/>
      <c r="I87" s="974"/>
      <c r="J87" s="391" t="str">
        <f>IF(基本情報入力シート!M124="","",基本情報入力シート!M124)</f>
        <v/>
      </c>
      <c r="K87" s="392" t="str">
        <f>IF(基本情報入力シート!R124="","",基本情報入力シート!R124)</f>
        <v/>
      </c>
      <c r="L87" s="392" t="str">
        <f>IF(基本情報入力シート!W124="","",基本情報入力シート!W124)</f>
        <v/>
      </c>
      <c r="M87" s="393" t="str">
        <f>IF(基本情報入力シート!X124="","",基本情報入力シート!X124)</f>
        <v/>
      </c>
      <c r="N87" s="394" t="str">
        <f>IF(基本情報入力シート!Y124="","",基本情報入力シート!Y124)</f>
        <v/>
      </c>
      <c r="O87" s="59"/>
      <c r="P87" s="60"/>
      <c r="Q87" s="61"/>
      <c r="R87" s="62"/>
      <c r="S87" s="53"/>
      <c r="T87" s="385" t="str">
        <f>IFERROR(S87*VLOOKUP(AE87,【参考】数式用3!$AN$3:$BU$14,MATCH(N87,【参考】数式用3!$AN$2:$BU$2,0)),"")</f>
        <v/>
      </c>
      <c r="U87" s="63"/>
      <c r="V87" s="54"/>
      <c r="W87" s="77"/>
      <c r="X87" s="1051" t="str">
        <f>IFERROR(V87*VLOOKUP(AF87,【参考】数式用3!$AN$15:$BU$23,MATCH(N87,【参考】数式用3!$AN$2:$BU$2,0)),"")</f>
        <v/>
      </c>
      <c r="Y87" s="1052"/>
      <c r="Z87" s="64"/>
      <c r="AA87" s="55"/>
      <c r="AB87" s="395" t="str">
        <f>IFERROR(AA87*VLOOKUP(AG87,【参考】数式用3!$AN$24:$BU$27,MATCH(N87,【参考】数式用3!$AN$2:$BU$2,0)),"")</f>
        <v/>
      </c>
      <c r="AC87" s="66"/>
      <c r="AD87" s="387" t="str">
        <f t="shared" si="7"/>
        <v/>
      </c>
      <c r="AE87" s="388" t="str">
        <f t="shared" ref="AE87:AE115" si="8">IF(AND(O87="",R87=""),"",O87&amp;"から"&amp;R87)</f>
        <v/>
      </c>
      <c r="AF87" s="388" t="str">
        <f t="shared" ref="AF87:AF115" si="9">IF(AND(P87="",U87=""),"",P87&amp;"から"&amp;U87)</f>
        <v/>
      </c>
      <c r="AG87" s="388" t="str">
        <f t="shared" ref="AG87:AG115" si="10">IF(AND(Q87="",Z87=""),"",Q87&amp;"から"&amp;Z87)</f>
        <v/>
      </c>
    </row>
    <row r="88" spans="1:33" ht="24.95" customHeight="1">
      <c r="A88" s="390">
        <v>73</v>
      </c>
      <c r="B88" s="972" t="str">
        <f>IF(基本情報入力シート!C125="","",基本情報入力シート!C125)</f>
        <v/>
      </c>
      <c r="C88" s="973"/>
      <c r="D88" s="973"/>
      <c r="E88" s="973"/>
      <c r="F88" s="973"/>
      <c r="G88" s="973"/>
      <c r="H88" s="973"/>
      <c r="I88" s="974"/>
      <c r="J88" s="391" t="str">
        <f>IF(基本情報入力シート!M125="","",基本情報入力シート!M125)</f>
        <v/>
      </c>
      <c r="K88" s="392" t="str">
        <f>IF(基本情報入力シート!R125="","",基本情報入力シート!R125)</f>
        <v/>
      </c>
      <c r="L88" s="392" t="str">
        <f>IF(基本情報入力シート!W125="","",基本情報入力シート!W125)</f>
        <v/>
      </c>
      <c r="M88" s="393" t="str">
        <f>IF(基本情報入力シート!X125="","",基本情報入力シート!X125)</f>
        <v/>
      </c>
      <c r="N88" s="394" t="str">
        <f>IF(基本情報入力シート!Y125="","",基本情報入力シート!Y125)</f>
        <v/>
      </c>
      <c r="O88" s="59"/>
      <c r="P88" s="60"/>
      <c r="Q88" s="61"/>
      <c r="R88" s="62"/>
      <c r="S88" s="53"/>
      <c r="T88" s="385" t="str">
        <f>IFERROR(S88*VLOOKUP(AE88,【参考】数式用3!$AN$3:$BU$14,MATCH(N88,【参考】数式用3!$AN$2:$BU$2,0)),"")</f>
        <v/>
      </c>
      <c r="U88" s="63"/>
      <c r="V88" s="54"/>
      <c r="W88" s="77"/>
      <c r="X88" s="1051" t="str">
        <f>IFERROR(V88*VLOOKUP(AF88,【参考】数式用3!$AN$15:$BU$23,MATCH(N88,【参考】数式用3!$AN$2:$BU$2,0)),"")</f>
        <v/>
      </c>
      <c r="Y88" s="1052"/>
      <c r="Z88" s="64"/>
      <c r="AA88" s="55"/>
      <c r="AB88" s="395" t="str">
        <f>IFERROR(AA88*VLOOKUP(AG88,【参考】数式用3!$AN$24:$BU$27,MATCH(N88,【参考】数式用3!$AN$2:$BU$2,0)),"")</f>
        <v/>
      </c>
      <c r="AC88" s="66"/>
      <c r="AD88" s="387" t="str">
        <f t="shared" si="7"/>
        <v/>
      </c>
      <c r="AE88" s="388" t="str">
        <f t="shared" si="8"/>
        <v/>
      </c>
      <c r="AF88" s="388" t="str">
        <f t="shared" si="9"/>
        <v/>
      </c>
      <c r="AG88" s="388" t="str">
        <f t="shared" si="10"/>
        <v/>
      </c>
    </row>
    <row r="89" spans="1:33" ht="24.95" customHeight="1">
      <c r="A89" s="390">
        <v>74</v>
      </c>
      <c r="B89" s="972" t="str">
        <f>IF(基本情報入力シート!C126="","",基本情報入力シート!C126)</f>
        <v/>
      </c>
      <c r="C89" s="973"/>
      <c r="D89" s="973"/>
      <c r="E89" s="973"/>
      <c r="F89" s="973"/>
      <c r="G89" s="973"/>
      <c r="H89" s="973"/>
      <c r="I89" s="974"/>
      <c r="J89" s="391" t="str">
        <f>IF(基本情報入力シート!M126="","",基本情報入力シート!M126)</f>
        <v/>
      </c>
      <c r="K89" s="392" t="str">
        <f>IF(基本情報入力シート!R126="","",基本情報入力シート!R126)</f>
        <v/>
      </c>
      <c r="L89" s="392" t="str">
        <f>IF(基本情報入力シート!W126="","",基本情報入力シート!W126)</f>
        <v/>
      </c>
      <c r="M89" s="393" t="str">
        <f>IF(基本情報入力シート!X126="","",基本情報入力シート!X126)</f>
        <v/>
      </c>
      <c r="N89" s="394" t="str">
        <f>IF(基本情報入力シート!Y126="","",基本情報入力シート!Y126)</f>
        <v/>
      </c>
      <c r="O89" s="59"/>
      <c r="P89" s="60"/>
      <c r="Q89" s="61"/>
      <c r="R89" s="62"/>
      <c r="S89" s="53"/>
      <c r="T89" s="385" t="str">
        <f>IFERROR(S89*VLOOKUP(AE89,【参考】数式用3!$AN$3:$BU$14,MATCH(N89,【参考】数式用3!$AN$2:$BU$2,0)),"")</f>
        <v/>
      </c>
      <c r="U89" s="63"/>
      <c r="V89" s="54"/>
      <c r="W89" s="77"/>
      <c r="X89" s="1051" t="str">
        <f>IFERROR(V89*VLOOKUP(AF89,【参考】数式用3!$AN$15:$BU$23,MATCH(N89,【参考】数式用3!$AN$2:$BU$2,0)),"")</f>
        <v/>
      </c>
      <c r="Y89" s="1052"/>
      <c r="Z89" s="64"/>
      <c r="AA89" s="55"/>
      <c r="AB89" s="395" t="str">
        <f>IFERROR(AA89*VLOOKUP(AG89,【参考】数式用3!$AN$24:$BU$27,MATCH(N89,【参考】数式用3!$AN$2:$BU$2,0)),"")</f>
        <v/>
      </c>
      <c r="AC89" s="66"/>
      <c r="AD89" s="387" t="str">
        <f t="shared" si="7"/>
        <v/>
      </c>
      <c r="AE89" s="388" t="str">
        <f t="shared" si="8"/>
        <v/>
      </c>
      <c r="AF89" s="388" t="str">
        <f t="shared" si="9"/>
        <v/>
      </c>
      <c r="AG89" s="388" t="str">
        <f t="shared" si="10"/>
        <v/>
      </c>
    </row>
    <row r="90" spans="1:33" ht="24.95" customHeight="1">
      <c r="A90" s="390">
        <v>75</v>
      </c>
      <c r="B90" s="972" t="str">
        <f>IF(基本情報入力シート!C127="","",基本情報入力シート!C127)</f>
        <v/>
      </c>
      <c r="C90" s="973"/>
      <c r="D90" s="973"/>
      <c r="E90" s="973"/>
      <c r="F90" s="973"/>
      <c r="G90" s="973"/>
      <c r="H90" s="973"/>
      <c r="I90" s="974"/>
      <c r="J90" s="391" t="str">
        <f>IF(基本情報入力シート!M127="","",基本情報入力シート!M127)</f>
        <v/>
      </c>
      <c r="K90" s="392" t="str">
        <f>IF(基本情報入力シート!R127="","",基本情報入力シート!R127)</f>
        <v/>
      </c>
      <c r="L90" s="392" t="str">
        <f>IF(基本情報入力シート!W127="","",基本情報入力シート!W127)</f>
        <v/>
      </c>
      <c r="M90" s="393" t="str">
        <f>IF(基本情報入力シート!X127="","",基本情報入力シート!X127)</f>
        <v/>
      </c>
      <c r="N90" s="394" t="str">
        <f>IF(基本情報入力シート!Y127="","",基本情報入力シート!Y127)</f>
        <v/>
      </c>
      <c r="O90" s="59"/>
      <c r="P90" s="60"/>
      <c r="Q90" s="61"/>
      <c r="R90" s="62"/>
      <c r="S90" s="53"/>
      <c r="T90" s="385" t="str">
        <f>IFERROR(S90*VLOOKUP(AE90,【参考】数式用3!$AN$3:$BU$14,MATCH(N90,【参考】数式用3!$AN$2:$BU$2,0)),"")</f>
        <v/>
      </c>
      <c r="U90" s="63"/>
      <c r="V90" s="54"/>
      <c r="W90" s="77"/>
      <c r="X90" s="1051" t="str">
        <f>IFERROR(V90*VLOOKUP(AF90,【参考】数式用3!$AN$15:$BU$23,MATCH(N90,【参考】数式用3!$AN$2:$BU$2,0)),"")</f>
        <v/>
      </c>
      <c r="Y90" s="1052"/>
      <c r="Z90" s="64"/>
      <c r="AA90" s="55"/>
      <c r="AB90" s="395" t="str">
        <f>IFERROR(AA90*VLOOKUP(AG90,【参考】数式用3!$AN$24:$BU$27,MATCH(N90,【参考】数式用3!$AN$2:$BU$2,0)),"")</f>
        <v/>
      </c>
      <c r="AC90" s="66"/>
      <c r="AD90" s="387" t="str">
        <f t="shared" si="7"/>
        <v/>
      </c>
      <c r="AE90" s="388" t="str">
        <f t="shared" si="8"/>
        <v/>
      </c>
      <c r="AF90" s="388" t="str">
        <f t="shared" si="9"/>
        <v/>
      </c>
      <c r="AG90" s="388" t="str">
        <f t="shared" si="10"/>
        <v/>
      </c>
    </row>
    <row r="91" spans="1:33" ht="24.95" customHeight="1">
      <c r="A91" s="390">
        <v>76</v>
      </c>
      <c r="B91" s="972" t="str">
        <f>IF(基本情報入力シート!C128="","",基本情報入力シート!C128)</f>
        <v/>
      </c>
      <c r="C91" s="973"/>
      <c r="D91" s="973"/>
      <c r="E91" s="973"/>
      <c r="F91" s="973"/>
      <c r="G91" s="973"/>
      <c r="H91" s="973"/>
      <c r="I91" s="974"/>
      <c r="J91" s="391" t="str">
        <f>IF(基本情報入力シート!M128="","",基本情報入力シート!M128)</f>
        <v/>
      </c>
      <c r="K91" s="392" t="str">
        <f>IF(基本情報入力シート!R128="","",基本情報入力シート!R128)</f>
        <v/>
      </c>
      <c r="L91" s="392" t="str">
        <f>IF(基本情報入力シート!W128="","",基本情報入力シート!W128)</f>
        <v/>
      </c>
      <c r="M91" s="393" t="str">
        <f>IF(基本情報入力シート!X128="","",基本情報入力シート!X128)</f>
        <v/>
      </c>
      <c r="N91" s="394" t="str">
        <f>IF(基本情報入力シート!Y128="","",基本情報入力シート!Y128)</f>
        <v/>
      </c>
      <c r="O91" s="59"/>
      <c r="P91" s="60"/>
      <c r="Q91" s="61"/>
      <c r="R91" s="62"/>
      <c r="S91" s="53"/>
      <c r="T91" s="385" t="str">
        <f>IFERROR(S91*VLOOKUP(AE91,【参考】数式用3!$AN$3:$BU$14,MATCH(N91,【参考】数式用3!$AN$2:$BU$2,0)),"")</f>
        <v/>
      </c>
      <c r="U91" s="63"/>
      <c r="V91" s="54"/>
      <c r="W91" s="77"/>
      <c r="X91" s="1051" t="str">
        <f>IFERROR(V91*VLOOKUP(AF91,【参考】数式用3!$AN$15:$BU$23,MATCH(N91,【参考】数式用3!$AN$2:$BU$2,0)),"")</f>
        <v/>
      </c>
      <c r="Y91" s="1052"/>
      <c r="Z91" s="64"/>
      <c r="AA91" s="55"/>
      <c r="AB91" s="395" t="str">
        <f>IFERROR(AA91*VLOOKUP(AG91,【参考】数式用3!$AN$24:$BU$27,MATCH(N91,【参考】数式用3!$AN$2:$BU$2,0)),"")</f>
        <v/>
      </c>
      <c r="AC91" s="66"/>
      <c r="AD91" s="387" t="str">
        <f t="shared" si="7"/>
        <v/>
      </c>
      <c r="AE91" s="388" t="str">
        <f t="shared" si="8"/>
        <v/>
      </c>
      <c r="AF91" s="388" t="str">
        <f t="shared" si="9"/>
        <v/>
      </c>
      <c r="AG91" s="388" t="str">
        <f t="shared" si="10"/>
        <v/>
      </c>
    </row>
    <row r="92" spans="1:33" ht="24.95" customHeight="1">
      <c r="A92" s="390">
        <v>77</v>
      </c>
      <c r="B92" s="972" t="str">
        <f>IF(基本情報入力シート!C129="","",基本情報入力シート!C129)</f>
        <v/>
      </c>
      <c r="C92" s="973"/>
      <c r="D92" s="973"/>
      <c r="E92" s="973"/>
      <c r="F92" s="973"/>
      <c r="G92" s="973"/>
      <c r="H92" s="973"/>
      <c r="I92" s="974"/>
      <c r="J92" s="391" t="str">
        <f>IF(基本情報入力シート!M129="","",基本情報入力シート!M129)</f>
        <v/>
      </c>
      <c r="K92" s="392" t="str">
        <f>IF(基本情報入力シート!R129="","",基本情報入力シート!R129)</f>
        <v/>
      </c>
      <c r="L92" s="392" t="str">
        <f>IF(基本情報入力シート!W129="","",基本情報入力シート!W129)</f>
        <v/>
      </c>
      <c r="M92" s="393" t="str">
        <f>IF(基本情報入力シート!X129="","",基本情報入力シート!X129)</f>
        <v/>
      </c>
      <c r="N92" s="394" t="str">
        <f>IF(基本情報入力シート!Y129="","",基本情報入力シート!Y129)</f>
        <v/>
      </c>
      <c r="O92" s="59"/>
      <c r="P92" s="60"/>
      <c r="Q92" s="61"/>
      <c r="R92" s="62"/>
      <c r="S92" s="53"/>
      <c r="T92" s="385" t="str">
        <f>IFERROR(S92*VLOOKUP(AE92,【参考】数式用3!$AN$3:$BU$14,MATCH(N92,【参考】数式用3!$AN$2:$BU$2,0)),"")</f>
        <v/>
      </c>
      <c r="U92" s="63"/>
      <c r="V92" s="54"/>
      <c r="W92" s="77"/>
      <c r="X92" s="1051" t="str">
        <f>IFERROR(V92*VLOOKUP(AF92,【参考】数式用3!$AN$15:$BU$23,MATCH(N92,【参考】数式用3!$AN$2:$BU$2,0)),"")</f>
        <v/>
      </c>
      <c r="Y92" s="1052"/>
      <c r="Z92" s="64"/>
      <c r="AA92" s="55"/>
      <c r="AB92" s="395" t="str">
        <f>IFERROR(AA92*VLOOKUP(AG92,【参考】数式用3!$AN$24:$BU$27,MATCH(N92,【参考】数式用3!$AN$2:$BU$2,0)),"")</f>
        <v/>
      </c>
      <c r="AC92" s="66"/>
      <c r="AD92" s="387" t="str">
        <f t="shared" si="7"/>
        <v/>
      </c>
      <c r="AE92" s="388" t="str">
        <f t="shared" si="8"/>
        <v/>
      </c>
      <c r="AF92" s="388" t="str">
        <f t="shared" si="9"/>
        <v/>
      </c>
      <c r="AG92" s="388" t="str">
        <f t="shared" si="10"/>
        <v/>
      </c>
    </row>
    <row r="93" spans="1:33" ht="24.95" customHeight="1">
      <c r="A93" s="390">
        <v>78</v>
      </c>
      <c r="B93" s="972" t="str">
        <f>IF(基本情報入力シート!C130="","",基本情報入力シート!C130)</f>
        <v/>
      </c>
      <c r="C93" s="973"/>
      <c r="D93" s="973"/>
      <c r="E93" s="973"/>
      <c r="F93" s="973"/>
      <c r="G93" s="973"/>
      <c r="H93" s="973"/>
      <c r="I93" s="974"/>
      <c r="J93" s="391" t="str">
        <f>IF(基本情報入力シート!M130="","",基本情報入力シート!M130)</f>
        <v/>
      </c>
      <c r="K93" s="392" t="str">
        <f>IF(基本情報入力シート!R130="","",基本情報入力シート!R130)</f>
        <v/>
      </c>
      <c r="L93" s="392" t="str">
        <f>IF(基本情報入力シート!W130="","",基本情報入力シート!W130)</f>
        <v/>
      </c>
      <c r="M93" s="393" t="str">
        <f>IF(基本情報入力シート!X130="","",基本情報入力シート!X130)</f>
        <v/>
      </c>
      <c r="N93" s="394" t="str">
        <f>IF(基本情報入力シート!Y130="","",基本情報入力シート!Y130)</f>
        <v/>
      </c>
      <c r="O93" s="59"/>
      <c r="P93" s="60"/>
      <c r="Q93" s="61"/>
      <c r="R93" s="62"/>
      <c r="S93" s="53"/>
      <c r="T93" s="385" t="str">
        <f>IFERROR(S93*VLOOKUP(AE93,【参考】数式用3!$AN$3:$BU$14,MATCH(N93,【参考】数式用3!$AN$2:$BU$2,0)),"")</f>
        <v/>
      </c>
      <c r="U93" s="63"/>
      <c r="V93" s="54"/>
      <c r="W93" s="77"/>
      <c r="X93" s="1051" t="str">
        <f>IFERROR(V93*VLOOKUP(AF93,【参考】数式用3!$AN$15:$BU$23,MATCH(N93,【参考】数式用3!$AN$2:$BU$2,0)),"")</f>
        <v/>
      </c>
      <c r="Y93" s="1052"/>
      <c r="Z93" s="64"/>
      <c r="AA93" s="55"/>
      <c r="AB93" s="395" t="str">
        <f>IFERROR(AA93*VLOOKUP(AG93,【参考】数式用3!$AN$24:$BU$27,MATCH(N93,【参考】数式用3!$AN$2:$BU$2,0)),"")</f>
        <v/>
      </c>
      <c r="AC93" s="66"/>
      <c r="AD93" s="387" t="str">
        <f t="shared" si="7"/>
        <v/>
      </c>
      <c r="AE93" s="388" t="str">
        <f t="shared" si="8"/>
        <v/>
      </c>
      <c r="AF93" s="388" t="str">
        <f t="shared" si="9"/>
        <v/>
      </c>
      <c r="AG93" s="388" t="str">
        <f t="shared" si="10"/>
        <v/>
      </c>
    </row>
    <row r="94" spans="1:33" ht="24.95" customHeight="1">
      <c r="A94" s="390">
        <v>79</v>
      </c>
      <c r="B94" s="972" t="str">
        <f>IF(基本情報入力シート!C131="","",基本情報入力シート!C131)</f>
        <v/>
      </c>
      <c r="C94" s="973"/>
      <c r="D94" s="973"/>
      <c r="E94" s="973"/>
      <c r="F94" s="973"/>
      <c r="G94" s="973"/>
      <c r="H94" s="973"/>
      <c r="I94" s="974"/>
      <c r="J94" s="391" t="str">
        <f>IF(基本情報入力シート!M131="","",基本情報入力シート!M131)</f>
        <v/>
      </c>
      <c r="K94" s="392" t="str">
        <f>IF(基本情報入力シート!R131="","",基本情報入力シート!R131)</f>
        <v/>
      </c>
      <c r="L94" s="392" t="str">
        <f>IF(基本情報入力シート!W131="","",基本情報入力シート!W131)</f>
        <v/>
      </c>
      <c r="M94" s="393" t="str">
        <f>IF(基本情報入力シート!X131="","",基本情報入力シート!X131)</f>
        <v/>
      </c>
      <c r="N94" s="394" t="str">
        <f>IF(基本情報入力シート!Y131="","",基本情報入力シート!Y131)</f>
        <v/>
      </c>
      <c r="O94" s="59"/>
      <c r="P94" s="60"/>
      <c r="Q94" s="61"/>
      <c r="R94" s="62"/>
      <c r="S94" s="53"/>
      <c r="T94" s="385" t="str">
        <f>IFERROR(S94*VLOOKUP(AE94,【参考】数式用3!$AN$3:$BU$14,MATCH(N94,【参考】数式用3!$AN$2:$BU$2,0)),"")</f>
        <v/>
      </c>
      <c r="U94" s="63"/>
      <c r="V94" s="54"/>
      <c r="W94" s="77"/>
      <c r="X94" s="1051" t="str">
        <f>IFERROR(V94*VLOOKUP(AF94,【参考】数式用3!$AN$15:$BU$23,MATCH(N94,【参考】数式用3!$AN$2:$BU$2,0)),"")</f>
        <v/>
      </c>
      <c r="Y94" s="1052"/>
      <c r="Z94" s="64"/>
      <c r="AA94" s="55"/>
      <c r="AB94" s="395" t="str">
        <f>IFERROR(AA94*VLOOKUP(AG94,【参考】数式用3!$AN$24:$BU$27,MATCH(N94,【参考】数式用3!$AN$2:$BU$2,0)),"")</f>
        <v/>
      </c>
      <c r="AC94" s="66"/>
      <c r="AD94" s="387" t="str">
        <f t="shared" si="7"/>
        <v/>
      </c>
      <c r="AE94" s="388" t="str">
        <f t="shared" si="8"/>
        <v/>
      </c>
      <c r="AF94" s="388" t="str">
        <f t="shared" si="9"/>
        <v/>
      </c>
      <c r="AG94" s="388" t="str">
        <f t="shared" si="10"/>
        <v/>
      </c>
    </row>
    <row r="95" spans="1:33" ht="24.95" customHeight="1">
      <c r="A95" s="390">
        <v>80</v>
      </c>
      <c r="B95" s="972" t="str">
        <f>IF(基本情報入力シート!C132="","",基本情報入力シート!C132)</f>
        <v/>
      </c>
      <c r="C95" s="973"/>
      <c r="D95" s="973"/>
      <c r="E95" s="973"/>
      <c r="F95" s="973"/>
      <c r="G95" s="973"/>
      <c r="H95" s="973"/>
      <c r="I95" s="974"/>
      <c r="J95" s="391" t="str">
        <f>IF(基本情報入力シート!M132="","",基本情報入力シート!M132)</f>
        <v/>
      </c>
      <c r="K95" s="392" t="str">
        <f>IF(基本情報入力シート!R132="","",基本情報入力シート!R132)</f>
        <v/>
      </c>
      <c r="L95" s="392" t="str">
        <f>IF(基本情報入力シート!W132="","",基本情報入力シート!W132)</f>
        <v/>
      </c>
      <c r="M95" s="393" t="str">
        <f>IF(基本情報入力シート!X132="","",基本情報入力シート!X132)</f>
        <v/>
      </c>
      <c r="N95" s="394" t="str">
        <f>IF(基本情報入力シート!Y132="","",基本情報入力シート!Y132)</f>
        <v/>
      </c>
      <c r="O95" s="59"/>
      <c r="P95" s="60"/>
      <c r="Q95" s="61"/>
      <c r="R95" s="62"/>
      <c r="S95" s="53"/>
      <c r="T95" s="385" t="str">
        <f>IFERROR(S95*VLOOKUP(AE95,【参考】数式用3!$AN$3:$BU$14,MATCH(N95,【参考】数式用3!$AN$2:$BU$2,0)),"")</f>
        <v/>
      </c>
      <c r="U95" s="63"/>
      <c r="V95" s="54"/>
      <c r="W95" s="77"/>
      <c r="X95" s="1051" t="str">
        <f>IFERROR(V95*VLOOKUP(AF95,【参考】数式用3!$AN$15:$BU$23,MATCH(N95,【参考】数式用3!$AN$2:$BU$2,0)),"")</f>
        <v/>
      </c>
      <c r="Y95" s="1052"/>
      <c r="Z95" s="64"/>
      <c r="AA95" s="55"/>
      <c r="AB95" s="395" t="str">
        <f>IFERROR(AA95*VLOOKUP(AG95,【参考】数式用3!$AN$24:$BU$27,MATCH(N95,【参考】数式用3!$AN$2:$BU$2,0)),"")</f>
        <v/>
      </c>
      <c r="AC95" s="66"/>
      <c r="AD95" s="387" t="str">
        <f t="shared" si="7"/>
        <v/>
      </c>
      <c r="AE95" s="388" t="str">
        <f t="shared" si="8"/>
        <v/>
      </c>
      <c r="AF95" s="388" t="str">
        <f t="shared" si="9"/>
        <v/>
      </c>
      <c r="AG95" s="388" t="str">
        <f t="shared" si="10"/>
        <v/>
      </c>
    </row>
    <row r="96" spans="1:33" ht="24.95" customHeight="1">
      <c r="A96" s="390">
        <v>81</v>
      </c>
      <c r="B96" s="972" t="str">
        <f>IF(基本情報入力シート!C133="","",基本情報入力シート!C133)</f>
        <v/>
      </c>
      <c r="C96" s="973"/>
      <c r="D96" s="973"/>
      <c r="E96" s="973"/>
      <c r="F96" s="973"/>
      <c r="G96" s="973"/>
      <c r="H96" s="973"/>
      <c r="I96" s="974"/>
      <c r="J96" s="391" t="str">
        <f>IF(基本情報入力シート!M133="","",基本情報入力シート!M133)</f>
        <v/>
      </c>
      <c r="K96" s="392" t="str">
        <f>IF(基本情報入力シート!R133="","",基本情報入力シート!R133)</f>
        <v/>
      </c>
      <c r="L96" s="392" t="str">
        <f>IF(基本情報入力シート!W133="","",基本情報入力シート!W133)</f>
        <v/>
      </c>
      <c r="M96" s="393" t="str">
        <f>IF(基本情報入力シート!X133="","",基本情報入力シート!X133)</f>
        <v/>
      </c>
      <c r="N96" s="394" t="str">
        <f>IF(基本情報入力シート!Y133="","",基本情報入力シート!Y133)</f>
        <v/>
      </c>
      <c r="O96" s="59"/>
      <c r="P96" s="60"/>
      <c r="Q96" s="61"/>
      <c r="R96" s="62"/>
      <c r="S96" s="53"/>
      <c r="T96" s="385" t="str">
        <f>IFERROR(S96*VLOOKUP(AE96,【参考】数式用3!$AN$3:$BU$14,MATCH(N96,【参考】数式用3!$AN$2:$BU$2,0)),"")</f>
        <v/>
      </c>
      <c r="U96" s="63"/>
      <c r="V96" s="54"/>
      <c r="W96" s="77"/>
      <c r="X96" s="1051" t="str">
        <f>IFERROR(V96*VLOOKUP(AF96,【参考】数式用3!$AN$15:$BU$23,MATCH(N96,【参考】数式用3!$AN$2:$BU$2,0)),"")</f>
        <v/>
      </c>
      <c r="Y96" s="1052"/>
      <c r="Z96" s="64"/>
      <c r="AA96" s="55"/>
      <c r="AB96" s="395" t="str">
        <f>IFERROR(AA96*VLOOKUP(AG96,【参考】数式用3!$AN$24:$BU$27,MATCH(N96,【参考】数式用3!$AN$2:$BU$2,0)),"")</f>
        <v/>
      </c>
      <c r="AC96" s="66"/>
      <c r="AD96" s="387" t="str">
        <f t="shared" si="7"/>
        <v/>
      </c>
      <c r="AE96" s="388" t="str">
        <f t="shared" si="8"/>
        <v/>
      </c>
      <c r="AF96" s="388" t="str">
        <f t="shared" si="9"/>
        <v/>
      </c>
      <c r="AG96" s="388" t="str">
        <f t="shared" si="10"/>
        <v/>
      </c>
    </row>
    <row r="97" spans="1:33" ht="24.95" customHeight="1">
      <c r="A97" s="390">
        <v>82</v>
      </c>
      <c r="B97" s="972" t="str">
        <f>IF(基本情報入力シート!C134="","",基本情報入力シート!C134)</f>
        <v/>
      </c>
      <c r="C97" s="973"/>
      <c r="D97" s="973"/>
      <c r="E97" s="973"/>
      <c r="F97" s="973"/>
      <c r="G97" s="973"/>
      <c r="H97" s="973"/>
      <c r="I97" s="974"/>
      <c r="J97" s="391" t="str">
        <f>IF(基本情報入力シート!M134="","",基本情報入力シート!M134)</f>
        <v/>
      </c>
      <c r="K97" s="392" t="str">
        <f>IF(基本情報入力シート!R134="","",基本情報入力シート!R134)</f>
        <v/>
      </c>
      <c r="L97" s="392" t="str">
        <f>IF(基本情報入力シート!W134="","",基本情報入力シート!W134)</f>
        <v/>
      </c>
      <c r="M97" s="393" t="str">
        <f>IF(基本情報入力シート!X134="","",基本情報入力シート!X134)</f>
        <v/>
      </c>
      <c r="N97" s="394" t="str">
        <f>IF(基本情報入力シート!Y134="","",基本情報入力シート!Y134)</f>
        <v/>
      </c>
      <c r="O97" s="59"/>
      <c r="P97" s="60"/>
      <c r="Q97" s="61"/>
      <c r="R97" s="62"/>
      <c r="S97" s="53"/>
      <c r="T97" s="385" t="str">
        <f>IFERROR(S97*VLOOKUP(AE97,【参考】数式用3!$AN$3:$BU$14,MATCH(N97,【参考】数式用3!$AN$2:$BU$2,0)),"")</f>
        <v/>
      </c>
      <c r="U97" s="63"/>
      <c r="V97" s="54"/>
      <c r="W97" s="77"/>
      <c r="X97" s="1051" t="str">
        <f>IFERROR(V97*VLOOKUP(AF97,【参考】数式用3!$AN$15:$BU$23,MATCH(N97,【参考】数式用3!$AN$2:$BU$2,0)),"")</f>
        <v/>
      </c>
      <c r="Y97" s="1052"/>
      <c r="Z97" s="64"/>
      <c r="AA97" s="55"/>
      <c r="AB97" s="395" t="str">
        <f>IFERROR(AA97*VLOOKUP(AG97,【参考】数式用3!$AN$24:$BU$27,MATCH(N97,【参考】数式用3!$AN$2:$BU$2,0)),"")</f>
        <v/>
      </c>
      <c r="AC97" s="66"/>
      <c r="AD97" s="387" t="str">
        <f t="shared" si="7"/>
        <v/>
      </c>
      <c r="AE97" s="388" t="str">
        <f t="shared" si="8"/>
        <v/>
      </c>
      <c r="AF97" s="388" t="str">
        <f t="shared" si="9"/>
        <v/>
      </c>
      <c r="AG97" s="388" t="str">
        <f t="shared" si="10"/>
        <v/>
      </c>
    </row>
    <row r="98" spans="1:33" ht="24.95" customHeight="1">
      <c r="A98" s="390">
        <v>83</v>
      </c>
      <c r="B98" s="972" t="str">
        <f>IF(基本情報入力シート!C135="","",基本情報入力シート!C135)</f>
        <v/>
      </c>
      <c r="C98" s="973"/>
      <c r="D98" s="973"/>
      <c r="E98" s="973"/>
      <c r="F98" s="973"/>
      <c r="G98" s="973"/>
      <c r="H98" s="973"/>
      <c r="I98" s="974"/>
      <c r="J98" s="391" t="str">
        <f>IF(基本情報入力シート!M135="","",基本情報入力シート!M135)</f>
        <v/>
      </c>
      <c r="K98" s="392" t="str">
        <f>IF(基本情報入力シート!R135="","",基本情報入力シート!R135)</f>
        <v/>
      </c>
      <c r="L98" s="392" t="str">
        <f>IF(基本情報入力シート!W135="","",基本情報入力シート!W135)</f>
        <v/>
      </c>
      <c r="M98" s="393" t="str">
        <f>IF(基本情報入力シート!X135="","",基本情報入力シート!X135)</f>
        <v/>
      </c>
      <c r="N98" s="394" t="str">
        <f>IF(基本情報入力シート!Y135="","",基本情報入力シート!Y135)</f>
        <v/>
      </c>
      <c r="O98" s="59"/>
      <c r="P98" s="60"/>
      <c r="Q98" s="61"/>
      <c r="R98" s="62"/>
      <c r="S98" s="53"/>
      <c r="T98" s="385" t="str">
        <f>IFERROR(S98*VLOOKUP(AE98,【参考】数式用3!$AN$3:$BU$14,MATCH(N98,【参考】数式用3!$AN$2:$BU$2,0)),"")</f>
        <v/>
      </c>
      <c r="U98" s="63"/>
      <c r="V98" s="54"/>
      <c r="W98" s="77"/>
      <c r="X98" s="1051" t="str">
        <f>IFERROR(V98*VLOOKUP(AF98,【参考】数式用3!$AN$15:$BU$23,MATCH(N98,【参考】数式用3!$AN$2:$BU$2,0)),"")</f>
        <v/>
      </c>
      <c r="Y98" s="1052"/>
      <c r="Z98" s="64"/>
      <c r="AA98" s="55"/>
      <c r="AB98" s="395" t="str">
        <f>IFERROR(AA98*VLOOKUP(AG98,【参考】数式用3!$AN$24:$BU$27,MATCH(N98,【参考】数式用3!$AN$2:$BU$2,0)),"")</f>
        <v/>
      </c>
      <c r="AC98" s="66"/>
      <c r="AD98" s="387" t="str">
        <f t="shared" si="7"/>
        <v/>
      </c>
      <c r="AE98" s="388" t="str">
        <f t="shared" si="8"/>
        <v/>
      </c>
      <c r="AF98" s="388" t="str">
        <f t="shared" si="9"/>
        <v/>
      </c>
      <c r="AG98" s="388" t="str">
        <f t="shared" si="10"/>
        <v/>
      </c>
    </row>
    <row r="99" spans="1:33" ht="24.95" customHeight="1">
      <c r="A99" s="390">
        <v>84</v>
      </c>
      <c r="B99" s="972" t="str">
        <f>IF(基本情報入力シート!C136="","",基本情報入力シート!C136)</f>
        <v/>
      </c>
      <c r="C99" s="973"/>
      <c r="D99" s="973"/>
      <c r="E99" s="973"/>
      <c r="F99" s="973"/>
      <c r="G99" s="973"/>
      <c r="H99" s="973"/>
      <c r="I99" s="974"/>
      <c r="J99" s="391" t="str">
        <f>IF(基本情報入力シート!M136="","",基本情報入力シート!M136)</f>
        <v/>
      </c>
      <c r="K99" s="392" t="str">
        <f>IF(基本情報入力シート!R136="","",基本情報入力シート!R136)</f>
        <v/>
      </c>
      <c r="L99" s="392" t="str">
        <f>IF(基本情報入力シート!W136="","",基本情報入力シート!W136)</f>
        <v/>
      </c>
      <c r="M99" s="393" t="str">
        <f>IF(基本情報入力シート!X136="","",基本情報入力シート!X136)</f>
        <v/>
      </c>
      <c r="N99" s="394" t="str">
        <f>IF(基本情報入力シート!Y136="","",基本情報入力シート!Y136)</f>
        <v/>
      </c>
      <c r="O99" s="59"/>
      <c r="P99" s="60"/>
      <c r="Q99" s="61"/>
      <c r="R99" s="62"/>
      <c r="S99" s="53"/>
      <c r="T99" s="385" t="str">
        <f>IFERROR(S99*VLOOKUP(AE99,【参考】数式用3!$AN$3:$BU$14,MATCH(N99,【参考】数式用3!$AN$2:$BU$2,0)),"")</f>
        <v/>
      </c>
      <c r="U99" s="63"/>
      <c r="V99" s="54"/>
      <c r="W99" s="77"/>
      <c r="X99" s="1051" t="str">
        <f>IFERROR(V99*VLOOKUP(AF99,【参考】数式用3!$AN$15:$BU$23,MATCH(N99,【参考】数式用3!$AN$2:$BU$2,0)),"")</f>
        <v/>
      </c>
      <c r="Y99" s="1052"/>
      <c r="Z99" s="64"/>
      <c r="AA99" s="55"/>
      <c r="AB99" s="395" t="str">
        <f>IFERROR(AA99*VLOOKUP(AG99,【参考】数式用3!$AN$24:$BU$27,MATCH(N99,【参考】数式用3!$AN$2:$BU$2,0)),"")</f>
        <v/>
      </c>
      <c r="AC99" s="66"/>
      <c r="AD99" s="387" t="str">
        <f t="shared" si="7"/>
        <v/>
      </c>
      <c r="AE99" s="388" t="str">
        <f t="shared" si="8"/>
        <v/>
      </c>
      <c r="AF99" s="388" t="str">
        <f t="shared" si="9"/>
        <v/>
      </c>
      <c r="AG99" s="388" t="str">
        <f t="shared" si="10"/>
        <v/>
      </c>
    </row>
    <row r="100" spans="1:33" ht="24.95" customHeight="1">
      <c r="A100" s="390">
        <v>85</v>
      </c>
      <c r="B100" s="972" t="str">
        <f>IF(基本情報入力シート!C137="","",基本情報入力シート!C137)</f>
        <v/>
      </c>
      <c r="C100" s="973"/>
      <c r="D100" s="973"/>
      <c r="E100" s="973"/>
      <c r="F100" s="973"/>
      <c r="G100" s="973"/>
      <c r="H100" s="973"/>
      <c r="I100" s="974"/>
      <c r="J100" s="391" t="str">
        <f>IF(基本情報入力シート!M137="","",基本情報入力シート!M137)</f>
        <v/>
      </c>
      <c r="K100" s="392" t="str">
        <f>IF(基本情報入力シート!R137="","",基本情報入力シート!R137)</f>
        <v/>
      </c>
      <c r="L100" s="392" t="str">
        <f>IF(基本情報入力シート!W137="","",基本情報入力シート!W137)</f>
        <v/>
      </c>
      <c r="M100" s="393" t="str">
        <f>IF(基本情報入力シート!X137="","",基本情報入力シート!X137)</f>
        <v/>
      </c>
      <c r="N100" s="394" t="str">
        <f>IF(基本情報入力シート!Y137="","",基本情報入力シート!Y137)</f>
        <v/>
      </c>
      <c r="O100" s="59"/>
      <c r="P100" s="60"/>
      <c r="Q100" s="61"/>
      <c r="R100" s="62"/>
      <c r="S100" s="53"/>
      <c r="T100" s="385" t="str">
        <f>IFERROR(S100*VLOOKUP(AE100,【参考】数式用3!$AN$3:$BU$14,MATCH(N100,【参考】数式用3!$AN$2:$BU$2,0)),"")</f>
        <v/>
      </c>
      <c r="U100" s="63"/>
      <c r="V100" s="54"/>
      <c r="W100" s="77"/>
      <c r="X100" s="1051" t="str">
        <f>IFERROR(V100*VLOOKUP(AF100,【参考】数式用3!$AN$15:$BU$23,MATCH(N100,【参考】数式用3!$AN$2:$BU$2,0)),"")</f>
        <v/>
      </c>
      <c r="Y100" s="1052"/>
      <c r="Z100" s="64"/>
      <c r="AA100" s="55"/>
      <c r="AB100" s="395" t="str">
        <f>IFERROR(AA100*VLOOKUP(AG100,【参考】数式用3!$AN$24:$BU$27,MATCH(N100,【参考】数式用3!$AN$2:$BU$2,0)),"")</f>
        <v/>
      </c>
      <c r="AC100" s="66"/>
      <c r="AD100" s="387" t="str">
        <f t="shared" si="7"/>
        <v/>
      </c>
      <c r="AE100" s="388" t="str">
        <f t="shared" si="8"/>
        <v/>
      </c>
      <c r="AF100" s="388" t="str">
        <f t="shared" si="9"/>
        <v/>
      </c>
      <c r="AG100" s="388" t="str">
        <f t="shared" si="10"/>
        <v/>
      </c>
    </row>
    <row r="101" spans="1:33" ht="24.95" customHeight="1">
      <c r="A101" s="390">
        <v>86</v>
      </c>
      <c r="B101" s="972" t="str">
        <f>IF(基本情報入力シート!C138="","",基本情報入力シート!C138)</f>
        <v/>
      </c>
      <c r="C101" s="973"/>
      <c r="D101" s="973"/>
      <c r="E101" s="973"/>
      <c r="F101" s="973"/>
      <c r="G101" s="973"/>
      <c r="H101" s="973"/>
      <c r="I101" s="974"/>
      <c r="J101" s="391" t="str">
        <f>IF(基本情報入力シート!M138="","",基本情報入力シート!M138)</f>
        <v/>
      </c>
      <c r="K101" s="392" t="str">
        <f>IF(基本情報入力シート!R138="","",基本情報入力シート!R138)</f>
        <v/>
      </c>
      <c r="L101" s="392" t="str">
        <f>IF(基本情報入力シート!W138="","",基本情報入力シート!W138)</f>
        <v/>
      </c>
      <c r="M101" s="393" t="str">
        <f>IF(基本情報入力シート!X138="","",基本情報入力シート!X138)</f>
        <v/>
      </c>
      <c r="N101" s="394" t="str">
        <f>IF(基本情報入力シート!Y138="","",基本情報入力シート!Y138)</f>
        <v/>
      </c>
      <c r="O101" s="59"/>
      <c r="P101" s="60"/>
      <c r="Q101" s="61"/>
      <c r="R101" s="62"/>
      <c r="S101" s="53"/>
      <c r="T101" s="385" t="str">
        <f>IFERROR(S101*VLOOKUP(AE101,【参考】数式用3!$AN$3:$BU$14,MATCH(N101,【参考】数式用3!$AN$2:$BU$2,0)),"")</f>
        <v/>
      </c>
      <c r="U101" s="63"/>
      <c r="V101" s="54"/>
      <c r="W101" s="77"/>
      <c r="X101" s="1051" t="str">
        <f>IFERROR(V101*VLOOKUP(AF101,【参考】数式用3!$AN$15:$BU$23,MATCH(N101,【参考】数式用3!$AN$2:$BU$2,0)),"")</f>
        <v/>
      </c>
      <c r="Y101" s="1052"/>
      <c r="Z101" s="64"/>
      <c r="AA101" s="55"/>
      <c r="AB101" s="395" t="str">
        <f>IFERROR(AA101*VLOOKUP(AG101,【参考】数式用3!$AN$24:$BU$27,MATCH(N101,【参考】数式用3!$AN$2:$BU$2,0)),"")</f>
        <v/>
      </c>
      <c r="AC101" s="66"/>
      <c r="AD101" s="387" t="str">
        <f t="shared" si="7"/>
        <v/>
      </c>
      <c r="AE101" s="388" t="str">
        <f t="shared" si="8"/>
        <v/>
      </c>
      <c r="AF101" s="388" t="str">
        <f t="shared" si="9"/>
        <v/>
      </c>
      <c r="AG101" s="388" t="str">
        <f t="shared" si="10"/>
        <v/>
      </c>
    </row>
    <row r="102" spans="1:33" ht="24.95" customHeight="1">
      <c r="A102" s="390">
        <v>87</v>
      </c>
      <c r="B102" s="972" t="str">
        <f>IF(基本情報入力シート!C139="","",基本情報入力シート!C139)</f>
        <v/>
      </c>
      <c r="C102" s="973"/>
      <c r="D102" s="973"/>
      <c r="E102" s="973"/>
      <c r="F102" s="973"/>
      <c r="G102" s="973"/>
      <c r="H102" s="973"/>
      <c r="I102" s="974"/>
      <c r="J102" s="391" t="str">
        <f>IF(基本情報入力シート!M139="","",基本情報入力シート!M139)</f>
        <v/>
      </c>
      <c r="K102" s="392" t="str">
        <f>IF(基本情報入力シート!R139="","",基本情報入力シート!R139)</f>
        <v/>
      </c>
      <c r="L102" s="392" t="str">
        <f>IF(基本情報入力シート!W139="","",基本情報入力シート!W139)</f>
        <v/>
      </c>
      <c r="M102" s="393" t="str">
        <f>IF(基本情報入力シート!X139="","",基本情報入力シート!X139)</f>
        <v/>
      </c>
      <c r="N102" s="394" t="str">
        <f>IF(基本情報入力シート!Y139="","",基本情報入力シート!Y139)</f>
        <v/>
      </c>
      <c r="O102" s="59"/>
      <c r="P102" s="60"/>
      <c r="Q102" s="61"/>
      <c r="R102" s="62"/>
      <c r="S102" s="53"/>
      <c r="T102" s="385" t="str">
        <f>IFERROR(S102*VLOOKUP(AE102,【参考】数式用3!$AN$3:$BU$14,MATCH(N102,【参考】数式用3!$AN$2:$BU$2,0)),"")</f>
        <v/>
      </c>
      <c r="U102" s="63"/>
      <c r="V102" s="54"/>
      <c r="W102" s="77"/>
      <c r="X102" s="1051" t="str">
        <f>IFERROR(V102*VLOOKUP(AF102,【参考】数式用3!$AN$15:$BU$23,MATCH(N102,【参考】数式用3!$AN$2:$BU$2,0)),"")</f>
        <v/>
      </c>
      <c r="Y102" s="1052"/>
      <c r="Z102" s="64"/>
      <c r="AA102" s="55"/>
      <c r="AB102" s="395" t="str">
        <f>IFERROR(AA102*VLOOKUP(AG102,【参考】数式用3!$AN$24:$BU$27,MATCH(N102,【参考】数式用3!$AN$2:$BU$2,0)),"")</f>
        <v/>
      </c>
      <c r="AC102" s="66"/>
      <c r="AD102" s="387" t="str">
        <f t="shared" si="7"/>
        <v/>
      </c>
      <c r="AE102" s="388" t="str">
        <f t="shared" si="8"/>
        <v/>
      </c>
      <c r="AF102" s="388" t="str">
        <f t="shared" si="9"/>
        <v/>
      </c>
      <c r="AG102" s="388" t="str">
        <f t="shared" si="10"/>
        <v/>
      </c>
    </row>
    <row r="103" spans="1:33" ht="24.95" customHeight="1">
      <c r="A103" s="390">
        <v>88</v>
      </c>
      <c r="B103" s="972" t="str">
        <f>IF(基本情報入力シート!C140="","",基本情報入力シート!C140)</f>
        <v/>
      </c>
      <c r="C103" s="973"/>
      <c r="D103" s="973"/>
      <c r="E103" s="973"/>
      <c r="F103" s="973"/>
      <c r="G103" s="973"/>
      <c r="H103" s="973"/>
      <c r="I103" s="974"/>
      <c r="J103" s="391" t="str">
        <f>IF(基本情報入力シート!M140="","",基本情報入力シート!M140)</f>
        <v/>
      </c>
      <c r="K103" s="392" t="str">
        <f>IF(基本情報入力シート!R140="","",基本情報入力シート!R140)</f>
        <v/>
      </c>
      <c r="L103" s="392" t="str">
        <f>IF(基本情報入力シート!W140="","",基本情報入力シート!W140)</f>
        <v/>
      </c>
      <c r="M103" s="393" t="str">
        <f>IF(基本情報入力シート!X140="","",基本情報入力シート!X140)</f>
        <v/>
      </c>
      <c r="N103" s="394" t="str">
        <f>IF(基本情報入力シート!Y140="","",基本情報入力シート!Y140)</f>
        <v/>
      </c>
      <c r="O103" s="59"/>
      <c r="P103" s="60"/>
      <c r="Q103" s="61"/>
      <c r="R103" s="62"/>
      <c r="S103" s="53"/>
      <c r="T103" s="385" t="str">
        <f>IFERROR(S103*VLOOKUP(AE103,【参考】数式用3!$AN$3:$BU$14,MATCH(N103,【参考】数式用3!$AN$2:$BU$2,0)),"")</f>
        <v/>
      </c>
      <c r="U103" s="63"/>
      <c r="V103" s="54"/>
      <c r="W103" s="77"/>
      <c r="X103" s="1051" t="str">
        <f>IFERROR(V103*VLOOKUP(AF103,【参考】数式用3!$AN$15:$BU$23,MATCH(N103,【参考】数式用3!$AN$2:$BU$2,0)),"")</f>
        <v/>
      </c>
      <c r="Y103" s="1052"/>
      <c r="Z103" s="64"/>
      <c r="AA103" s="55"/>
      <c r="AB103" s="395" t="str">
        <f>IFERROR(AA103*VLOOKUP(AG103,【参考】数式用3!$AN$24:$BU$27,MATCH(N103,【参考】数式用3!$AN$2:$BU$2,0)),"")</f>
        <v/>
      </c>
      <c r="AC103" s="66"/>
      <c r="AD103" s="387" t="str">
        <f t="shared" si="7"/>
        <v/>
      </c>
      <c r="AE103" s="388" t="str">
        <f t="shared" si="8"/>
        <v/>
      </c>
      <c r="AF103" s="388" t="str">
        <f t="shared" si="9"/>
        <v/>
      </c>
      <c r="AG103" s="388" t="str">
        <f t="shared" si="10"/>
        <v/>
      </c>
    </row>
    <row r="104" spans="1:33" ht="24.95" customHeight="1">
      <c r="A104" s="390">
        <v>89</v>
      </c>
      <c r="B104" s="972" t="str">
        <f>IF(基本情報入力シート!C141="","",基本情報入力シート!C141)</f>
        <v/>
      </c>
      <c r="C104" s="973"/>
      <c r="D104" s="973"/>
      <c r="E104" s="973"/>
      <c r="F104" s="973"/>
      <c r="G104" s="973"/>
      <c r="H104" s="973"/>
      <c r="I104" s="974"/>
      <c r="J104" s="391" t="str">
        <f>IF(基本情報入力シート!M141="","",基本情報入力シート!M141)</f>
        <v/>
      </c>
      <c r="K104" s="392" t="str">
        <f>IF(基本情報入力シート!R141="","",基本情報入力シート!R141)</f>
        <v/>
      </c>
      <c r="L104" s="392" t="str">
        <f>IF(基本情報入力シート!W141="","",基本情報入力シート!W141)</f>
        <v/>
      </c>
      <c r="M104" s="393" t="str">
        <f>IF(基本情報入力シート!X141="","",基本情報入力シート!X141)</f>
        <v/>
      </c>
      <c r="N104" s="394" t="str">
        <f>IF(基本情報入力シート!Y141="","",基本情報入力シート!Y141)</f>
        <v/>
      </c>
      <c r="O104" s="59"/>
      <c r="P104" s="60"/>
      <c r="Q104" s="61"/>
      <c r="R104" s="62"/>
      <c r="S104" s="53"/>
      <c r="T104" s="385" t="str">
        <f>IFERROR(S104*VLOOKUP(AE104,【参考】数式用3!$AN$3:$BU$14,MATCH(N104,【参考】数式用3!$AN$2:$BU$2,0)),"")</f>
        <v/>
      </c>
      <c r="U104" s="63"/>
      <c r="V104" s="54"/>
      <c r="W104" s="77"/>
      <c r="X104" s="1051" t="str">
        <f>IFERROR(V104*VLOOKUP(AF104,【参考】数式用3!$AN$15:$BU$23,MATCH(N104,【参考】数式用3!$AN$2:$BU$2,0)),"")</f>
        <v/>
      </c>
      <c r="Y104" s="1052"/>
      <c r="Z104" s="64"/>
      <c r="AA104" s="55"/>
      <c r="AB104" s="395" t="str">
        <f>IFERROR(AA104*VLOOKUP(AG104,【参考】数式用3!$AN$24:$BU$27,MATCH(N104,【参考】数式用3!$AN$2:$BU$2,0)),"")</f>
        <v/>
      </c>
      <c r="AC104" s="66"/>
      <c r="AD104" s="387" t="str">
        <f t="shared" si="7"/>
        <v/>
      </c>
      <c r="AE104" s="388" t="str">
        <f t="shared" si="8"/>
        <v/>
      </c>
      <c r="AF104" s="388" t="str">
        <f t="shared" si="9"/>
        <v/>
      </c>
      <c r="AG104" s="388" t="str">
        <f t="shared" si="10"/>
        <v/>
      </c>
    </row>
    <row r="105" spans="1:33" ht="24.95" customHeight="1">
      <c r="A105" s="390">
        <v>90</v>
      </c>
      <c r="B105" s="972" t="str">
        <f>IF(基本情報入力シート!C142="","",基本情報入力シート!C142)</f>
        <v/>
      </c>
      <c r="C105" s="973"/>
      <c r="D105" s="973"/>
      <c r="E105" s="973"/>
      <c r="F105" s="973"/>
      <c r="G105" s="973"/>
      <c r="H105" s="973"/>
      <c r="I105" s="974"/>
      <c r="J105" s="391" t="str">
        <f>IF(基本情報入力シート!M142="","",基本情報入力シート!M142)</f>
        <v/>
      </c>
      <c r="K105" s="392" t="str">
        <f>IF(基本情報入力シート!R142="","",基本情報入力シート!R142)</f>
        <v/>
      </c>
      <c r="L105" s="392" t="str">
        <f>IF(基本情報入力シート!W142="","",基本情報入力シート!W142)</f>
        <v/>
      </c>
      <c r="M105" s="393" t="str">
        <f>IF(基本情報入力シート!X142="","",基本情報入力シート!X142)</f>
        <v/>
      </c>
      <c r="N105" s="394" t="str">
        <f>IF(基本情報入力シート!Y142="","",基本情報入力シート!Y142)</f>
        <v/>
      </c>
      <c r="O105" s="59"/>
      <c r="P105" s="60"/>
      <c r="Q105" s="61"/>
      <c r="R105" s="62"/>
      <c r="S105" s="53"/>
      <c r="T105" s="385" t="str">
        <f>IFERROR(S105*VLOOKUP(AE105,【参考】数式用3!$AN$3:$BU$14,MATCH(N105,【参考】数式用3!$AN$2:$BU$2,0)),"")</f>
        <v/>
      </c>
      <c r="U105" s="63"/>
      <c r="V105" s="54"/>
      <c r="W105" s="77"/>
      <c r="X105" s="1051" t="str">
        <f>IFERROR(V105*VLOOKUP(AF105,【参考】数式用3!$AN$15:$BU$23,MATCH(N105,【参考】数式用3!$AN$2:$BU$2,0)),"")</f>
        <v/>
      </c>
      <c r="Y105" s="1052"/>
      <c r="Z105" s="64"/>
      <c r="AA105" s="55"/>
      <c r="AB105" s="395" t="str">
        <f>IFERROR(AA105*VLOOKUP(AG105,【参考】数式用3!$AN$24:$BU$27,MATCH(N105,【参考】数式用3!$AN$2:$BU$2,0)),"")</f>
        <v/>
      </c>
      <c r="AC105" s="66"/>
      <c r="AD105" s="387" t="str">
        <f t="shared" si="7"/>
        <v/>
      </c>
      <c r="AE105" s="388" t="str">
        <f t="shared" si="8"/>
        <v/>
      </c>
      <c r="AF105" s="388" t="str">
        <f t="shared" si="9"/>
        <v/>
      </c>
      <c r="AG105" s="388" t="str">
        <f t="shared" si="10"/>
        <v/>
      </c>
    </row>
    <row r="106" spans="1:33" ht="24.95" customHeight="1">
      <c r="A106" s="390">
        <v>91</v>
      </c>
      <c r="B106" s="972" t="str">
        <f>IF(基本情報入力シート!C143="","",基本情報入力シート!C143)</f>
        <v/>
      </c>
      <c r="C106" s="973"/>
      <c r="D106" s="973"/>
      <c r="E106" s="973"/>
      <c r="F106" s="973"/>
      <c r="G106" s="973"/>
      <c r="H106" s="973"/>
      <c r="I106" s="974"/>
      <c r="J106" s="391" t="str">
        <f>IF(基本情報入力シート!M143="","",基本情報入力シート!M143)</f>
        <v/>
      </c>
      <c r="K106" s="392" t="str">
        <f>IF(基本情報入力シート!R143="","",基本情報入力シート!R143)</f>
        <v/>
      </c>
      <c r="L106" s="392" t="str">
        <f>IF(基本情報入力シート!W143="","",基本情報入力シート!W143)</f>
        <v/>
      </c>
      <c r="M106" s="393" t="str">
        <f>IF(基本情報入力シート!X143="","",基本情報入力シート!X143)</f>
        <v/>
      </c>
      <c r="N106" s="394" t="str">
        <f>IF(基本情報入力シート!Y143="","",基本情報入力シート!Y143)</f>
        <v/>
      </c>
      <c r="O106" s="59"/>
      <c r="P106" s="60"/>
      <c r="Q106" s="61"/>
      <c r="R106" s="62"/>
      <c r="S106" s="53"/>
      <c r="T106" s="385" t="str">
        <f>IFERROR(S106*VLOOKUP(AE106,【参考】数式用3!$AN$3:$BU$14,MATCH(N106,【参考】数式用3!$AN$2:$BU$2,0)),"")</f>
        <v/>
      </c>
      <c r="U106" s="63"/>
      <c r="V106" s="54"/>
      <c r="W106" s="77"/>
      <c r="X106" s="1051" t="str">
        <f>IFERROR(V106*VLOOKUP(AF106,【参考】数式用3!$AN$15:$BU$23,MATCH(N106,【参考】数式用3!$AN$2:$BU$2,0)),"")</f>
        <v/>
      </c>
      <c r="Y106" s="1052"/>
      <c r="Z106" s="64"/>
      <c r="AA106" s="55"/>
      <c r="AB106" s="395" t="str">
        <f>IFERROR(AA106*VLOOKUP(AG106,【参考】数式用3!$AN$24:$BU$27,MATCH(N106,【参考】数式用3!$AN$2:$BU$2,0)),"")</f>
        <v/>
      </c>
      <c r="AC106" s="66"/>
      <c r="AD106" s="387" t="str">
        <f t="shared" si="7"/>
        <v/>
      </c>
      <c r="AE106" s="388" t="str">
        <f t="shared" si="8"/>
        <v/>
      </c>
      <c r="AF106" s="388" t="str">
        <f t="shared" si="9"/>
        <v/>
      </c>
      <c r="AG106" s="388" t="str">
        <f t="shared" si="10"/>
        <v/>
      </c>
    </row>
    <row r="107" spans="1:33" ht="24.95" customHeight="1">
      <c r="A107" s="390">
        <v>92</v>
      </c>
      <c r="B107" s="972" t="str">
        <f>IF(基本情報入力シート!C144="","",基本情報入力シート!C144)</f>
        <v/>
      </c>
      <c r="C107" s="973"/>
      <c r="D107" s="973"/>
      <c r="E107" s="973"/>
      <c r="F107" s="973"/>
      <c r="G107" s="973"/>
      <c r="H107" s="973"/>
      <c r="I107" s="974"/>
      <c r="J107" s="391" t="str">
        <f>IF(基本情報入力シート!M144="","",基本情報入力シート!M144)</f>
        <v/>
      </c>
      <c r="K107" s="392" t="str">
        <f>IF(基本情報入力シート!R144="","",基本情報入力シート!R144)</f>
        <v/>
      </c>
      <c r="L107" s="392" t="str">
        <f>IF(基本情報入力シート!W144="","",基本情報入力シート!W144)</f>
        <v/>
      </c>
      <c r="M107" s="393" t="str">
        <f>IF(基本情報入力シート!X144="","",基本情報入力シート!X144)</f>
        <v/>
      </c>
      <c r="N107" s="394" t="str">
        <f>IF(基本情報入力シート!Y144="","",基本情報入力シート!Y144)</f>
        <v/>
      </c>
      <c r="O107" s="59"/>
      <c r="P107" s="60"/>
      <c r="Q107" s="61"/>
      <c r="R107" s="62"/>
      <c r="S107" s="53"/>
      <c r="T107" s="385" t="str">
        <f>IFERROR(S107*VLOOKUP(AE107,【参考】数式用3!$AN$3:$BU$14,MATCH(N107,【参考】数式用3!$AN$2:$BU$2,0)),"")</f>
        <v/>
      </c>
      <c r="U107" s="63"/>
      <c r="V107" s="54"/>
      <c r="W107" s="77"/>
      <c r="X107" s="1051" t="str">
        <f>IFERROR(V107*VLOOKUP(AF107,【参考】数式用3!$AN$15:$BU$23,MATCH(N107,【参考】数式用3!$AN$2:$BU$2,0)),"")</f>
        <v/>
      </c>
      <c r="Y107" s="1052"/>
      <c r="Z107" s="64"/>
      <c r="AA107" s="55"/>
      <c r="AB107" s="395" t="str">
        <f>IFERROR(AA107*VLOOKUP(AG107,【参考】数式用3!$AN$24:$BU$27,MATCH(N107,【参考】数式用3!$AN$2:$BU$2,0)),"")</f>
        <v/>
      </c>
      <c r="AC107" s="66"/>
      <c r="AD107" s="387" t="str">
        <f t="shared" si="7"/>
        <v/>
      </c>
      <c r="AE107" s="388" t="str">
        <f t="shared" si="8"/>
        <v/>
      </c>
      <c r="AF107" s="388" t="str">
        <f t="shared" si="9"/>
        <v/>
      </c>
      <c r="AG107" s="388" t="str">
        <f t="shared" si="10"/>
        <v/>
      </c>
    </row>
    <row r="108" spans="1:33" ht="24.95" customHeight="1">
      <c r="A108" s="390">
        <v>93</v>
      </c>
      <c r="B108" s="972" t="str">
        <f>IF(基本情報入力シート!C145="","",基本情報入力シート!C145)</f>
        <v/>
      </c>
      <c r="C108" s="973"/>
      <c r="D108" s="973"/>
      <c r="E108" s="973"/>
      <c r="F108" s="973"/>
      <c r="G108" s="973"/>
      <c r="H108" s="973"/>
      <c r="I108" s="974"/>
      <c r="J108" s="391" t="str">
        <f>IF(基本情報入力シート!M145="","",基本情報入力シート!M145)</f>
        <v/>
      </c>
      <c r="K108" s="392" t="str">
        <f>IF(基本情報入力シート!R145="","",基本情報入力シート!R145)</f>
        <v/>
      </c>
      <c r="L108" s="392" t="str">
        <f>IF(基本情報入力シート!W145="","",基本情報入力シート!W145)</f>
        <v/>
      </c>
      <c r="M108" s="393" t="str">
        <f>IF(基本情報入力シート!X145="","",基本情報入力シート!X145)</f>
        <v/>
      </c>
      <c r="N108" s="394" t="str">
        <f>IF(基本情報入力シート!Y145="","",基本情報入力シート!Y145)</f>
        <v/>
      </c>
      <c r="O108" s="59"/>
      <c r="P108" s="60"/>
      <c r="Q108" s="61"/>
      <c r="R108" s="62"/>
      <c r="S108" s="53"/>
      <c r="T108" s="385" t="str">
        <f>IFERROR(S108*VLOOKUP(AE108,【参考】数式用3!$AN$3:$BU$14,MATCH(N108,【参考】数式用3!$AN$2:$BU$2,0)),"")</f>
        <v/>
      </c>
      <c r="U108" s="63"/>
      <c r="V108" s="54"/>
      <c r="W108" s="77"/>
      <c r="X108" s="1051" t="str">
        <f>IFERROR(V108*VLOOKUP(AF108,【参考】数式用3!$AN$15:$BU$23,MATCH(N108,【参考】数式用3!$AN$2:$BU$2,0)),"")</f>
        <v/>
      </c>
      <c r="Y108" s="1052"/>
      <c r="Z108" s="64"/>
      <c r="AA108" s="55"/>
      <c r="AB108" s="395" t="str">
        <f>IFERROR(AA108*VLOOKUP(AG108,【参考】数式用3!$AN$24:$BU$27,MATCH(N108,【参考】数式用3!$AN$2:$BU$2,0)),"")</f>
        <v/>
      </c>
      <c r="AC108" s="66"/>
      <c r="AD108" s="387" t="str">
        <f t="shared" si="7"/>
        <v/>
      </c>
      <c r="AE108" s="388" t="str">
        <f t="shared" si="8"/>
        <v/>
      </c>
      <c r="AF108" s="388" t="str">
        <f t="shared" si="9"/>
        <v/>
      </c>
      <c r="AG108" s="388" t="str">
        <f t="shared" si="10"/>
        <v/>
      </c>
    </row>
    <row r="109" spans="1:33" ht="24.95" customHeight="1">
      <c r="A109" s="390">
        <v>94</v>
      </c>
      <c r="B109" s="972" t="str">
        <f>IF(基本情報入力シート!C146="","",基本情報入力シート!C146)</f>
        <v/>
      </c>
      <c r="C109" s="973"/>
      <c r="D109" s="973"/>
      <c r="E109" s="973"/>
      <c r="F109" s="973"/>
      <c r="G109" s="973"/>
      <c r="H109" s="973"/>
      <c r="I109" s="974"/>
      <c r="J109" s="391" t="str">
        <f>IF(基本情報入力シート!M146="","",基本情報入力シート!M146)</f>
        <v/>
      </c>
      <c r="K109" s="392" t="str">
        <f>IF(基本情報入力シート!R146="","",基本情報入力シート!R146)</f>
        <v/>
      </c>
      <c r="L109" s="392" t="str">
        <f>IF(基本情報入力シート!W146="","",基本情報入力シート!W146)</f>
        <v/>
      </c>
      <c r="M109" s="393" t="str">
        <f>IF(基本情報入力シート!X146="","",基本情報入力シート!X146)</f>
        <v/>
      </c>
      <c r="N109" s="394" t="str">
        <f>IF(基本情報入力シート!Y146="","",基本情報入力シート!Y146)</f>
        <v/>
      </c>
      <c r="O109" s="59"/>
      <c r="P109" s="60"/>
      <c r="Q109" s="61"/>
      <c r="R109" s="62"/>
      <c r="S109" s="53"/>
      <c r="T109" s="385" t="str">
        <f>IFERROR(S109*VLOOKUP(AE109,【参考】数式用3!$AN$3:$BU$14,MATCH(N109,【参考】数式用3!$AN$2:$BU$2,0)),"")</f>
        <v/>
      </c>
      <c r="U109" s="63"/>
      <c r="V109" s="54"/>
      <c r="W109" s="77"/>
      <c r="X109" s="1051" t="str">
        <f>IFERROR(V109*VLOOKUP(AF109,【参考】数式用3!$AN$15:$BU$23,MATCH(N109,【参考】数式用3!$AN$2:$BU$2,0)),"")</f>
        <v/>
      </c>
      <c r="Y109" s="1052"/>
      <c r="Z109" s="64"/>
      <c r="AA109" s="55"/>
      <c r="AB109" s="395" t="str">
        <f>IFERROR(AA109*VLOOKUP(AG109,【参考】数式用3!$AN$24:$BU$27,MATCH(N109,【参考】数式用3!$AN$2:$BU$2,0)),"")</f>
        <v/>
      </c>
      <c r="AC109" s="66"/>
      <c r="AD109" s="387" t="str">
        <f t="shared" si="7"/>
        <v/>
      </c>
      <c r="AE109" s="388" t="str">
        <f t="shared" si="8"/>
        <v/>
      </c>
      <c r="AF109" s="388" t="str">
        <f t="shared" si="9"/>
        <v/>
      </c>
      <c r="AG109" s="388" t="str">
        <f t="shared" si="10"/>
        <v/>
      </c>
    </row>
    <row r="110" spans="1:33" ht="24.95" customHeight="1">
      <c r="A110" s="390">
        <v>95</v>
      </c>
      <c r="B110" s="972" t="str">
        <f>IF(基本情報入力シート!C147="","",基本情報入力シート!C147)</f>
        <v/>
      </c>
      <c r="C110" s="973"/>
      <c r="D110" s="973"/>
      <c r="E110" s="973"/>
      <c r="F110" s="973"/>
      <c r="G110" s="973"/>
      <c r="H110" s="973"/>
      <c r="I110" s="974"/>
      <c r="J110" s="391" t="str">
        <f>IF(基本情報入力シート!M147="","",基本情報入力シート!M147)</f>
        <v/>
      </c>
      <c r="K110" s="392" t="str">
        <f>IF(基本情報入力シート!R147="","",基本情報入力シート!R147)</f>
        <v/>
      </c>
      <c r="L110" s="392" t="str">
        <f>IF(基本情報入力シート!W147="","",基本情報入力シート!W147)</f>
        <v/>
      </c>
      <c r="M110" s="393" t="str">
        <f>IF(基本情報入力シート!X147="","",基本情報入力シート!X147)</f>
        <v/>
      </c>
      <c r="N110" s="394" t="str">
        <f>IF(基本情報入力シート!Y147="","",基本情報入力シート!Y147)</f>
        <v/>
      </c>
      <c r="O110" s="59"/>
      <c r="P110" s="60"/>
      <c r="Q110" s="61"/>
      <c r="R110" s="62"/>
      <c r="S110" s="53"/>
      <c r="T110" s="385" t="str">
        <f>IFERROR(S110*VLOOKUP(AE110,【参考】数式用3!$AN$3:$BU$14,MATCH(N110,【参考】数式用3!$AN$2:$BU$2,0)),"")</f>
        <v/>
      </c>
      <c r="U110" s="63"/>
      <c r="V110" s="54"/>
      <c r="W110" s="77"/>
      <c r="X110" s="1051" t="str">
        <f>IFERROR(V110*VLOOKUP(AF110,【参考】数式用3!$AN$15:$BU$23,MATCH(N110,【参考】数式用3!$AN$2:$BU$2,0)),"")</f>
        <v/>
      </c>
      <c r="Y110" s="1052"/>
      <c r="Z110" s="64"/>
      <c r="AA110" s="55"/>
      <c r="AB110" s="395" t="str">
        <f>IFERROR(AA110*VLOOKUP(AG110,【参考】数式用3!$AN$24:$BU$27,MATCH(N110,【参考】数式用3!$AN$2:$BU$2,0)),"")</f>
        <v/>
      </c>
      <c r="AC110" s="66"/>
      <c r="AD110" s="387" t="str">
        <f t="shared" si="7"/>
        <v/>
      </c>
      <c r="AE110" s="388" t="str">
        <f t="shared" si="8"/>
        <v/>
      </c>
      <c r="AF110" s="388" t="str">
        <f t="shared" si="9"/>
        <v/>
      </c>
      <c r="AG110" s="388" t="str">
        <f t="shared" si="10"/>
        <v/>
      </c>
    </row>
    <row r="111" spans="1:33" ht="24.95" customHeight="1">
      <c r="A111" s="390">
        <v>96</v>
      </c>
      <c r="B111" s="972" t="str">
        <f>IF(基本情報入力シート!C148="","",基本情報入力シート!C148)</f>
        <v/>
      </c>
      <c r="C111" s="973"/>
      <c r="D111" s="973"/>
      <c r="E111" s="973"/>
      <c r="F111" s="973"/>
      <c r="G111" s="973"/>
      <c r="H111" s="973"/>
      <c r="I111" s="974"/>
      <c r="J111" s="391" t="str">
        <f>IF(基本情報入力シート!M148="","",基本情報入力シート!M148)</f>
        <v/>
      </c>
      <c r="K111" s="392" t="str">
        <f>IF(基本情報入力シート!R148="","",基本情報入力シート!R148)</f>
        <v/>
      </c>
      <c r="L111" s="392" t="str">
        <f>IF(基本情報入力シート!W148="","",基本情報入力シート!W148)</f>
        <v/>
      </c>
      <c r="M111" s="393" t="str">
        <f>IF(基本情報入力シート!X148="","",基本情報入力シート!X148)</f>
        <v/>
      </c>
      <c r="N111" s="394" t="str">
        <f>IF(基本情報入力シート!Y148="","",基本情報入力シート!Y148)</f>
        <v/>
      </c>
      <c r="O111" s="59"/>
      <c r="P111" s="60"/>
      <c r="Q111" s="61"/>
      <c r="R111" s="62"/>
      <c r="S111" s="53"/>
      <c r="T111" s="385" t="str">
        <f>IFERROR(S111*VLOOKUP(AE111,【参考】数式用3!$AN$3:$BU$14,MATCH(N111,【参考】数式用3!$AN$2:$BU$2,0)),"")</f>
        <v/>
      </c>
      <c r="U111" s="63"/>
      <c r="V111" s="54"/>
      <c r="W111" s="77"/>
      <c r="X111" s="1051" t="str">
        <f>IFERROR(V111*VLOOKUP(AF111,【参考】数式用3!$AN$15:$BU$23,MATCH(N111,【参考】数式用3!$AN$2:$BU$2,0)),"")</f>
        <v/>
      </c>
      <c r="Y111" s="1052"/>
      <c r="Z111" s="64"/>
      <c r="AA111" s="55"/>
      <c r="AB111" s="395" t="str">
        <f>IFERROR(AA111*VLOOKUP(AG111,【参考】数式用3!$AN$24:$BU$27,MATCH(N111,【参考】数式用3!$AN$2:$BU$2,0)),"")</f>
        <v/>
      </c>
      <c r="AC111" s="66"/>
      <c r="AD111" s="387" t="str">
        <f t="shared" si="7"/>
        <v/>
      </c>
      <c r="AE111" s="388" t="str">
        <f t="shared" si="8"/>
        <v/>
      </c>
      <c r="AF111" s="388" t="str">
        <f t="shared" si="9"/>
        <v/>
      </c>
      <c r="AG111" s="388" t="str">
        <f t="shared" si="10"/>
        <v/>
      </c>
    </row>
    <row r="112" spans="1:33" ht="24.95" customHeight="1">
      <c r="A112" s="390">
        <v>97</v>
      </c>
      <c r="B112" s="972" t="str">
        <f>IF(基本情報入力シート!C149="","",基本情報入力シート!C149)</f>
        <v/>
      </c>
      <c r="C112" s="973"/>
      <c r="D112" s="973"/>
      <c r="E112" s="973"/>
      <c r="F112" s="973"/>
      <c r="G112" s="973"/>
      <c r="H112" s="973"/>
      <c r="I112" s="974"/>
      <c r="J112" s="391" t="str">
        <f>IF(基本情報入力シート!M149="","",基本情報入力シート!M149)</f>
        <v/>
      </c>
      <c r="K112" s="392" t="str">
        <f>IF(基本情報入力シート!R149="","",基本情報入力シート!R149)</f>
        <v/>
      </c>
      <c r="L112" s="392" t="str">
        <f>IF(基本情報入力シート!W149="","",基本情報入力シート!W149)</f>
        <v/>
      </c>
      <c r="M112" s="393" t="str">
        <f>IF(基本情報入力シート!X149="","",基本情報入力シート!X149)</f>
        <v/>
      </c>
      <c r="N112" s="394" t="str">
        <f>IF(基本情報入力シート!Y149="","",基本情報入力シート!Y149)</f>
        <v/>
      </c>
      <c r="O112" s="59"/>
      <c r="P112" s="60"/>
      <c r="Q112" s="61"/>
      <c r="R112" s="62"/>
      <c r="S112" s="53"/>
      <c r="T112" s="385" t="str">
        <f>IFERROR(S112*VLOOKUP(AE112,【参考】数式用3!$AN$3:$BU$14,MATCH(N112,【参考】数式用3!$AN$2:$BU$2,0)),"")</f>
        <v/>
      </c>
      <c r="U112" s="63"/>
      <c r="V112" s="54"/>
      <c r="W112" s="77"/>
      <c r="X112" s="1051" t="str">
        <f>IFERROR(V112*VLOOKUP(AF112,【参考】数式用3!$AN$15:$BU$23,MATCH(N112,【参考】数式用3!$AN$2:$BU$2,0)),"")</f>
        <v/>
      </c>
      <c r="Y112" s="1052"/>
      <c r="Z112" s="64"/>
      <c r="AA112" s="55"/>
      <c r="AB112" s="395" t="str">
        <f>IFERROR(AA112*VLOOKUP(AG112,【参考】数式用3!$AN$24:$BU$27,MATCH(N112,【参考】数式用3!$AN$2:$BU$2,0)),"")</f>
        <v/>
      </c>
      <c r="AC112" s="66"/>
      <c r="AD112" s="387" t="str">
        <f t="shared" si="7"/>
        <v/>
      </c>
      <c r="AE112" s="388" t="str">
        <f t="shared" si="8"/>
        <v/>
      </c>
      <c r="AF112" s="388" t="str">
        <f t="shared" si="9"/>
        <v/>
      </c>
      <c r="AG112" s="388" t="str">
        <f t="shared" si="10"/>
        <v/>
      </c>
    </row>
    <row r="113" spans="1:33" ht="24.95" customHeight="1">
      <c r="A113" s="390">
        <v>98</v>
      </c>
      <c r="B113" s="972" t="str">
        <f>IF(基本情報入力シート!C150="","",基本情報入力シート!C150)</f>
        <v/>
      </c>
      <c r="C113" s="973"/>
      <c r="D113" s="973"/>
      <c r="E113" s="973"/>
      <c r="F113" s="973"/>
      <c r="G113" s="973"/>
      <c r="H113" s="973"/>
      <c r="I113" s="974"/>
      <c r="J113" s="391" t="str">
        <f>IF(基本情報入力シート!M150="","",基本情報入力シート!M150)</f>
        <v/>
      </c>
      <c r="K113" s="392" t="str">
        <f>IF(基本情報入力シート!R150="","",基本情報入力シート!R150)</f>
        <v/>
      </c>
      <c r="L113" s="392" t="str">
        <f>IF(基本情報入力シート!W150="","",基本情報入力シート!W150)</f>
        <v/>
      </c>
      <c r="M113" s="393" t="str">
        <f>IF(基本情報入力シート!X150="","",基本情報入力シート!X150)</f>
        <v/>
      </c>
      <c r="N113" s="394" t="str">
        <f>IF(基本情報入力シート!Y150="","",基本情報入力シート!Y150)</f>
        <v/>
      </c>
      <c r="O113" s="59"/>
      <c r="P113" s="60"/>
      <c r="Q113" s="61"/>
      <c r="R113" s="62"/>
      <c r="S113" s="53"/>
      <c r="T113" s="385" t="str">
        <f>IFERROR(S113*VLOOKUP(AE113,【参考】数式用3!$AN$3:$BU$14,MATCH(N113,【参考】数式用3!$AN$2:$BU$2,0)),"")</f>
        <v/>
      </c>
      <c r="U113" s="63"/>
      <c r="V113" s="54"/>
      <c r="W113" s="77"/>
      <c r="X113" s="1051" t="str">
        <f>IFERROR(V113*VLOOKUP(AF113,【参考】数式用3!$AN$15:$BU$23,MATCH(N113,【参考】数式用3!$AN$2:$BU$2,0)),"")</f>
        <v/>
      </c>
      <c r="Y113" s="1052"/>
      <c r="Z113" s="64"/>
      <c r="AA113" s="55"/>
      <c r="AB113" s="395" t="str">
        <f>IFERROR(AA113*VLOOKUP(AG113,【参考】数式用3!$AN$24:$BU$27,MATCH(N113,【参考】数式用3!$AN$2:$BU$2,0)),"")</f>
        <v/>
      </c>
      <c r="AC113" s="66"/>
      <c r="AD113" s="387" t="str">
        <f t="shared" si="7"/>
        <v/>
      </c>
      <c r="AE113" s="388" t="str">
        <f t="shared" si="8"/>
        <v/>
      </c>
      <c r="AF113" s="388" t="str">
        <f t="shared" si="9"/>
        <v/>
      </c>
      <c r="AG113" s="388" t="str">
        <f t="shared" si="10"/>
        <v/>
      </c>
    </row>
    <row r="114" spans="1:33" ht="24.95" customHeight="1">
      <c r="A114" s="390">
        <v>99</v>
      </c>
      <c r="B114" s="972" t="str">
        <f>IF(基本情報入力シート!C151="","",基本情報入力シート!C151)</f>
        <v/>
      </c>
      <c r="C114" s="973"/>
      <c r="D114" s="973"/>
      <c r="E114" s="973"/>
      <c r="F114" s="973"/>
      <c r="G114" s="973"/>
      <c r="H114" s="973"/>
      <c r="I114" s="974"/>
      <c r="J114" s="391" t="str">
        <f>IF(基本情報入力シート!M151="","",基本情報入力シート!M151)</f>
        <v/>
      </c>
      <c r="K114" s="392" t="str">
        <f>IF(基本情報入力シート!R151="","",基本情報入力シート!R151)</f>
        <v/>
      </c>
      <c r="L114" s="392" t="str">
        <f>IF(基本情報入力シート!W151="","",基本情報入力シート!W151)</f>
        <v/>
      </c>
      <c r="M114" s="393" t="str">
        <f>IF(基本情報入力シート!X151="","",基本情報入力シート!X151)</f>
        <v/>
      </c>
      <c r="N114" s="394" t="str">
        <f>IF(基本情報入力シート!Y151="","",基本情報入力シート!Y151)</f>
        <v/>
      </c>
      <c r="O114" s="59"/>
      <c r="P114" s="60"/>
      <c r="Q114" s="61"/>
      <c r="R114" s="62"/>
      <c r="S114" s="53"/>
      <c r="T114" s="385" t="str">
        <f>IFERROR(S114*VLOOKUP(AE114,【参考】数式用3!$AN$3:$BU$14,MATCH(N114,【参考】数式用3!$AN$2:$BU$2,0)),"")</f>
        <v/>
      </c>
      <c r="U114" s="63"/>
      <c r="V114" s="54"/>
      <c r="W114" s="77"/>
      <c r="X114" s="1051" t="str">
        <f>IFERROR(V114*VLOOKUP(AF114,【参考】数式用3!$AN$15:$BU$23,MATCH(N114,【参考】数式用3!$AN$2:$BU$2,0)),"")</f>
        <v/>
      </c>
      <c r="Y114" s="1052"/>
      <c r="Z114" s="64"/>
      <c r="AA114" s="55"/>
      <c r="AB114" s="395" t="str">
        <f>IFERROR(AA114*VLOOKUP(AG114,【参考】数式用3!$AN$24:$BU$27,MATCH(N114,【参考】数式用3!$AN$2:$BU$2,0)),"")</f>
        <v/>
      </c>
      <c r="AC114" s="66"/>
      <c r="AD114" s="387" t="str">
        <f t="shared" si="7"/>
        <v/>
      </c>
      <c r="AE114" s="388" t="str">
        <f t="shared" si="8"/>
        <v/>
      </c>
      <c r="AF114" s="388" t="str">
        <f t="shared" si="9"/>
        <v/>
      </c>
      <c r="AG114" s="388" t="str">
        <f t="shared" si="10"/>
        <v/>
      </c>
    </row>
    <row r="115" spans="1:33" ht="24.95" customHeight="1">
      <c r="A115" s="390">
        <v>100</v>
      </c>
      <c r="B115" s="972" t="str">
        <f>IF(基本情報入力シート!C152="","",基本情報入力シート!C152)</f>
        <v/>
      </c>
      <c r="C115" s="973"/>
      <c r="D115" s="973"/>
      <c r="E115" s="973"/>
      <c r="F115" s="973"/>
      <c r="G115" s="973"/>
      <c r="H115" s="973"/>
      <c r="I115" s="974"/>
      <c r="J115" s="392" t="str">
        <f>IF(基本情報入力シート!M152="","",基本情報入力シート!M152)</f>
        <v/>
      </c>
      <c r="K115" s="392" t="str">
        <f>IF(基本情報入力シート!R152="","",基本情報入力シート!R152)</f>
        <v/>
      </c>
      <c r="L115" s="392" t="str">
        <f>IF(基本情報入力シート!W152="","",基本情報入力シート!W152)</f>
        <v/>
      </c>
      <c r="M115" s="415" t="str">
        <f>IF(基本情報入力シート!X152="","",基本情報入力シート!X152)</f>
        <v/>
      </c>
      <c r="N115" s="418" t="str">
        <f>IF(基本情報入力シート!Y152="","",基本情報入力シート!Y152)</f>
        <v/>
      </c>
      <c r="O115" s="59"/>
      <c r="P115" s="60"/>
      <c r="Q115" s="61"/>
      <c r="R115" s="59"/>
      <c r="S115" s="419"/>
      <c r="T115" s="385" t="str">
        <f>IFERROR(S115*VLOOKUP(AE115,【参考】数式用3!$AN$3:$BU$14,MATCH(N115,【参考】数式用3!$AN$2:$BU$2,0)),"")</f>
        <v/>
      </c>
      <c r="U115" s="420"/>
      <c r="V115" s="77"/>
      <c r="W115" s="77"/>
      <c r="X115" s="1051" t="str">
        <f>IFERROR(V115*VLOOKUP(AF115,【参考】数式用3!$AN$15:$BU$23,MATCH(N115,【参考】数式用3!$AN$2:$BU$2,0)),"")</f>
        <v/>
      </c>
      <c r="Y115" s="1052"/>
      <c r="Z115" s="421"/>
      <c r="AA115" s="422"/>
      <c r="AB115" s="396" t="str">
        <f>IFERROR(AA115*VLOOKUP(AG115,【参考】数式用3!$AN$24:$BU$27,MATCH(N115,【参考】数式用3!$AN$2:$BU$2,0)),"")</f>
        <v/>
      </c>
      <c r="AC115" s="66"/>
      <c r="AD115" s="387" t="str">
        <f t="shared" si="7"/>
        <v/>
      </c>
      <c r="AE115" s="388" t="str">
        <f t="shared" si="8"/>
        <v/>
      </c>
      <c r="AF115" s="388" t="str">
        <f t="shared" si="9"/>
        <v/>
      </c>
      <c r="AG115" s="388" t="str">
        <f t="shared" si="10"/>
        <v/>
      </c>
    </row>
  </sheetData>
  <sheetProtection formatCells="0" formatColumns="0" formatRows="0" sort="0" autoFilter="0"/>
  <autoFilter ref="B15:N15" xr:uid="{00000000-0001-0000-0300-000000000000}">
    <filterColumn colId="0" showButton="0"/>
    <filterColumn colId="1" showButton="0"/>
    <filterColumn colId="2" showButton="0"/>
    <filterColumn colId="3" showButton="0"/>
    <filterColumn colId="4" showButton="0"/>
    <filterColumn colId="5" showButton="0"/>
    <filterColumn colId="6" showButton="0"/>
  </autoFilter>
  <mergeCells count="243">
    <mergeCell ref="X108:Y108"/>
    <mergeCell ref="X109:Y109"/>
    <mergeCell ref="X110:Y110"/>
    <mergeCell ref="X111:Y111"/>
    <mergeCell ref="X112:Y112"/>
    <mergeCell ref="X113:Y113"/>
    <mergeCell ref="X114:Y114"/>
    <mergeCell ref="X115:Y115"/>
    <mergeCell ref="X99:Y99"/>
    <mergeCell ref="X100:Y100"/>
    <mergeCell ref="X101:Y101"/>
    <mergeCell ref="X102:Y102"/>
    <mergeCell ref="X103:Y103"/>
    <mergeCell ref="X104:Y104"/>
    <mergeCell ref="X105:Y105"/>
    <mergeCell ref="X106:Y106"/>
    <mergeCell ref="X107:Y107"/>
    <mergeCell ref="X78:Y78"/>
    <mergeCell ref="X79:Y79"/>
    <mergeCell ref="X80:Y80"/>
    <mergeCell ref="X96:Y96"/>
    <mergeCell ref="X97:Y97"/>
    <mergeCell ref="X98:Y98"/>
    <mergeCell ref="X81:Y81"/>
    <mergeCell ref="X82:Y82"/>
    <mergeCell ref="X83:Y83"/>
    <mergeCell ref="X84:Y84"/>
    <mergeCell ref="X85:Y85"/>
    <mergeCell ref="X86:Y86"/>
    <mergeCell ref="X87:Y87"/>
    <mergeCell ref="X88:Y88"/>
    <mergeCell ref="X89:Y89"/>
    <mergeCell ref="X90:Y90"/>
    <mergeCell ref="X91:Y91"/>
    <mergeCell ref="X92:Y92"/>
    <mergeCell ref="X93:Y93"/>
    <mergeCell ref="X94:Y94"/>
    <mergeCell ref="X95:Y95"/>
    <mergeCell ref="X60:Y60"/>
    <mergeCell ref="X61:Y61"/>
    <mergeCell ref="X62:Y62"/>
    <mergeCell ref="X63:Y63"/>
    <mergeCell ref="X64:Y64"/>
    <mergeCell ref="X65:Y65"/>
    <mergeCell ref="X66:Y66"/>
    <mergeCell ref="X67:Y67"/>
    <mergeCell ref="X68:Y68"/>
    <mergeCell ref="X69:Y69"/>
    <mergeCell ref="X70:Y70"/>
    <mergeCell ref="X71:Y71"/>
    <mergeCell ref="X72:Y72"/>
    <mergeCell ref="X73:Y73"/>
    <mergeCell ref="X74:Y74"/>
    <mergeCell ref="X75:Y75"/>
    <mergeCell ref="X76:Y76"/>
    <mergeCell ref="X77:Y77"/>
    <mergeCell ref="X58:Y58"/>
    <mergeCell ref="X59:Y59"/>
    <mergeCell ref="X42:Y42"/>
    <mergeCell ref="X43:Y43"/>
    <mergeCell ref="X44:Y44"/>
    <mergeCell ref="X45:Y45"/>
    <mergeCell ref="X46:Y46"/>
    <mergeCell ref="X47:Y47"/>
    <mergeCell ref="X48:Y48"/>
    <mergeCell ref="X49:Y49"/>
    <mergeCell ref="X50:Y50"/>
    <mergeCell ref="X31:Y31"/>
    <mergeCell ref="X32:Y32"/>
    <mergeCell ref="X51:Y51"/>
    <mergeCell ref="X52:Y52"/>
    <mergeCell ref="X53:Y53"/>
    <mergeCell ref="X54:Y54"/>
    <mergeCell ref="X55:Y55"/>
    <mergeCell ref="X56:Y56"/>
    <mergeCell ref="X57:Y57"/>
    <mergeCell ref="B58:I58"/>
    <mergeCell ref="B59:I59"/>
    <mergeCell ref="B60:I60"/>
    <mergeCell ref="B61:I61"/>
    <mergeCell ref="B62:I62"/>
    <mergeCell ref="B77:I77"/>
    <mergeCell ref="B68:I68"/>
    <mergeCell ref="B69:I69"/>
    <mergeCell ref="B70:I70"/>
    <mergeCell ref="B71:I71"/>
    <mergeCell ref="B72:I72"/>
    <mergeCell ref="B82:I82"/>
    <mergeCell ref="B73:I73"/>
    <mergeCell ref="B74:I74"/>
    <mergeCell ref="B75:I75"/>
    <mergeCell ref="B76:I76"/>
    <mergeCell ref="B93:I93"/>
    <mergeCell ref="B81:I81"/>
    <mergeCell ref="B63:I63"/>
    <mergeCell ref="B64:I64"/>
    <mergeCell ref="B65:I65"/>
    <mergeCell ref="B66:I66"/>
    <mergeCell ref="B67:I67"/>
    <mergeCell ref="B78:I78"/>
    <mergeCell ref="B79:I79"/>
    <mergeCell ref="B80:I80"/>
    <mergeCell ref="B113:I113"/>
    <mergeCell ref="B114:I114"/>
    <mergeCell ref="B95:I95"/>
    <mergeCell ref="B96:I96"/>
    <mergeCell ref="B97:I97"/>
    <mergeCell ref="B115:I115"/>
    <mergeCell ref="B108:I108"/>
    <mergeCell ref="B109:I109"/>
    <mergeCell ref="B110:I110"/>
    <mergeCell ref="B111:I111"/>
    <mergeCell ref="B112:I112"/>
    <mergeCell ref="B103:I103"/>
    <mergeCell ref="B104:I104"/>
    <mergeCell ref="B105:I105"/>
    <mergeCell ref="B106:I106"/>
    <mergeCell ref="B107:I107"/>
    <mergeCell ref="B98:I98"/>
    <mergeCell ref="B99:I99"/>
    <mergeCell ref="B100:I100"/>
    <mergeCell ref="B101:I101"/>
    <mergeCell ref="B102:I102"/>
    <mergeCell ref="B94:I94"/>
    <mergeCell ref="B88:I88"/>
    <mergeCell ref="B89:I89"/>
    <mergeCell ref="B90:I90"/>
    <mergeCell ref="B91:I91"/>
    <mergeCell ref="B92:I92"/>
    <mergeCell ref="B83:I83"/>
    <mergeCell ref="B84:I84"/>
    <mergeCell ref="B85:I85"/>
    <mergeCell ref="B86:I86"/>
    <mergeCell ref="B87:I87"/>
    <mergeCell ref="B57:I57"/>
    <mergeCell ref="B52:I52"/>
    <mergeCell ref="B25:I25"/>
    <mergeCell ref="B26:I26"/>
    <mergeCell ref="B27:I27"/>
    <mergeCell ref="B43:I43"/>
    <mergeCell ref="B44:I44"/>
    <mergeCell ref="B45:I45"/>
    <mergeCell ref="B46:I46"/>
    <mergeCell ref="B47:I47"/>
    <mergeCell ref="B39:I39"/>
    <mergeCell ref="B40:I40"/>
    <mergeCell ref="B41:I41"/>
    <mergeCell ref="B42:I42"/>
    <mergeCell ref="B38:I38"/>
    <mergeCell ref="B33:I33"/>
    <mergeCell ref="B34:I34"/>
    <mergeCell ref="B35:I35"/>
    <mergeCell ref="B36:I36"/>
    <mergeCell ref="B37:I37"/>
    <mergeCell ref="B51:I51"/>
    <mergeCell ref="B49:I49"/>
    <mergeCell ref="B50:I50"/>
    <mergeCell ref="B53:I53"/>
    <mergeCell ref="B54:I54"/>
    <mergeCell ref="B55:I55"/>
    <mergeCell ref="B56:I56"/>
    <mergeCell ref="X18:Y18"/>
    <mergeCell ref="X19:Y19"/>
    <mergeCell ref="X16:Y16"/>
    <mergeCell ref="X17:Y17"/>
    <mergeCell ref="X33:Y33"/>
    <mergeCell ref="X34:Y34"/>
    <mergeCell ref="X35:Y35"/>
    <mergeCell ref="X36:Y36"/>
    <mergeCell ref="X37:Y37"/>
    <mergeCell ref="X38:Y38"/>
    <mergeCell ref="X39:Y39"/>
    <mergeCell ref="X40:Y40"/>
    <mergeCell ref="X41:Y41"/>
    <mergeCell ref="X24:Y24"/>
    <mergeCell ref="X25:Y25"/>
    <mergeCell ref="X20:Y20"/>
    <mergeCell ref="X21:Y21"/>
    <mergeCell ref="X22:Y22"/>
    <mergeCell ref="X23:Y23"/>
    <mergeCell ref="X26:Y26"/>
    <mergeCell ref="B30:I30"/>
    <mergeCell ref="B22:I22"/>
    <mergeCell ref="B16:I16"/>
    <mergeCell ref="B17:I17"/>
    <mergeCell ref="B28:I28"/>
    <mergeCell ref="B29:I29"/>
    <mergeCell ref="B48:I48"/>
    <mergeCell ref="R12:AC12"/>
    <mergeCell ref="AA14:AA15"/>
    <mergeCell ref="Z14:Z15"/>
    <mergeCell ref="V14:V15"/>
    <mergeCell ref="U14:U15"/>
    <mergeCell ref="S14:S15"/>
    <mergeCell ref="R14:R15"/>
    <mergeCell ref="R13:T13"/>
    <mergeCell ref="T14:T15"/>
    <mergeCell ref="AB14:AB15"/>
    <mergeCell ref="AC14:AC15"/>
    <mergeCell ref="U13:Y13"/>
    <mergeCell ref="X14:Y15"/>
    <mergeCell ref="X27:Y27"/>
    <mergeCell ref="X28:Y28"/>
    <mergeCell ref="X29:Y29"/>
    <mergeCell ref="X30:Y30"/>
    <mergeCell ref="O12:Q12"/>
    <mergeCell ref="O13:O15"/>
    <mergeCell ref="P13:P15"/>
    <mergeCell ref="Q13:Q15"/>
    <mergeCell ref="B6:M6"/>
    <mergeCell ref="B18:I18"/>
    <mergeCell ref="B19:I19"/>
    <mergeCell ref="B20:I20"/>
    <mergeCell ref="B21:I21"/>
    <mergeCell ref="B11:X11"/>
    <mergeCell ref="X8:AB9"/>
    <mergeCell ref="W8:W9"/>
    <mergeCell ref="S8:U8"/>
    <mergeCell ref="S9:U9"/>
    <mergeCell ref="AE12:AE15"/>
    <mergeCell ref="AF12:AF15"/>
    <mergeCell ref="AG12:AG15"/>
    <mergeCell ref="AB1:AC1"/>
    <mergeCell ref="B31:I31"/>
    <mergeCell ref="B32:I32"/>
    <mergeCell ref="B23:I23"/>
    <mergeCell ref="B24:I24"/>
    <mergeCell ref="Z13:AC13"/>
    <mergeCell ref="A3:E3"/>
    <mergeCell ref="D8:M8"/>
    <mergeCell ref="R8:R9"/>
    <mergeCell ref="B8:C8"/>
    <mergeCell ref="J12:J15"/>
    <mergeCell ref="M12:M15"/>
    <mergeCell ref="N12:N15"/>
    <mergeCell ref="A12:A15"/>
    <mergeCell ref="B12:I15"/>
    <mergeCell ref="B7:M7"/>
    <mergeCell ref="B5:M5"/>
    <mergeCell ref="B9:M9"/>
    <mergeCell ref="K12:L14"/>
    <mergeCell ref="F3:M3"/>
    <mergeCell ref="AD12:AD14"/>
  </mergeCells>
  <phoneticPr fontId="8"/>
  <conditionalFormatting sqref="W8">
    <cfRule type="expression" dxfId="19" priority="22">
      <formula>$W$8="○"</formula>
    </cfRule>
  </conditionalFormatting>
  <conditionalFormatting sqref="X8">
    <cfRule type="expression" dxfId="18" priority="20">
      <formula>$W$8&lt;&gt;"×"</formula>
    </cfRule>
  </conditionalFormatting>
  <conditionalFormatting sqref="V16:V116">
    <cfRule type="expression" dxfId="17" priority="19">
      <formula>OR(U16="特定加算なし",U16="")</formula>
    </cfRule>
  </conditionalFormatting>
  <conditionalFormatting sqref="AA16:AA116">
    <cfRule type="expression" dxfId="16" priority="16">
      <formula>OR(Z16="ベア加算なし",Z16="")</formula>
    </cfRule>
  </conditionalFormatting>
  <conditionalFormatting sqref="S16:S116">
    <cfRule type="expression" dxfId="15" priority="13">
      <formula>R16=""</formula>
    </cfRule>
  </conditionalFormatting>
  <conditionalFormatting sqref="W16:W116">
    <cfRule type="expression" dxfId="14" priority="12">
      <formula>OR(OR(U16="特定加算なし",U16=""),OR(N16="訪問型サービス（総合事業）",N16="通所型サービス（総合事業）",N16="（介護予防）短期入所生活介護",N16="（介護予防）短期入所療養介護（老健）",N16="（介護予防）短期入所療養介護 （病院等（老健以外）)",N16="（介護予防）短期入所療養介護（医療院）"))</formula>
    </cfRule>
  </conditionalFormatting>
  <conditionalFormatting sqref="O16:R115 R116 O116 U16:U116 Z16:Z116">
    <cfRule type="expression" dxfId="13" priority="11">
      <formula>$N16=""</formula>
    </cfRule>
  </conditionalFormatting>
  <conditionalFormatting sqref="AC16:AC115">
    <cfRule type="expression" dxfId="12" priority="2">
      <formula>AND(AB16&lt;&gt;"",AB16&lt;&gt;0)</formula>
    </cfRule>
  </conditionalFormatting>
  <dataValidations count="2">
    <dataValidation imeMode="halfAlpha" allowBlank="1" showInputMessage="1" showErrorMessage="1" sqref="B16:B115" xr:uid="{00000000-0002-0000-0300-000002000000}"/>
    <dataValidation type="whole" operator="greaterThanOrEqual" allowBlank="1" showInputMessage="1" showErrorMessage="1" prompt="要件を満たす職員数を記入してください。" sqref="W16:W115" xr:uid="{5C738D3A-E765-4EBF-875D-9CB8A56645D7}">
      <formula1>0</formula1>
    </dataValidation>
  </dataValidations>
  <printOptions horizontalCentered="1"/>
  <pageMargins left="0.51181102362204722" right="0.51181102362204722" top="0.74803149606299213" bottom="0.74803149606299213" header="0.31496062992125984" footer="0.31496062992125984"/>
  <pageSetup paperSize="9" scale="57"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C1CD7C8-CA2D-45F0-956A-C5146E2DDC30}">
          <x14:formula1>
            <xm:f>【参考】数式用!$B$4:$D$4</xm:f>
          </x14:formula1>
          <xm:sqref>R16:R115</xm:sqref>
        </x14:dataValidation>
        <x14:dataValidation type="list" allowBlank="1" showInputMessage="1" showErrorMessage="1" xr:uid="{1C82B924-22D6-4E0C-BEF9-139C4D7F9FF9}">
          <x14:formula1>
            <xm:f>【参考】数式用!$F$4:$H$4</xm:f>
          </x14:formula1>
          <xm:sqref>U16:U115 P16:P115</xm:sqref>
        </x14:dataValidation>
        <x14:dataValidation type="list" allowBlank="1" showInputMessage="1" showErrorMessage="1" xr:uid="{7B6681E4-3FA1-47DD-A350-9170C7BD7BDF}">
          <x14:formula1>
            <xm:f>【参考】数式用!$I$4:$J$4</xm:f>
          </x14:formula1>
          <xm:sqref>Z16:Z115 Q16:Q115</xm:sqref>
        </x14:dataValidation>
        <x14:dataValidation type="list" allowBlank="1" showInputMessage="1" showErrorMessage="1" xr:uid="{49D4E705-4350-492F-A1F6-E88F8C1EF676}">
          <x14:formula1>
            <xm:f>【参考】数式用!$B$4:$E$4</xm:f>
          </x14:formula1>
          <xm:sqref>O16:O115</xm:sqref>
        </x14:dataValidation>
        <x14:dataValidation type="list" allowBlank="1" showInputMessage="1" showErrorMessage="1" xr:uid="{3B4957B1-83B8-49FD-A52D-436FA37548B9}">
          <x14:formula1>
            <xm:f>【参考】数式用!$AJ$5:$AJ$6</xm:f>
          </x14:formula1>
          <xm:sqref>AC16:AC115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O113"/>
  <sheetViews>
    <sheetView view="pageBreakPreview" zoomScale="80" zoomScaleNormal="120" zoomScaleSheetLayoutView="80" workbookViewId="0">
      <selection activeCell="Y14" sqref="Y14:Z14"/>
    </sheetView>
  </sheetViews>
  <sheetFormatPr defaultColWidth="9" defaultRowHeight="13.5"/>
  <cols>
    <col min="1" max="1" width="4.75" style="416" customWidth="1"/>
    <col min="2" max="9" width="1.5" style="87" customWidth="1"/>
    <col min="10" max="10" width="17.5" style="87" customWidth="1"/>
    <col min="11" max="11" width="8.125" style="87" customWidth="1"/>
    <col min="12" max="12" width="10.125" style="87" customWidth="1"/>
    <col min="13" max="13" width="19.375" style="87" customWidth="1"/>
    <col min="14" max="14" width="19.5" style="87" customWidth="1"/>
    <col min="15" max="15" width="13.375" style="87" customWidth="1"/>
    <col min="16" max="16" width="4.125" style="87" customWidth="1"/>
    <col min="17" max="17" width="6" style="87" customWidth="1"/>
    <col min="18" max="18" width="10.625" style="87" customWidth="1"/>
    <col min="19" max="19" width="7" style="417" customWidth="1"/>
    <col min="20" max="20" width="7.125" style="87" customWidth="1"/>
    <col min="21" max="21" width="5.125" style="87" customWidth="1"/>
    <col min="22" max="22" width="11.75" style="87" customWidth="1"/>
    <col min="23" max="23" width="10.25" style="87" customWidth="1"/>
    <col min="24" max="24" width="10.625" style="87" customWidth="1"/>
    <col min="25" max="25" width="6.875" style="87" customWidth="1"/>
    <col min="26" max="26" width="3.875" style="87" customWidth="1"/>
    <col min="27" max="27" width="7.625" style="417" customWidth="1"/>
    <col min="28" max="28" width="11.625" style="87" customWidth="1"/>
    <col min="29" max="29" width="11.625" style="87" bestFit="1" customWidth="1"/>
    <col min="30" max="30" width="10.5" style="360" hidden="1" customWidth="1"/>
    <col min="31" max="31" width="10.75" style="360" hidden="1" customWidth="1"/>
    <col min="32" max="33" width="24.375" style="360" hidden="1" customWidth="1"/>
    <col min="34" max="16384" width="9" style="361"/>
  </cols>
  <sheetData>
    <row r="1" spans="1:34" ht="27" customHeight="1">
      <c r="A1" s="397" t="s">
        <v>2012</v>
      </c>
      <c r="B1" s="358"/>
      <c r="C1" s="86"/>
      <c r="D1" s="86"/>
      <c r="E1" s="86"/>
      <c r="F1" s="86"/>
      <c r="G1" s="86"/>
      <c r="H1" s="86"/>
      <c r="I1" s="86"/>
      <c r="J1" s="86"/>
      <c r="K1" s="86"/>
      <c r="L1" s="86"/>
      <c r="M1" s="86"/>
      <c r="N1" s="86"/>
      <c r="O1" s="85"/>
      <c r="P1" s="85"/>
      <c r="Q1" s="85"/>
      <c r="R1" s="85"/>
      <c r="S1" s="158"/>
      <c r="T1" s="85"/>
      <c r="U1" s="85"/>
      <c r="V1" s="85"/>
      <c r="W1" s="85"/>
      <c r="X1" s="85"/>
      <c r="Y1" s="85"/>
      <c r="Z1" s="1099" t="s">
        <v>16</v>
      </c>
      <c r="AA1" s="1100"/>
      <c r="AB1" s="971" t="str">
        <f>IF(基本情報入力シート!C32="","",基本情報入力シート!C32)</f>
        <v/>
      </c>
      <c r="AC1" s="971"/>
    </row>
    <row r="2" spans="1:34" ht="10.5" customHeight="1" thickBot="1">
      <c r="A2" s="398"/>
      <c r="B2" s="86"/>
      <c r="C2" s="86"/>
      <c r="D2" s="86"/>
      <c r="E2" s="86"/>
      <c r="F2" s="86"/>
      <c r="G2" s="86"/>
      <c r="H2" s="86"/>
      <c r="I2" s="86"/>
      <c r="J2" s="86"/>
      <c r="K2" s="86"/>
      <c r="L2" s="86"/>
      <c r="M2" s="86"/>
      <c r="N2" s="86"/>
      <c r="O2" s="85"/>
      <c r="P2" s="85"/>
      <c r="Q2" s="85"/>
      <c r="R2" s="85"/>
      <c r="S2" s="158"/>
      <c r="T2" s="85"/>
      <c r="U2" s="85"/>
      <c r="V2" s="85"/>
      <c r="W2" s="85"/>
      <c r="X2" s="85"/>
      <c r="Y2" s="85"/>
      <c r="Z2" s="85"/>
      <c r="AA2" s="158"/>
      <c r="AB2" s="85"/>
      <c r="AC2" s="85"/>
    </row>
    <row r="3" spans="1:34" ht="23.25" customHeight="1" thickBot="1">
      <c r="A3" s="978" t="s">
        <v>22</v>
      </c>
      <c r="B3" s="978"/>
      <c r="C3" s="978"/>
      <c r="D3" s="978"/>
      <c r="E3" s="979"/>
      <c r="F3" s="1017" t="str">
        <f>IF(基本情報入力シート!M37="","",基本情報入力シート!M37)</f>
        <v/>
      </c>
      <c r="G3" s="1018"/>
      <c r="H3" s="1018"/>
      <c r="I3" s="1018"/>
      <c r="J3" s="1018"/>
      <c r="K3" s="1018"/>
      <c r="L3" s="1018"/>
      <c r="M3" s="1019"/>
      <c r="N3" s="85"/>
      <c r="O3" s="86"/>
      <c r="P3" s="86"/>
      <c r="Q3" s="85"/>
      <c r="R3" s="85"/>
      <c r="S3" s="158"/>
      <c r="T3" s="85"/>
      <c r="U3" s="85"/>
      <c r="V3" s="85"/>
      <c r="W3" s="85"/>
      <c r="X3" s="85"/>
      <c r="Y3" s="85"/>
      <c r="Z3" s="85"/>
      <c r="AA3" s="158"/>
      <c r="AB3" s="85"/>
      <c r="AC3" s="85"/>
    </row>
    <row r="4" spans="1:34" ht="21" customHeight="1" thickBot="1">
      <c r="A4" s="399"/>
      <c r="B4" s="362"/>
      <c r="C4" s="362"/>
      <c r="D4" s="363"/>
      <c r="E4" s="363"/>
      <c r="F4" s="363"/>
      <c r="G4" s="363"/>
      <c r="H4" s="363"/>
      <c r="I4" s="363"/>
      <c r="J4" s="363"/>
      <c r="K4" s="363"/>
      <c r="L4" s="363"/>
      <c r="M4" s="86"/>
      <c r="N4" s="86"/>
      <c r="O4" s="86"/>
      <c r="P4" s="86"/>
      <c r="Q4" s="85"/>
      <c r="R4" s="193" t="s">
        <v>1947</v>
      </c>
      <c r="S4" s="400"/>
      <c r="T4" s="401"/>
      <c r="U4" s="401"/>
      <c r="V4" s="401"/>
      <c r="W4" s="401"/>
      <c r="X4" s="401"/>
      <c r="Y4" s="401"/>
      <c r="Z4" s="401"/>
      <c r="AA4" s="401"/>
      <c r="AB4" s="401"/>
      <c r="AC4" s="401"/>
    </row>
    <row r="5" spans="1:34" ht="25.5" customHeight="1">
      <c r="A5" s="402"/>
      <c r="B5" s="1006" t="s">
        <v>1936</v>
      </c>
      <c r="C5" s="1006"/>
      <c r="D5" s="980"/>
      <c r="E5" s="980"/>
      <c r="F5" s="980"/>
      <c r="G5" s="980"/>
      <c r="H5" s="980"/>
      <c r="I5" s="980"/>
      <c r="J5" s="980"/>
      <c r="K5" s="980"/>
      <c r="L5" s="980"/>
      <c r="M5" s="981"/>
      <c r="N5" s="364">
        <f>IFERROR(SUM(P14:Q113)+SUM(X14:X113),"")</f>
        <v>0</v>
      </c>
      <c r="O5" s="365" t="s">
        <v>4</v>
      </c>
      <c r="P5" s="85"/>
      <c r="Q5" s="85"/>
      <c r="R5" s="982" t="s">
        <v>2008</v>
      </c>
      <c r="S5" s="982" t="s">
        <v>1943</v>
      </c>
      <c r="T5" s="982"/>
      <c r="U5" s="982"/>
      <c r="V5" s="982"/>
      <c r="W5" s="982"/>
      <c r="X5" s="1030"/>
      <c r="Y5" s="369">
        <f>SUM(T14:U113)</f>
        <v>0</v>
      </c>
      <c r="Z5" s="1107" t="str">
        <f>IF(AG6="旧特定加算相当なし","",IF(Y5&gt;=Y6,"○","×"))</f>
        <v/>
      </c>
      <c r="AA5" s="1109" t="s">
        <v>1944</v>
      </c>
      <c r="AB5" s="1110"/>
      <c r="AC5" s="1110"/>
      <c r="AD5" s="1098" t="str">
        <f>IF(OR(AD6="旧処遇加算Ⅰ相当あり",AD7="旧処遇加算Ⅰ相当あり"),"旧処遇加算Ⅰ相当あり","旧処遇加算Ⅰ相当なし")</f>
        <v>旧処遇加算Ⅰ相当なし</v>
      </c>
      <c r="AE5" s="1098"/>
      <c r="AF5" s="366" t="str">
        <f>IF(OR(AF6="旧処遇加算Ⅰ・Ⅱ相当あり",AF7="旧処遇加算Ⅰ・Ⅱ相当あり"),"旧処遇加算Ⅰ・Ⅱ相当あり","旧処遇加算Ⅰ・Ⅱ相当なし")</f>
        <v>旧処遇加算Ⅰ・Ⅱ相当なし</v>
      </c>
      <c r="AG5" s="366" t="str">
        <f>IF(OR(AG6="旧特定加算相当あり",AG7="旧特定加算相当あり"),"旧特定加算相当あり","旧特定加算相当なし")</f>
        <v>旧特定加算相当なし</v>
      </c>
    </row>
    <row r="6" spans="1:34" ht="25.5" customHeight="1" thickBot="1">
      <c r="A6" s="402"/>
      <c r="B6" s="983"/>
      <c r="C6" s="984"/>
      <c r="D6" s="980" t="s">
        <v>2061</v>
      </c>
      <c r="E6" s="980"/>
      <c r="F6" s="980"/>
      <c r="G6" s="980"/>
      <c r="H6" s="980"/>
      <c r="I6" s="980"/>
      <c r="J6" s="980"/>
      <c r="K6" s="980"/>
      <c r="L6" s="980"/>
      <c r="M6" s="981"/>
      <c r="N6" s="367">
        <f>ROUNDDOWN(SUM(R$14:R$113,Y$14:Z$113),0)</f>
        <v>0</v>
      </c>
      <c r="O6" s="365" t="s">
        <v>4</v>
      </c>
      <c r="P6" s="85"/>
      <c r="Q6" s="85"/>
      <c r="R6" s="982"/>
      <c r="S6" s="982" t="s">
        <v>2190</v>
      </c>
      <c r="T6" s="982"/>
      <c r="U6" s="982"/>
      <c r="V6" s="982"/>
      <c r="W6" s="982"/>
      <c r="X6" s="1030"/>
      <c r="Y6" s="372">
        <f>SUM(AD:AD)</f>
        <v>0</v>
      </c>
      <c r="Z6" s="1108"/>
      <c r="AA6" s="1109"/>
      <c r="AB6" s="1110"/>
      <c r="AC6" s="1110"/>
      <c r="AD6" s="1098" t="str">
        <f>IF((COUNTIF(O:O,"新加算Ⅰ")+COUNTIF(O:O,"新加算Ⅱ")+COUNTIF(O:O,"新加算Ⅲ")+COUNTIF(O:O,"新加算Ⅴ（１）")+COUNTIF(O:O,"新加算Ⅴ（３）")+COUNTIF(O:O,"新加算Ⅴ（８）"))&gt;=1,"旧処遇加算Ⅰ相当あり","旧処遇加算Ⅰ相当なし")</f>
        <v>旧処遇加算Ⅰ相当なし</v>
      </c>
      <c r="AE6" s="1098"/>
      <c r="AF6" s="366" t="str">
        <f>IF((COUNTIF(O:O,"新加算Ⅰ")+COUNTIF(O:O,"新加算Ⅱ")+COUNTIF(O:O,"新加算Ⅲ")+COUNTIF(O:O,"新加算Ⅳ")+COUNTIF(O:O,"新加算Ⅴ（１）")+COUNTIF(O:O,"新加算Ⅴ（２）")+COUNTIF(O:O,"新加算Ⅴ（３）")+COUNTIF(O:O,"新加算Ⅴ（４）")+COUNTIF(O:O,"新加算Ⅴ（５）")+COUNTIF(O:O,"新加算Ⅴ（６）")+COUNTIF(O:O,"新加算Ⅴ（８）")+COUNTIF(O:O,"新加算Ⅴ（11）"))&gt;=1,"旧処遇加算Ⅰ・Ⅱ相当あり","旧処遇加算Ⅰ・Ⅱ相当なし")</f>
        <v>旧処遇加算Ⅰ・Ⅱ相当なし</v>
      </c>
      <c r="AG6" s="366" t="str">
        <f>IF((COUNTIF(O:O,"新加算Ⅰ")+COUNTIF(O:O,"新加算Ⅱ")+COUNTIF(O:O,"新加算Ⅴ（１）")+COUNTIF(O:O,"新加算Ⅴ（２）")+COUNTIF(O:O,"新加算Ⅴ（３）")+COUNTIF(O:O,"新加算Ⅴ（４）")+COUNTIF(O:O,"新加算Ⅴ（５）")+COUNTIF(O:O,"新加算Ⅴ（６）")+COUNTIF(O:O,"新加算Ⅴ（７）")+COUNTIF(O:O,"新加算Ⅴ（９）")+COUNTIF(O:O,"新加算Ⅴ（10）")+COUNTIF(O:O,"新加算Ⅴ（12）"))&gt;=1,"旧特定加算相当あり","旧特定加算相当なし")</f>
        <v>旧特定加算相当なし</v>
      </c>
    </row>
    <row r="7" spans="1:34" ht="25.5" customHeight="1" thickBot="1">
      <c r="A7" s="402"/>
      <c r="B7" s="980" t="s">
        <v>2062</v>
      </c>
      <c r="C7" s="980"/>
      <c r="D7" s="980"/>
      <c r="E7" s="980"/>
      <c r="F7" s="980"/>
      <c r="G7" s="980"/>
      <c r="H7" s="980"/>
      <c r="I7" s="980"/>
      <c r="J7" s="980"/>
      <c r="K7" s="980"/>
      <c r="L7" s="980"/>
      <c r="M7" s="1106"/>
      <c r="N7" s="403">
        <f>ROUNDDOWN(SUM(V$14:V$1048576,AC$14:AC$1048576),0)</f>
        <v>0</v>
      </c>
      <c r="O7" s="365" t="s">
        <v>4</v>
      </c>
      <c r="P7" s="85"/>
      <c r="Q7" s="85"/>
      <c r="R7" s="1101" t="s">
        <v>2073</v>
      </c>
      <c r="S7" s="982" t="s">
        <v>1943</v>
      </c>
      <c r="T7" s="982"/>
      <c r="U7" s="982"/>
      <c r="V7" s="982"/>
      <c r="W7" s="982"/>
      <c r="X7" s="1030"/>
      <c r="Y7" s="404">
        <f>SUM(AB:AB)</f>
        <v>0</v>
      </c>
      <c r="Z7" s="1107" t="str">
        <f>IF(AG7="旧特定加算相当なし","",IF(Y7&gt;=Y8,"○","×"))</f>
        <v/>
      </c>
      <c r="AA7" s="1060" t="s">
        <v>1944</v>
      </c>
      <c r="AB7" s="1061"/>
      <c r="AC7" s="1061"/>
      <c r="AD7" s="1098" t="str">
        <f>IF((COUNTIF(W:W,"新加算Ⅰ")+COUNTIF(W:W,"新加算Ⅱ")+COUNTIF(W:W,"新加算Ⅲ"))&gt;=1,"旧処遇加算Ⅰ相当あり","旧処遇加算Ⅰ相当なし")</f>
        <v>旧処遇加算Ⅰ相当なし</v>
      </c>
      <c r="AE7" s="1098"/>
      <c r="AF7" s="366" t="str">
        <f>IF((COUNTIF(W:W,"新加算Ⅰ")+COUNTIF(W:W,"新加算Ⅱ")+COUNTIF(W:W,"新加算Ⅲ")+COUNTIF(W:W,"新加算Ⅳ"))&gt;=1,"旧処遇加算Ⅰ・Ⅱ相当あり","旧処遇加算Ⅰ・Ⅱ相当なし")</f>
        <v>旧処遇加算Ⅰ・Ⅱ相当なし</v>
      </c>
      <c r="AG7" s="366" t="str">
        <f>IF((COUNTIF(W:W,"新加算Ⅰ")+COUNTIF(W:W,"新加算Ⅱ"))&gt;=1,"旧特定加算相当あり","旧特定加算相当なし")</f>
        <v>旧特定加算相当なし</v>
      </c>
    </row>
    <row r="8" spans="1:34" ht="25.5" customHeight="1" thickBot="1">
      <c r="A8" s="402"/>
      <c r="B8" s="748" t="s">
        <v>2188</v>
      </c>
      <c r="C8" s="748"/>
      <c r="D8" s="748"/>
      <c r="E8" s="748"/>
      <c r="F8" s="748"/>
      <c r="G8" s="748"/>
      <c r="H8" s="748"/>
      <c r="I8" s="748"/>
      <c r="J8" s="748"/>
      <c r="K8" s="748"/>
      <c r="L8" s="748"/>
      <c r="M8" s="748"/>
      <c r="N8" s="748"/>
      <c r="O8" s="748"/>
      <c r="P8" s="85"/>
      <c r="Q8" s="85"/>
      <c r="R8" s="1102"/>
      <c r="S8" s="982" t="s">
        <v>2184</v>
      </c>
      <c r="T8" s="982"/>
      <c r="U8" s="982"/>
      <c r="V8" s="982"/>
      <c r="W8" s="982"/>
      <c r="X8" s="1030"/>
      <c r="Y8" s="372">
        <f>SUM(AE$14:AE$1048576)</f>
        <v>0</v>
      </c>
      <c r="Z8" s="1108"/>
      <c r="AA8" s="1060"/>
      <c r="AB8" s="1061"/>
      <c r="AC8" s="1061"/>
      <c r="AD8" s="370"/>
      <c r="AE8" s="370"/>
      <c r="AF8" s="370"/>
      <c r="AG8" s="370"/>
      <c r="AH8" s="405"/>
    </row>
    <row r="9" spans="1:34" ht="42" customHeight="1" thickBot="1">
      <c r="A9" s="398"/>
      <c r="B9" s="1066"/>
      <c r="C9" s="1066"/>
      <c r="D9" s="1066"/>
      <c r="E9" s="1066"/>
      <c r="F9" s="1066"/>
      <c r="G9" s="1066"/>
      <c r="H9" s="1066"/>
      <c r="I9" s="1066"/>
      <c r="J9" s="1066"/>
      <c r="K9" s="1066"/>
      <c r="L9" s="1066"/>
      <c r="M9" s="1066"/>
      <c r="N9" s="1066"/>
      <c r="O9" s="1066"/>
      <c r="P9" s="375"/>
      <c r="Q9" s="375"/>
      <c r="R9" s="375"/>
      <c r="S9" s="406"/>
      <c r="T9" s="375"/>
      <c r="U9" s="375"/>
      <c r="V9" s="375"/>
      <c r="W9" s="407"/>
      <c r="X9" s="407"/>
      <c r="Y9" s="407"/>
      <c r="Z9" s="407"/>
      <c r="AA9" s="406"/>
      <c r="AB9" s="407"/>
      <c r="AC9" s="407"/>
    </row>
    <row r="10" spans="1:34" ht="24" customHeight="1" thickBot="1">
      <c r="A10" s="1111"/>
      <c r="B10" s="1114" t="s">
        <v>2169</v>
      </c>
      <c r="C10" s="1115"/>
      <c r="D10" s="1115"/>
      <c r="E10" s="1115"/>
      <c r="F10" s="1115"/>
      <c r="G10" s="1115"/>
      <c r="H10" s="1115"/>
      <c r="I10" s="1116"/>
      <c r="J10" s="1121" t="s">
        <v>41</v>
      </c>
      <c r="K10" s="1123" t="s">
        <v>73</v>
      </c>
      <c r="L10" s="1124"/>
      <c r="M10" s="1129" t="s">
        <v>42</v>
      </c>
      <c r="N10" s="1132" t="s">
        <v>6</v>
      </c>
      <c r="O10" s="1103" t="s">
        <v>2171</v>
      </c>
      <c r="P10" s="1104"/>
      <c r="Q10" s="1104"/>
      <c r="R10" s="1104"/>
      <c r="S10" s="1104"/>
      <c r="T10" s="1104"/>
      <c r="U10" s="1104"/>
      <c r="V10" s="1104"/>
      <c r="W10" s="1104"/>
      <c r="X10" s="1104"/>
      <c r="Y10" s="1104"/>
      <c r="Z10" s="1104"/>
      <c r="AA10" s="1104"/>
      <c r="AB10" s="1104"/>
      <c r="AC10" s="1105"/>
      <c r="AD10" s="1020" t="s">
        <v>2056</v>
      </c>
      <c r="AE10" s="970"/>
      <c r="AF10" s="970" t="s">
        <v>2057</v>
      </c>
      <c r="AG10" s="970"/>
    </row>
    <row r="11" spans="1:34" ht="21.75" customHeight="1">
      <c r="A11" s="1112"/>
      <c r="B11" s="1117"/>
      <c r="C11" s="1118"/>
      <c r="D11" s="1118"/>
      <c r="E11" s="1118"/>
      <c r="F11" s="1118"/>
      <c r="G11" s="1118"/>
      <c r="H11" s="1118"/>
      <c r="I11" s="1119"/>
      <c r="J11" s="1122"/>
      <c r="K11" s="1125"/>
      <c r="L11" s="1126"/>
      <c r="M11" s="1130"/>
      <c r="N11" s="1133"/>
      <c r="O11" s="1076" t="s">
        <v>1942</v>
      </c>
      <c r="P11" s="1077"/>
      <c r="Q11" s="1077"/>
      <c r="R11" s="1077"/>
      <c r="S11" s="1077"/>
      <c r="T11" s="1077"/>
      <c r="U11" s="1078"/>
      <c r="V11" s="1071" t="s">
        <v>2075</v>
      </c>
      <c r="W11" s="1079" t="s">
        <v>2072</v>
      </c>
      <c r="X11" s="1080"/>
      <c r="Y11" s="1080"/>
      <c r="Z11" s="1080"/>
      <c r="AA11" s="1080"/>
      <c r="AB11" s="1081"/>
      <c r="AC11" s="1071" t="s">
        <v>2108</v>
      </c>
      <c r="AD11" s="1020"/>
      <c r="AE11" s="970"/>
      <c r="AF11" s="970"/>
      <c r="AG11" s="970"/>
    </row>
    <row r="12" spans="1:34" ht="36.75" customHeight="1">
      <c r="A12" s="1112"/>
      <c r="B12" s="1117"/>
      <c r="C12" s="1118"/>
      <c r="D12" s="1118"/>
      <c r="E12" s="1118"/>
      <c r="F12" s="1118"/>
      <c r="G12" s="1118"/>
      <c r="H12" s="1118"/>
      <c r="I12" s="1119"/>
      <c r="J12" s="1122"/>
      <c r="K12" s="1127"/>
      <c r="L12" s="1128"/>
      <c r="M12" s="1130"/>
      <c r="N12" s="1133"/>
      <c r="O12" s="1067" t="s">
        <v>2002</v>
      </c>
      <c r="P12" s="1082" t="s">
        <v>132</v>
      </c>
      <c r="Q12" s="1083"/>
      <c r="R12" s="1074" t="s">
        <v>2006</v>
      </c>
      <c r="S12" s="1074" t="s">
        <v>2005</v>
      </c>
      <c r="T12" s="1086" t="s">
        <v>2058</v>
      </c>
      <c r="U12" s="1087"/>
      <c r="V12" s="1072"/>
      <c r="W12" s="1067" t="s">
        <v>2076</v>
      </c>
      <c r="X12" s="1069" t="s">
        <v>132</v>
      </c>
      <c r="Y12" s="1062" t="s">
        <v>2006</v>
      </c>
      <c r="Z12" s="1063"/>
      <c r="AA12" s="1074" t="s">
        <v>2005</v>
      </c>
      <c r="AB12" s="408" t="s">
        <v>2058</v>
      </c>
      <c r="AC12" s="1072"/>
      <c r="AD12" s="1020"/>
      <c r="AE12" s="970"/>
      <c r="AF12" s="970"/>
      <c r="AG12" s="970"/>
    </row>
    <row r="13" spans="1:34" ht="78.599999999999994" customHeight="1" thickBot="1">
      <c r="A13" s="1113"/>
      <c r="B13" s="1084"/>
      <c r="C13" s="1120"/>
      <c r="D13" s="1120"/>
      <c r="E13" s="1120"/>
      <c r="F13" s="1120"/>
      <c r="G13" s="1120"/>
      <c r="H13" s="1120"/>
      <c r="I13" s="1085"/>
      <c r="J13" s="1070"/>
      <c r="K13" s="409" t="s">
        <v>44</v>
      </c>
      <c r="L13" s="409" t="s">
        <v>45</v>
      </c>
      <c r="M13" s="1131"/>
      <c r="N13" s="1134"/>
      <c r="O13" s="1068"/>
      <c r="P13" s="1084"/>
      <c r="Q13" s="1085"/>
      <c r="R13" s="1075"/>
      <c r="S13" s="1075"/>
      <c r="T13" s="1096" t="s">
        <v>2109</v>
      </c>
      <c r="U13" s="1097"/>
      <c r="V13" s="1073"/>
      <c r="W13" s="1068"/>
      <c r="X13" s="1070"/>
      <c r="Y13" s="1064"/>
      <c r="Z13" s="1065"/>
      <c r="AA13" s="1075"/>
      <c r="AB13" s="410" t="s">
        <v>2110</v>
      </c>
      <c r="AC13" s="1073"/>
      <c r="AD13" s="379" t="s">
        <v>2009</v>
      </c>
      <c r="AE13" s="518" t="s">
        <v>2010</v>
      </c>
      <c r="AF13" s="411" t="s">
        <v>2009</v>
      </c>
      <c r="AG13" s="411" t="s">
        <v>2010</v>
      </c>
    </row>
    <row r="14" spans="1:34" s="389" customFormat="1" ht="24.95" customHeight="1">
      <c r="A14" s="412" t="s">
        <v>2074</v>
      </c>
      <c r="B14" s="1031" t="str">
        <f>IF(基本情報入力シート!C53="","",基本情報入力シート!C53)</f>
        <v/>
      </c>
      <c r="C14" s="1032"/>
      <c r="D14" s="1032"/>
      <c r="E14" s="1032"/>
      <c r="F14" s="1032"/>
      <c r="G14" s="1032"/>
      <c r="H14" s="1032"/>
      <c r="I14" s="1033"/>
      <c r="J14" s="381" t="str">
        <f>IF(基本情報入力シート!M53="","",基本情報入力シート!M53)</f>
        <v/>
      </c>
      <c r="K14" s="382" t="str">
        <f>IF(基本情報入力シート!R53="","",基本情報入力シート!R53)</f>
        <v/>
      </c>
      <c r="L14" s="382" t="str">
        <f>IF(基本情報入力シート!W53="","",基本情報入力シート!W53)</f>
        <v/>
      </c>
      <c r="M14" s="383" t="str">
        <f>IF(基本情報入力シート!X53="","",基本情報入力シート!X53)</f>
        <v/>
      </c>
      <c r="N14" s="384" t="str">
        <f>IF(基本情報入力シート!Y53="","",基本情報入力シート!Y53)</f>
        <v/>
      </c>
      <c r="O14" s="80"/>
      <c r="P14" s="1092"/>
      <c r="Q14" s="1093"/>
      <c r="R14" s="523" t="str">
        <f>IFERROR(IF(OR('別紙様式3-2（４・５月）'!Z16="ベア加算",'別紙様式3-2（４・５月）'!R16=""),"",P14*VLOOKUP(N14,【参考】数式用!$AD$2:$AH$37,MATCH(O14,【参考】数式用!$K$4:$N$4,0)+1,0)),"")</f>
        <v/>
      </c>
      <c r="S14" s="74"/>
      <c r="T14" s="1092"/>
      <c r="U14" s="1093"/>
      <c r="V14" s="520" t="str">
        <f>IFERROR(IF(AND('別紙様式3-2（４・５月）'!O16="",O14&lt;&gt;""),P14,P14*VLOOKUP(AF14,【参考】数式用4!$EY$3:$GF$106,MATCH(N14,【参考】数式用4!$EY$2:$GF$2,0))),"")</f>
        <v/>
      </c>
      <c r="W14" s="81"/>
      <c r="X14" s="82"/>
      <c r="Y14" s="1094" t="str">
        <f>IFERROR(IF(OR('別紙様式3-2（４・５月）'!Z16="ベア加算",'別紙様式3-2（４・５月）'!R16=""),"",X14*VLOOKUP(N14,【参考】数式用!$AD$2:$AH$37,MATCH(W14,【参考】数式用!$K$4:$N$4,0)+1,0)),"")</f>
        <v/>
      </c>
      <c r="Z14" s="1095"/>
      <c r="AA14" s="74"/>
      <c r="AB14" s="82"/>
      <c r="AC14" s="525" t="str">
        <f>IFERROR(IF(AND('別紙様式3-2（４・５月）'!O16="",W14&lt;&gt;"",W14&lt;&gt;"―"),X14,X14*VLOOKUP(AG14,【参考】数式用4!$EY$3:$GF$106,MATCH(N14,【参考】数式用4!$EY$2:$GF$2,0))),"")</f>
        <v/>
      </c>
      <c r="AD14" s="515" t="str">
        <f>IF(OR(O14="新加算Ⅰ",O14="新加算Ⅱ",O14="新加算Ⅴ（１）",O14="新加算Ⅴ（２）",O14="新加算Ⅴ（３）",O14="新加算Ⅴ（４）",O14="新加算Ⅴ（５）",O14="新加算Ⅴ（６）",O14="新加算Ⅴ（７）",O14="新加算Ⅴ（９）",O14="新加算Ⅴ（10）",O14="新加算Ⅴ（12）"),1,"")</f>
        <v/>
      </c>
      <c r="AE14" s="517" t="str">
        <f>IF(OR(W14="新加算Ⅰ",W14="新加算Ⅱ"),1,"")</f>
        <v/>
      </c>
      <c r="AF14" s="516" t="str">
        <f>IF(O14="","",'別紙様式3-2（４・５月）'!O16&amp;'別紙様式3-2（４・５月）'!P16&amp;'別紙様式3-2（４・５月）'!Q16&amp;"から"&amp;O14)</f>
        <v/>
      </c>
      <c r="AG14" s="413" t="str">
        <f>IF(OR(W14="",W14="―"),"",'別紙様式3-2（４・５月）'!O16&amp;'別紙様式3-2（４・５月）'!P16&amp;'別紙様式3-2（４・５月）'!Q16&amp;"から"&amp;W14)</f>
        <v/>
      </c>
    </row>
    <row r="15" spans="1:34" ht="24.95" customHeight="1">
      <c r="A15" s="414">
        <v>2</v>
      </c>
      <c r="B15" s="972" t="str">
        <f>IF(基本情報入力シート!C54="","",基本情報入力シート!C54)</f>
        <v/>
      </c>
      <c r="C15" s="973"/>
      <c r="D15" s="973"/>
      <c r="E15" s="973"/>
      <c r="F15" s="973"/>
      <c r="G15" s="973"/>
      <c r="H15" s="973"/>
      <c r="I15" s="974"/>
      <c r="J15" s="391" t="str">
        <f>IF(基本情報入力シート!M54="","",基本情報入力シート!M54)</f>
        <v/>
      </c>
      <c r="K15" s="392" t="str">
        <f>IF(基本情報入力シート!R54="","",基本情報入力シート!R54)</f>
        <v/>
      </c>
      <c r="L15" s="392" t="str">
        <f>IF(基本情報入力シート!W54="","",基本情報入力シート!W54)</f>
        <v/>
      </c>
      <c r="M15" s="393" t="str">
        <f>IF(基本情報入力シート!X54="","",基本情報入力シート!X54)</f>
        <v/>
      </c>
      <c r="N15" s="394" t="str">
        <f>IF(基本情報入力シート!Y54="","",基本情報入力シート!Y54)</f>
        <v/>
      </c>
      <c r="O15" s="48"/>
      <c r="P15" s="1088"/>
      <c r="Q15" s="1089"/>
      <c r="R15" s="522" t="str">
        <f>IFERROR(IF(OR('別紙様式3-2（４・５月）'!Z17="ベア加算",'別紙様式3-2（４・５月）'!R17=""),"",P15*VLOOKUP(N15,【参考】数式用!$AD$2:$AH$37,MATCH(O15,【参考】数式用!$K$4:$N$4,0)+1,0)),"")</f>
        <v/>
      </c>
      <c r="S15" s="72"/>
      <c r="T15" s="1090"/>
      <c r="U15" s="1091"/>
      <c r="V15" s="520" t="str">
        <f>IFERROR(IF(AND('別紙様式3-2（４・５月）'!O17="",O15&lt;&gt;""),P15,P15*VLOOKUP(AF15,【参考】数式用4!$EY$3:$GF$106,MATCH(N15,【参考】数式用4!$EY$2:$GF$2,0))),"")</f>
        <v/>
      </c>
      <c r="W15" s="49"/>
      <c r="X15" s="71"/>
      <c r="Y15" s="1058" t="str">
        <f>IFERROR(IF(OR('別紙様式3-2（４・５月）'!Z17="ベア加算",'別紙様式3-2（４・５月）'!R17=""),"",X15*VLOOKUP(N15,【参考】数式用!$AD$2:$AH$37,MATCH(W15,【参考】数式用!$K$4:$N$4,0)+1,0)),"")</f>
        <v/>
      </c>
      <c r="Z15" s="1059"/>
      <c r="AA15" s="72"/>
      <c r="AB15" s="73"/>
      <c r="AC15" s="526" t="str">
        <f>IFERROR(IF(AND('別紙様式3-2（４・５月）'!O17="",W15&lt;&gt;"",W15&lt;&gt;"―"),X15,X15*VLOOKUP(AG15,【参考】数式用4!$EY$3:$GF$106,MATCH(N15,【参考】数式用4!$EY$2:$GF$2,0))),"")</f>
        <v/>
      </c>
      <c r="AD15" s="524" t="str">
        <f t="shared" ref="AD15:AD78" si="0">IF(OR(O15="新加算Ⅰ",O15="新加算Ⅱ",O15="新加算Ⅴ（１）",O15="新加算Ⅴ（２）",O15="新加算Ⅴ（３）",O15="新加算Ⅴ（４）",O15="新加算Ⅴ（５）",O15="新加算Ⅴ（６）",O15="新加算Ⅴ（７）",O15="新加算Ⅴ（９）",O15="新加算Ⅴ（10）",O15="新加算Ⅴ（12）"),1,"")</f>
        <v/>
      </c>
      <c r="AE15" s="517" t="str">
        <f t="shared" ref="AE15:AE78" si="1">IF(OR(W15="新加算Ⅰ",W15="新加算Ⅱ"),1,"")</f>
        <v/>
      </c>
      <c r="AF15" s="516" t="str">
        <f>IF(O15="","",'別紙様式3-2（４・５月）'!O17&amp;'別紙様式3-2（４・５月）'!P17&amp;'別紙様式3-2（４・５月）'!Q17&amp;"から"&amp;O15)</f>
        <v/>
      </c>
      <c r="AG15" s="413" t="str">
        <f>IF(OR(W15="",W15="―"),"",'別紙様式3-2（４・５月）'!O17&amp;'別紙様式3-2（４・５月）'!P17&amp;'別紙様式3-2（４・５月）'!Q17&amp;"から"&amp;W15)</f>
        <v/>
      </c>
    </row>
    <row r="16" spans="1:34" ht="24.95" customHeight="1">
      <c r="A16" s="414">
        <v>3</v>
      </c>
      <c r="B16" s="972" t="str">
        <f>IF(基本情報入力シート!C55="","",基本情報入力シート!C55)</f>
        <v/>
      </c>
      <c r="C16" s="973"/>
      <c r="D16" s="973"/>
      <c r="E16" s="973"/>
      <c r="F16" s="973"/>
      <c r="G16" s="973"/>
      <c r="H16" s="973"/>
      <c r="I16" s="974"/>
      <c r="J16" s="391" t="str">
        <f>IF(基本情報入力シート!M55="","",基本情報入力シート!M55)</f>
        <v/>
      </c>
      <c r="K16" s="392" t="str">
        <f>IF(基本情報入力シート!R55="","",基本情報入力シート!R55)</f>
        <v/>
      </c>
      <c r="L16" s="392" t="str">
        <f>IF(基本情報入力シート!W55="","",基本情報入力シート!W55)</f>
        <v/>
      </c>
      <c r="M16" s="393" t="str">
        <f>IF(基本情報入力シート!X55="","",基本情報入力シート!X55)</f>
        <v/>
      </c>
      <c r="N16" s="394" t="str">
        <f>IF(基本情報入力シート!Y55="","",基本情報入力シート!Y55)</f>
        <v/>
      </c>
      <c r="O16" s="48"/>
      <c r="P16" s="1088"/>
      <c r="Q16" s="1089"/>
      <c r="R16" s="522" t="str">
        <f>IFERROR(IF(OR('別紙様式3-2（４・５月）'!Z18="ベア加算",'別紙様式3-2（４・５月）'!R18=""),"",P16*VLOOKUP(N16,【参考】数式用!$AD$2:$AH$37,MATCH(O16,【参考】数式用!$K$4:$N$4,0)+1,0)),"")</f>
        <v/>
      </c>
      <c r="S16" s="72"/>
      <c r="T16" s="1090"/>
      <c r="U16" s="1091"/>
      <c r="V16" s="520" t="str">
        <f>IFERROR(IF(AND('別紙様式3-2（４・５月）'!O18="",O16&lt;&gt;""),P16,P16*VLOOKUP(AF16,【参考】数式用4!$EY$3:$GF$106,MATCH(N16,【参考】数式用4!$EY$2:$GF$2,0))),"")</f>
        <v/>
      </c>
      <c r="W16" s="49"/>
      <c r="X16" s="71"/>
      <c r="Y16" s="1058" t="str">
        <f>IFERROR(IF(OR('別紙様式3-2（４・５月）'!Z18="ベア加算",'別紙様式3-2（４・５月）'!R18=""),"",X16*VLOOKUP(N16,【参考】数式用!$AD$2:$AH$37,MATCH(W16,【参考】数式用!$K$4:$N$4,0)+1,0)),"")</f>
        <v/>
      </c>
      <c r="Z16" s="1059"/>
      <c r="AA16" s="72"/>
      <c r="AB16" s="73"/>
      <c r="AC16" s="526" t="str">
        <f>IFERROR(IF(AND('別紙様式3-2（４・５月）'!O18="",W16&lt;&gt;"",W16&lt;&gt;"―"),X16,X16*VLOOKUP(AG16,【参考】数式用4!$EY$3:$GF$106,MATCH(N16,【参考】数式用4!$EY$2:$GF$2,0))),"")</f>
        <v/>
      </c>
      <c r="AD16" s="515" t="str">
        <f t="shared" si="0"/>
        <v/>
      </c>
      <c r="AE16" s="517" t="str">
        <f t="shared" si="1"/>
        <v/>
      </c>
      <c r="AF16" s="516" t="str">
        <f>IF(O16="","",'別紙様式3-2（４・５月）'!O18&amp;'別紙様式3-2（４・５月）'!P18&amp;'別紙様式3-2（４・５月）'!Q18&amp;"から"&amp;O16)</f>
        <v/>
      </c>
      <c r="AG16" s="413" t="str">
        <f>IF(OR(W16="",W16="―"),"",'別紙様式3-2（４・５月）'!O18&amp;'別紙様式3-2（４・５月）'!P18&amp;'別紙様式3-2（４・５月）'!Q18&amp;"から"&amp;W16)</f>
        <v/>
      </c>
    </row>
    <row r="17" spans="1:41" ht="24.95" customHeight="1">
      <c r="A17" s="414">
        <v>4</v>
      </c>
      <c r="B17" s="972" t="str">
        <f>IF(基本情報入力シート!C56="","",基本情報入力シート!C56)</f>
        <v/>
      </c>
      <c r="C17" s="973"/>
      <c r="D17" s="973"/>
      <c r="E17" s="973"/>
      <c r="F17" s="973"/>
      <c r="G17" s="973"/>
      <c r="H17" s="973"/>
      <c r="I17" s="974"/>
      <c r="J17" s="391" t="str">
        <f>IF(基本情報入力シート!M56="","",基本情報入力シート!M56)</f>
        <v/>
      </c>
      <c r="K17" s="392" t="str">
        <f>IF(基本情報入力シート!R56="","",基本情報入力シート!R56)</f>
        <v/>
      </c>
      <c r="L17" s="392" t="str">
        <f>IF(基本情報入力シート!W56="","",基本情報入力シート!W56)</f>
        <v/>
      </c>
      <c r="M17" s="393" t="str">
        <f>IF(基本情報入力シート!X56="","",基本情報入力シート!X56)</f>
        <v/>
      </c>
      <c r="N17" s="394" t="str">
        <f>IF(基本情報入力シート!Y56="","",基本情報入力シート!Y56)</f>
        <v/>
      </c>
      <c r="O17" s="48"/>
      <c r="P17" s="1088"/>
      <c r="Q17" s="1089"/>
      <c r="R17" s="522" t="str">
        <f>IFERROR(IF(OR('別紙様式3-2（４・５月）'!Z19="ベア加算",'別紙様式3-2（４・５月）'!R19=""),"",P17*VLOOKUP(N17,【参考】数式用!$AD$2:$AH$37,MATCH(O17,【参考】数式用!$K$4:$N$4,0)+1,0)),"")</f>
        <v/>
      </c>
      <c r="S17" s="72"/>
      <c r="T17" s="1090"/>
      <c r="U17" s="1091"/>
      <c r="V17" s="520" t="str">
        <f>IFERROR(IF(AND('別紙様式3-2（４・５月）'!O19="",O17&lt;&gt;""),P17,P17*VLOOKUP(AF17,【参考】数式用4!$EY$3:$GF$106,MATCH(N17,【参考】数式用4!$EY$2:$GF$2,0))),"")</f>
        <v/>
      </c>
      <c r="W17" s="49"/>
      <c r="X17" s="71"/>
      <c r="Y17" s="1058" t="str">
        <f>IFERROR(IF(OR('別紙様式3-2（４・５月）'!Z19="ベア加算",'別紙様式3-2（４・５月）'!R19=""),"",X17*VLOOKUP(N17,【参考】数式用!$AD$2:$AH$37,MATCH(W17,【参考】数式用!$K$4:$N$4,0)+1,0)),"")</f>
        <v/>
      </c>
      <c r="Z17" s="1059"/>
      <c r="AA17" s="72"/>
      <c r="AB17" s="73"/>
      <c r="AC17" s="526" t="str">
        <f>IFERROR(IF(AND('別紙様式3-2（４・５月）'!O19="",W17&lt;&gt;"",W17&lt;&gt;"―"),X17,X17*VLOOKUP(AG17,【参考】数式用4!$EY$3:$GF$106,MATCH(N17,【参考】数式用4!$EY$2:$GF$2,0))),"")</f>
        <v/>
      </c>
      <c r="AD17" s="515" t="str">
        <f t="shared" si="0"/>
        <v/>
      </c>
      <c r="AE17" s="517" t="str">
        <f t="shared" si="1"/>
        <v/>
      </c>
      <c r="AF17" s="413" t="str">
        <f>IF(O17="","",'別紙様式3-2（４・５月）'!O19&amp;'別紙様式3-2（４・５月）'!P19&amp;'別紙様式3-2（４・５月）'!Q19&amp;"から"&amp;O17)</f>
        <v/>
      </c>
      <c r="AG17" s="413" t="str">
        <f>IF(OR(W17="",W17="―"),"",'別紙様式3-2（４・５月）'!O19&amp;'別紙様式3-2（４・５月）'!P19&amp;'別紙様式3-2（４・５月）'!Q19&amp;"から"&amp;W17)</f>
        <v/>
      </c>
    </row>
    <row r="18" spans="1:41" ht="24.95" customHeight="1">
      <c r="A18" s="414">
        <v>5</v>
      </c>
      <c r="B18" s="972" t="str">
        <f>IF(基本情報入力シート!C57="","",基本情報入力シート!C57)</f>
        <v/>
      </c>
      <c r="C18" s="973"/>
      <c r="D18" s="973"/>
      <c r="E18" s="973"/>
      <c r="F18" s="973"/>
      <c r="G18" s="973"/>
      <c r="H18" s="973"/>
      <c r="I18" s="974"/>
      <c r="J18" s="391" t="str">
        <f>IF(基本情報入力シート!M57="","",基本情報入力シート!M57)</f>
        <v/>
      </c>
      <c r="K18" s="392" t="str">
        <f>IF(基本情報入力シート!R57="","",基本情報入力シート!R57)</f>
        <v/>
      </c>
      <c r="L18" s="392" t="str">
        <f>IF(基本情報入力シート!W57="","",基本情報入力シート!W57)</f>
        <v/>
      </c>
      <c r="M18" s="393" t="str">
        <f>IF(基本情報入力シート!X57="","",基本情報入力シート!X57)</f>
        <v/>
      </c>
      <c r="N18" s="394" t="str">
        <f>IF(基本情報入力シート!Y57="","",基本情報入力シート!Y57)</f>
        <v/>
      </c>
      <c r="O18" s="48"/>
      <c r="P18" s="1088"/>
      <c r="Q18" s="1089"/>
      <c r="R18" s="522" t="str">
        <f>IFERROR(IF(OR('別紙様式3-2（４・５月）'!Z20="ベア加算",'別紙様式3-2（４・５月）'!R20=""),"",P18*VLOOKUP(N18,【参考】数式用!$AD$2:$AH$37,MATCH(O18,【参考】数式用!$K$4:$N$4,0)+1,0)),"")</f>
        <v/>
      </c>
      <c r="S18" s="72"/>
      <c r="T18" s="1090"/>
      <c r="U18" s="1091"/>
      <c r="V18" s="520" t="str">
        <f>IFERROR(IF(AND('別紙様式3-2（４・５月）'!O20="",O18&lt;&gt;""),P18,P18*VLOOKUP(AF18,【参考】数式用4!$EY$3:$GF$106,MATCH(N18,【参考】数式用4!$EY$2:$GF$2,0))),"")</f>
        <v/>
      </c>
      <c r="W18" s="49"/>
      <c r="X18" s="71"/>
      <c r="Y18" s="1058" t="str">
        <f>IFERROR(IF(OR('別紙様式3-2（４・５月）'!Z20="ベア加算",'別紙様式3-2（４・５月）'!R20=""),"",X18*VLOOKUP(N18,【参考】数式用!$AD$2:$AH$37,MATCH(W18,【参考】数式用!$K$4:$N$4,0)+1,0)),"")</f>
        <v/>
      </c>
      <c r="Z18" s="1059"/>
      <c r="AA18" s="72"/>
      <c r="AB18" s="73"/>
      <c r="AC18" s="526" t="str">
        <f>IFERROR(IF(AND('別紙様式3-2（４・５月）'!O20="",W18&lt;&gt;"",W18&lt;&gt;"―"),X18,X18*VLOOKUP(AG18,【参考】数式用4!$EY$3:$GF$106,MATCH(N18,【参考】数式用4!$EY$2:$GF$2,0))),"")</f>
        <v/>
      </c>
      <c r="AD18" s="515" t="str">
        <f t="shared" si="0"/>
        <v/>
      </c>
      <c r="AE18" s="517" t="str">
        <f t="shared" si="1"/>
        <v/>
      </c>
      <c r="AF18" s="413" t="str">
        <f>IF(O18="","",'別紙様式3-2（４・５月）'!O20&amp;'別紙様式3-2（４・５月）'!P20&amp;'別紙様式3-2（４・５月）'!Q20&amp;"から"&amp;O18)</f>
        <v/>
      </c>
      <c r="AG18" s="413" t="str">
        <f>IF(OR(W18="",W18="―"),"",'別紙様式3-2（４・５月）'!O20&amp;'別紙様式3-2（４・５月）'!P20&amp;'別紙様式3-2（４・５月）'!Q20&amp;"から"&amp;W18)</f>
        <v/>
      </c>
    </row>
    <row r="19" spans="1:41" ht="24.95" customHeight="1">
      <c r="A19" s="414">
        <v>6</v>
      </c>
      <c r="B19" s="972" t="str">
        <f>IF(基本情報入力シート!C58="","",基本情報入力シート!C58)</f>
        <v/>
      </c>
      <c r="C19" s="973"/>
      <c r="D19" s="973"/>
      <c r="E19" s="973"/>
      <c r="F19" s="973"/>
      <c r="G19" s="973"/>
      <c r="H19" s="973"/>
      <c r="I19" s="974"/>
      <c r="J19" s="391" t="str">
        <f>IF(基本情報入力シート!M58="","",基本情報入力シート!M58)</f>
        <v/>
      </c>
      <c r="K19" s="392" t="str">
        <f>IF(基本情報入力シート!R58="","",基本情報入力シート!R58)</f>
        <v/>
      </c>
      <c r="L19" s="392" t="str">
        <f>IF(基本情報入力シート!W58="","",基本情報入力シート!W58)</f>
        <v/>
      </c>
      <c r="M19" s="393" t="str">
        <f>IF(基本情報入力シート!X58="","",基本情報入力シート!X58)</f>
        <v/>
      </c>
      <c r="N19" s="394" t="str">
        <f>IF(基本情報入力シート!Y58="","",基本情報入力シート!Y58)</f>
        <v/>
      </c>
      <c r="O19" s="48"/>
      <c r="P19" s="1088"/>
      <c r="Q19" s="1089"/>
      <c r="R19" s="522" t="str">
        <f>IFERROR(IF(OR('別紙様式3-2（４・５月）'!Z21="ベア加算",'別紙様式3-2（４・５月）'!R21=""),"",P19*VLOOKUP(N19,【参考】数式用!$AD$2:$AH$37,MATCH(O19,【参考】数式用!$K$4:$N$4,0)+1,0)),"")</f>
        <v/>
      </c>
      <c r="S19" s="72"/>
      <c r="T19" s="1090"/>
      <c r="U19" s="1091"/>
      <c r="V19" s="520" t="str">
        <f>IFERROR(IF(AND('別紙様式3-2（４・５月）'!O21="",O19&lt;&gt;""),P19,P19*VLOOKUP(AF19,【参考】数式用4!$EY$3:$GF$106,MATCH(N19,【参考】数式用4!$EY$2:$GF$2,0))),"")</f>
        <v/>
      </c>
      <c r="W19" s="49"/>
      <c r="X19" s="71"/>
      <c r="Y19" s="1058" t="str">
        <f>IFERROR(IF(OR('別紙様式3-2（４・５月）'!Z21="ベア加算",'別紙様式3-2（４・５月）'!R21=""),"",X19*VLOOKUP(N19,【参考】数式用!$AD$2:$AH$37,MATCH(W19,【参考】数式用!$K$4:$N$4,0)+1,0)),"")</f>
        <v/>
      </c>
      <c r="Z19" s="1059"/>
      <c r="AA19" s="72"/>
      <c r="AB19" s="73"/>
      <c r="AC19" s="526" t="str">
        <f>IFERROR(IF(AND('別紙様式3-2（４・５月）'!O21="",W19&lt;&gt;"",W19&lt;&gt;"―"),X19,X19*VLOOKUP(AG19,【参考】数式用4!$EY$3:$GF$106,MATCH(N19,【参考】数式用4!$EY$2:$GF$2,0))),"")</f>
        <v/>
      </c>
      <c r="AD19" s="515" t="str">
        <f t="shared" si="0"/>
        <v/>
      </c>
      <c r="AE19" s="517" t="str">
        <f t="shared" si="1"/>
        <v/>
      </c>
      <c r="AF19" s="413" t="str">
        <f>IF(O19="","",'別紙様式3-2（４・５月）'!O21&amp;'別紙様式3-2（４・５月）'!P21&amp;'別紙様式3-2（４・５月）'!Q21&amp;"から"&amp;O19)</f>
        <v/>
      </c>
      <c r="AG19" s="413" t="str">
        <f>IF(OR(W19="",W19="―"),"",'別紙様式3-2（４・５月）'!O21&amp;'別紙様式3-2（４・５月）'!P21&amp;'別紙様式3-2（４・５月）'!Q21&amp;"から"&amp;W19)</f>
        <v/>
      </c>
    </row>
    <row r="20" spans="1:41" ht="24.95" customHeight="1">
      <c r="A20" s="414">
        <v>7</v>
      </c>
      <c r="B20" s="972" t="str">
        <f>IF(基本情報入力シート!C59="","",基本情報入力シート!C59)</f>
        <v/>
      </c>
      <c r="C20" s="973"/>
      <c r="D20" s="973"/>
      <c r="E20" s="973"/>
      <c r="F20" s="973"/>
      <c r="G20" s="973"/>
      <c r="H20" s="973"/>
      <c r="I20" s="974"/>
      <c r="J20" s="391" t="str">
        <f>IF(基本情報入力シート!M59="","",基本情報入力シート!M59)</f>
        <v/>
      </c>
      <c r="K20" s="392" t="str">
        <f>IF(基本情報入力シート!R59="","",基本情報入力シート!R59)</f>
        <v/>
      </c>
      <c r="L20" s="392" t="str">
        <f>IF(基本情報入力シート!W59="","",基本情報入力シート!W59)</f>
        <v/>
      </c>
      <c r="M20" s="393" t="str">
        <f>IF(基本情報入力シート!X59="","",基本情報入力シート!X59)</f>
        <v/>
      </c>
      <c r="N20" s="394" t="str">
        <f>IF(基本情報入力シート!Y59="","",基本情報入力シート!Y59)</f>
        <v/>
      </c>
      <c r="O20" s="48"/>
      <c r="P20" s="1088"/>
      <c r="Q20" s="1089"/>
      <c r="R20" s="522" t="str">
        <f>IFERROR(IF(OR('別紙様式3-2（４・５月）'!Z22="ベア加算",'別紙様式3-2（４・５月）'!R22=""),"",P20*VLOOKUP(N20,【参考】数式用!$AD$2:$AH$37,MATCH(O20,【参考】数式用!$K$4:$N$4,0)+1,0)),"")</f>
        <v/>
      </c>
      <c r="S20" s="72"/>
      <c r="T20" s="1090"/>
      <c r="U20" s="1091"/>
      <c r="V20" s="520" t="str">
        <f>IFERROR(IF(AND('別紙様式3-2（４・５月）'!O22="",O20&lt;&gt;""),P20,P20*VLOOKUP(AF20,【参考】数式用4!$EY$3:$GF$106,MATCH(N20,【参考】数式用4!$EY$2:$GF$2,0))),"")</f>
        <v/>
      </c>
      <c r="W20" s="49"/>
      <c r="X20" s="71"/>
      <c r="Y20" s="1058" t="str">
        <f>IFERROR(IF(OR('別紙様式3-2（４・５月）'!Z22="ベア加算",'別紙様式3-2（４・５月）'!R22=""),"",X20*VLOOKUP(N20,【参考】数式用!$AD$2:$AH$37,MATCH(W20,【参考】数式用!$K$4:$N$4,0)+1,0)),"")</f>
        <v/>
      </c>
      <c r="Z20" s="1059"/>
      <c r="AA20" s="72"/>
      <c r="AB20" s="73"/>
      <c r="AC20" s="526" t="str">
        <f>IFERROR(IF(AND('別紙様式3-2（４・５月）'!O22="",W20&lt;&gt;"",W20&lt;&gt;"―"),X20,X20*VLOOKUP(AG20,【参考】数式用4!$EY$3:$GF$106,MATCH(N20,【参考】数式用4!$EY$2:$GF$2,0))),"")</f>
        <v/>
      </c>
      <c r="AD20" s="515" t="str">
        <f t="shared" si="0"/>
        <v/>
      </c>
      <c r="AE20" s="517" t="str">
        <f t="shared" si="1"/>
        <v/>
      </c>
      <c r="AF20" s="413" t="str">
        <f>IF(O20="","",'別紙様式3-2（４・５月）'!O22&amp;'別紙様式3-2（４・５月）'!P22&amp;'別紙様式3-2（４・５月）'!Q22&amp;"から"&amp;O20)</f>
        <v/>
      </c>
      <c r="AG20" s="413" t="str">
        <f>IF(OR(W20="",W20="―"),"",'別紙様式3-2（４・５月）'!O22&amp;'別紙様式3-2（４・５月）'!P22&amp;'別紙様式3-2（４・５月）'!Q22&amp;"から"&amp;W20)</f>
        <v/>
      </c>
    </row>
    <row r="21" spans="1:41" ht="24.95" customHeight="1">
      <c r="A21" s="414">
        <v>8</v>
      </c>
      <c r="B21" s="972" t="str">
        <f>IF(基本情報入力シート!C60="","",基本情報入力シート!C60)</f>
        <v/>
      </c>
      <c r="C21" s="973"/>
      <c r="D21" s="973"/>
      <c r="E21" s="973"/>
      <c r="F21" s="973"/>
      <c r="G21" s="973"/>
      <c r="H21" s="973"/>
      <c r="I21" s="974"/>
      <c r="J21" s="391" t="str">
        <f>IF(基本情報入力シート!M60="","",基本情報入力シート!M60)</f>
        <v/>
      </c>
      <c r="K21" s="392" t="str">
        <f>IF(基本情報入力シート!R60="","",基本情報入力シート!R60)</f>
        <v/>
      </c>
      <c r="L21" s="392" t="str">
        <f>IF(基本情報入力シート!W60="","",基本情報入力シート!W60)</f>
        <v/>
      </c>
      <c r="M21" s="393" t="str">
        <f>IF(基本情報入力シート!X60="","",基本情報入力シート!X60)</f>
        <v/>
      </c>
      <c r="N21" s="394" t="str">
        <f>IF(基本情報入力シート!Y60="","",基本情報入力シート!Y60)</f>
        <v/>
      </c>
      <c r="O21" s="48"/>
      <c r="P21" s="1088"/>
      <c r="Q21" s="1089"/>
      <c r="R21" s="522" t="str">
        <f>IFERROR(IF(OR('別紙様式3-2（４・５月）'!Z23="ベア加算",'別紙様式3-2（４・５月）'!R23=""),"",P21*VLOOKUP(N21,【参考】数式用!$AD$2:$AH$37,MATCH(O21,【参考】数式用!$K$4:$N$4,0)+1,0)),"")</f>
        <v/>
      </c>
      <c r="S21" s="72"/>
      <c r="T21" s="1090"/>
      <c r="U21" s="1091"/>
      <c r="V21" s="520" t="str">
        <f>IFERROR(IF(AND('別紙様式3-2（４・５月）'!O23="",O21&lt;&gt;""),P21,P21*VLOOKUP(AF21,【参考】数式用4!$EY$3:$GF$106,MATCH(N21,【参考】数式用4!$EY$2:$GF$2,0))),"")</f>
        <v/>
      </c>
      <c r="W21" s="49"/>
      <c r="X21" s="71"/>
      <c r="Y21" s="1058" t="str">
        <f>IFERROR(IF(OR('別紙様式3-2（４・５月）'!Z23="ベア加算",'別紙様式3-2（４・５月）'!R23=""),"",X21*VLOOKUP(N21,【参考】数式用!$AD$2:$AH$37,MATCH(W21,【参考】数式用!$K$4:$N$4,0)+1,0)),"")</f>
        <v/>
      </c>
      <c r="Z21" s="1059"/>
      <c r="AA21" s="72"/>
      <c r="AB21" s="73"/>
      <c r="AC21" s="526" t="str">
        <f>IFERROR(IF(AND('別紙様式3-2（４・５月）'!O23="",W21&lt;&gt;"",W21&lt;&gt;"―"),X21,X21*VLOOKUP(AG21,【参考】数式用4!$EY$3:$GF$106,MATCH(N21,【参考】数式用4!$EY$2:$GF$2,0))),"")</f>
        <v/>
      </c>
      <c r="AD21" s="515" t="str">
        <f t="shared" si="0"/>
        <v/>
      </c>
      <c r="AE21" s="517" t="str">
        <f t="shared" si="1"/>
        <v/>
      </c>
      <c r="AF21" s="413" t="str">
        <f>IF(O21="","",'別紙様式3-2（４・５月）'!O23&amp;'別紙様式3-2（４・５月）'!P23&amp;'別紙様式3-2（４・５月）'!Q23&amp;"から"&amp;O21)</f>
        <v/>
      </c>
      <c r="AG21" s="413" t="str">
        <f>IF(OR(W21="",W21="―"),"",'別紙様式3-2（４・５月）'!O23&amp;'別紙様式3-2（４・５月）'!P23&amp;'別紙様式3-2（４・５月）'!Q23&amp;"から"&amp;W21)</f>
        <v/>
      </c>
    </row>
    <row r="22" spans="1:41" ht="24.95" customHeight="1">
      <c r="A22" s="414">
        <v>9</v>
      </c>
      <c r="B22" s="972" t="str">
        <f>IF(基本情報入力シート!C61="","",基本情報入力シート!C61)</f>
        <v/>
      </c>
      <c r="C22" s="973"/>
      <c r="D22" s="973"/>
      <c r="E22" s="973"/>
      <c r="F22" s="973"/>
      <c r="G22" s="973"/>
      <c r="H22" s="973"/>
      <c r="I22" s="974"/>
      <c r="J22" s="391" t="str">
        <f>IF(基本情報入力シート!M61="","",基本情報入力シート!M61)</f>
        <v/>
      </c>
      <c r="K22" s="392" t="str">
        <f>IF(基本情報入力シート!R61="","",基本情報入力シート!R61)</f>
        <v/>
      </c>
      <c r="L22" s="392" t="str">
        <f>IF(基本情報入力シート!W61="","",基本情報入力シート!W61)</f>
        <v/>
      </c>
      <c r="M22" s="393" t="str">
        <f>IF(基本情報入力シート!X61="","",基本情報入力シート!X61)</f>
        <v/>
      </c>
      <c r="N22" s="394" t="str">
        <f>IF(基本情報入力シート!Y61="","",基本情報入力シート!Y61)</f>
        <v/>
      </c>
      <c r="O22" s="48"/>
      <c r="P22" s="1088"/>
      <c r="Q22" s="1089"/>
      <c r="R22" s="522" t="str">
        <f>IFERROR(IF(OR('別紙様式3-2（４・５月）'!Z24="ベア加算",'別紙様式3-2（４・５月）'!R24=""),"",P22*VLOOKUP(N22,【参考】数式用!$AD$2:$AH$37,MATCH(O22,【参考】数式用!$K$4:$N$4,0)+1,0)),"")</f>
        <v/>
      </c>
      <c r="S22" s="72"/>
      <c r="T22" s="1090"/>
      <c r="U22" s="1091"/>
      <c r="V22" s="520" t="str">
        <f>IFERROR(IF(AND('別紙様式3-2（４・５月）'!O24="",O22&lt;&gt;""),P22,P22*VLOOKUP(AF22,【参考】数式用4!$EY$3:$GF$106,MATCH(N22,【参考】数式用4!$EY$2:$GF$2,0))),"")</f>
        <v/>
      </c>
      <c r="W22" s="49"/>
      <c r="X22" s="71"/>
      <c r="Y22" s="1058" t="str">
        <f>IFERROR(IF(OR('別紙様式3-2（４・５月）'!Z24="ベア加算",'別紙様式3-2（４・５月）'!R24=""),"",X22*VLOOKUP(N22,【参考】数式用!$AD$2:$AH$37,MATCH(W22,【参考】数式用!$K$4:$N$4,0)+1,0)),"")</f>
        <v/>
      </c>
      <c r="Z22" s="1059"/>
      <c r="AA22" s="72"/>
      <c r="AB22" s="73"/>
      <c r="AC22" s="526" t="str">
        <f>IFERROR(IF(AND('別紙様式3-2（４・５月）'!O24="",W22&lt;&gt;"",W22&lt;&gt;"―"),X22,X22*VLOOKUP(AG22,【参考】数式用4!$EY$3:$GF$106,MATCH(N22,【参考】数式用4!$EY$2:$GF$2,0))),"")</f>
        <v/>
      </c>
      <c r="AD22" s="515" t="str">
        <f t="shared" si="0"/>
        <v/>
      </c>
      <c r="AE22" s="517" t="str">
        <f t="shared" si="1"/>
        <v/>
      </c>
      <c r="AF22" s="413" t="str">
        <f>IF(O22="","",'別紙様式3-2（４・５月）'!O24&amp;'別紙様式3-2（４・５月）'!P24&amp;'別紙様式3-2（４・５月）'!Q24&amp;"から"&amp;O22)</f>
        <v/>
      </c>
      <c r="AG22" s="413" t="str">
        <f>IF(OR(W22="",W22="―"),"",'別紙様式3-2（４・５月）'!O24&amp;'別紙様式3-2（４・５月）'!P24&amp;'別紙様式3-2（４・５月）'!Q24&amp;"から"&amp;W22)</f>
        <v/>
      </c>
    </row>
    <row r="23" spans="1:41" ht="24.95" customHeight="1">
      <c r="A23" s="414">
        <v>10</v>
      </c>
      <c r="B23" s="972" t="str">
        <f>IF(基本情報入力シート!C62="","",基本情報入力シート!C62)</f>
        <v/>
      </c>
      <c r="C23" s="973"/>
      <c r="D23" s="973"/>
      <c r="E23" s="973"/>
      <c r="F23" s="973"/>
      <c r="G23" s="973"/>
      <c r="H23" s="973"/>
      <c r="I23" s="974"/>
      <c r="J23" s="391" t="str">
        <f>IF(基本情報入力シート!M62="","",基本情報入力シート!M62)</f>
        <v/>
      </c>
      <c r="K23" s="392" t="str">
        <f>IF(基本情報入力シート!R62="","",基本情報入力シート!R62)</f>
        <v/>
      </c>
      <c r="L23" s="392" t="str">
        <f>IF(基本情報入力シート!W62="","",基本情報入力シート!W62)</f>
        <v/>
      </c>
      <c r="M23" s="393" t="str">
        <f>IF(基本情報入力シート!X62="","",基本情報入力シート!X62)</f>
        <v/>
      </c>
      <c r="N23" s="394" t="str">
        <f>IF(基本情報入力シート!Y62="","",基本情報入力シート!Y62)</f>
        <v/>
      </c>
      <c r="O23" s="48"/>
      <c r="P23" s="1088"/>
      <c r="Q23" s="1089"/>
      <c r="R23" s="522" t="str">
        <f>IFERROR(IF(OR('別紙様式3-2（４・５月）'!Z25="ベア加算",'別紙様式3-2（４・５月）'!R25=""),"",P23*VLOOKUP(N23,【参考】数式用!$AD$2:$AH$37,MATCH(O23,【参考】数式用!$K$4:$N$4,0)+1,0)),"")</f>
        <v/>
      </c>
      <c r="S23" s="72"/>
      <c r="T23" s="1090"/>
      <c r="U23" s="1091"/>
      <c r="V23" s="520" t="str">
        <f>IFERROR(IF(AND('別紙様式3-2（４・５月）'!O25="",O23&lt;&gt;""),P23,P23*VLOOKUP(AF23,【参考】数式用4!$EY$3:$GF$106,MATCH(N23,【参考】数式用4!$EY$2:$GF$2,0))),"")</f>
        <v/>
      </c>
      <c r="W23" s="49"/>
      <c r="X23" s="71"/>
      <c r="Y23" s="1058" t="str">
        <f>IFERROR(IF(OR('別紙様式3-2（４・５月）'!Z25="ベア加算",'別紙様式3-2（４・５月）'!R25=""),"",X23*VLOOKUP(N23,【参考】数式用!$AD$2:$AH$37,MATCH(W23,【参考】数式用!$K$4:$N$4,0)+1,0)),"")</f>
        <v/>
      </c>
      <c r="Z23" s="1059"/>
      <c r="AA23" s="72"/>
      <c r="AB23" s="73"/>
      <c r="AC23" s="526" t="str">
        <f>IFERROR(IF(AND('別紙様式3-2（４・５月）'!O25="",W23&lt;&gt;"",W23&lt;&gt;"―"),X23,X23*VLOOKUP(AG23,【参考】数式用4!$EY$3:$GF$106,MATCH(N23,【参考】数式用4!$EY$2:$GF$2,0))),"")</f>
        <v/>
      </c>
      <c r="AD23" s="515" t="str">
        <f t="shared" si="0"/>
        <v/>
      </c>
      <c r="AE23" s="517" t="str">
        <f t="shared" si="1"/>
        <v/>
      </c>
      <c r="AF23" s="413" t="str">
        <f>IF(O23="","",'別紙様式3-2（４・５月）'!O25&amp;'別紙様式3-2（４・５月）'!P25&amp;'別紙様式3-2（４・５月）'!Q25&amp;"から"&amp;O23)</f>
        <v/>
      </c>
      <c r="AG23" s="413" t="str">
        <f>IF(OR(W23="",W23="―"),"",'別紙様式3-2（４・５月）'!O25&amp;'別紙様式3-2（４・５月）'!P25&amp;'別紙様式3-2（４・５月）'!Q25&amp;"から"&amp;W23)</f>
        <v/>
      </c>
    </row>
    <row r="24" spans="1:41" ht="24.95" customHeight="1">
      <c r="A24" s="414">
        <v>11</v>
      </c>
      <c r="B24" s="972" t="str">
        <f>IF(基本情報入力シート!C63="","",基本情報入力シート!C63)</f>
        <v/>
      </c>
      <c r="C24" s="973"/>
      <c r="D24" s="973"/>
      <c r="E24" s="973"/>
      <c r="F24" s="973"/>
      <c r="G24" s="973"/>
      <c r="H24" s="973"/>
      <c r="I24" s="974"/>
      <c r="J24" s="391" t="str">
        <f>IF(基本情報入力シート!M63="","",基本情報入力シート!M63)</f>
        <v/>
      </c>
      <c r="K24" s="392" t="str">
        <f>IF(基本情報入力シート!R63="","",基本情報入力シート!R63)</f>
        <v/>
      </c>
      <c r="L24" s="392" t="str">
        <f>IF(基本情報入力シート!W63="","",基本情報入力シート!W63)</f>
        <v/>
      </c>
      <c r="M24" s="393" t="str">
        <f>IF(基本情報入力シート!X63="","",基本情報入力シート!X63)</f>
        <v/>
      </c>
      <c r="N24" s="394" t="str">
        <f>IF(基本情報入力シート!Y63="","",基本情報入力シート!Y63)</f>
        <v/>
      </c>
      <c r="O24" s="48"/>
      <c r="P24" s="1088"/>
      <c r="Q24" s="1089"/>
      <c r="R24" s="522" t="str">
        <f>IFERROR(IF(OR('別紙様式3-2（４・５月）'!Z26="ベア加算",'別紙様式3-2（４・５月）'!R26=""),"",P24*VLOOKUP(N24,【参考】数式用!$AD$2:$AH$37,MATCH(O24,【参考】数式用!$K$4:$N$4,0)+1,0)),"")</f>
        <v/>
      </c>
      <c r="S24" s="72"/>
      <c r="T24" s="1090"/>
      <c r="U24" s="1091"/>
      <c r="V24" s="520" t="str">
        <f>IFERROR(IF(AND('別紙様式3-2（４・５月）'!O26="",O24&lt;&gt;""),P24,P24*VLOOKUP(AF24,【参考】数式用4!$EY$3:$GF$106,MATCH(N24,【参考】数式用4!$EY$2:$GF$2,0))),"")</f>
        <v/>
      </c>
      <c r="W24" s="49"/>
      <c r="X24" s="71"/>
      <c r="Y24" s="1058" t="str">
        <f>IFERROR(IF(OR('別紙様式3-2（４・５月）'!Z26="ベア加算",'別紙様式3-2（４・５月）'!R26=""),"",X24*VLOOKUP(N24,【参考】数式用!$AD$2:$AH$37,MATCH(W24,【参考】数式用!$K$4:$N$4,0)+1,0)),"")</f>
        <v/>
      </c>
      <c r="Z24" s="1059"/>
      <c r="AA24" s="72"/>
      <c r="AB24" s="73"/>
      <c r="AC24" s="526" t="str">
        <f>IFERROR(IF(AND('別紙様式3-2（４・５月）'!O26="",W24&lt;&gt;"",W24&lt;&gt;"―"),X24,X24*VLOOKUP(AG24,【参考】数式用4!$EY$3:$GF$106,MATCH(N24,【参考】数式用4!$EY$2:$GF$2,0))),"")</f>
        <v/>
      </c>
      <c r="AD24" s="515" t="str">
        <f t="shared" si="0"/>
        <v/>
      </c>
      <c r="AE24" s="517" t="str">
        <f t="shared" si="1"/>
        <v/>
      </c>
      <c r="AF24" s="413" t="str">
        <f>IF(O24="","",'別紙様式3-2（４・５月）'!O26&amp;'別紙様式3-2（４・５月）'!P26&amp;'別紙様式3-2（４・５月）'!Q26&amp;"から"&amp;O24)</f>
        <v/>
      </c>
      <c r="AG24" s="413" t="str">
        <f>IF(OR(W24="",W24="―"),"",'別紙様式3-2（４・５月）'!O26&amp;'別紙様式3-2（４・５月）'!P26&amp;'別紙様式3-2（４・５月）'!Q26&amp;"から"&amp;W24)</f>
        <v/>
      </c>
    </row>
    <row r="25" spans="1:41" ht="24.95" customHeight="1">
      <c r="A25" s="414">
        <v>12</v>
      </c>
      <c r="B25" s="972" t="str">
        <f>IF(基本情報入力シート!C64="","",基本情報入力シート!C64)</f>
        <v/>
      </c>
      <c r="C25" s="973"/>
      <c r="D25" s="973"/>
      <c r="E25" s="973"/>
      <c r="F25" s="973"/>
      <c r="G25" s="973"/>
      <c r="H25" s="973"/>
      <c r="I25" s="974"/>
      <c r="J25" s="391" t="str">
        <f>IF(基本情報入力シート!M64="","",基本情報入力シート!M64)</f>
        <v/>
      </c>
      <c r="K25" s="392" t="str">
        <f>IF(基本情報入力シート!R64="","",基本情報入力シート!R64)</f>
        <v/>
      </c>
      <c r="L25" s="392" t="str">
        <f>IF(基本情報入力シート!W64="","",基本情報入力シート!W64)</f>
        <v/>
      </c>
      <c r="M25" s="393" t="str">
        <f>IF(基本情報入力シート!X64="","",基本情報入力シート!X64)</f>
        <v/>
      </c>
      <c r="N25" s="394" t="str">
        <f>IF(基本情報入力シート!Y64="","",基本情報入力シート!Y64)</f>
        <v/>
      </c>
      <c r="O25" s="48"/>
      <c r="P25" s="1088"/>
      <c r="Q25" s="1089"/>
      <c r="R25" s="522" t="str">
        <f>IFERROR(IF(OR('別紙様式3-2（４・５月）'!Z27="ベア加算",'別紙様式3-2（４・５月）'!R27=""),"",P25*VLOOKUP(N25,【参考】数式用!$AD$2:$AH$37,MATCH(O25,【参考】数式用!$K$4:$N$4,0)+1,0)),"")</f>
        <v/>
      </c>
      <c r="S25" s="72"/>
      <c r="T25" s="1090"/>
      <c r="U25" s="1091"/>
      <c r="V25" s="520" t="str">
        <f>IFERROR(IF(AND('別紙様式3-2（４・５月）'!O27="",O25&lt;&gt;""),P25,P25*VLOOKUP(AF25,【参考】数式用4!$EY$3:$GF$106,MATCH(N25,【参考】数式用4!$EY$2:$GF$2,0))),"")</f>
        <v/>
      </c>
      <c r="W25" s="49"/>
      <c r="X25" s="71"/>
      <c r="Y25" s="1058" t="str">
        <f>IFERROR(IF(OR('別紙様式3-2（４・５月）'!Z27="ベア加算",'別紙様式3-2（４・５月）'!R27=""),"",X25*VLOOKUP(N25,【参考】数式用!$AD$2:$AH$37,MATCH(W25,【参考】数式用!$K$4:$N$4,0)+1,0)),"")</f>
        <v/>
      </c>
      <c r="Z25" s="1059"/>
      <c r="AA25" s="72"/>
      <c r="AB25" s="73"/>
      <c r="AC25" s="526" t="str">
        <f>IFERROR(IF(AND('別紙様式3-2（４・５月）'!O27="",W25&lt;&gt;"",W25&lt;&gt;"―"),X25,X25*VLOOKUP(AG25,【参考】数式用4!$EY$3:$GF$106,MATCH(N25,【参考】数式用4!$EY$2:$GF$2,0))),"")</f>
        <v/>
      </c>
      <c r="AD25" s="515" t="str">
        <f t="shared" si="0"/>
        <v/>
      </c>
      <c r="AE25" s="517" t="str">
        <f t="shared" si="1"/>
        <v/>
      </c>
      <c r="AF25" s="413" t="str">
        <f>IF(O25="","",'別紙様式3-2（４・５月）'!O27&amp;'別紙様式3-2（４・５月）'!P27&amp;'別紙様式3-2（４・５月）'!Q27&amp;"から"&amp;O25)</f>
        <v/>
      </c>
      <c r="AG25" s="413" t="str">
        <f>IF(OR(W25="",W25="―"),"",'別紙様式3-2（４・５月）'!O27&amp;'別紙様式3-2（４・５月）'!P27&amp;'別紙様式3-2（４・５月）'!Q27&amp;"から"&amp;W25)</f>
        <v/>
      </c>
    </row>
    <row r="26" spans="1:41" ht="24.95" customHeight="1">
      <c r="A26" s="414">
        <v>13</v>
      </c>
      <c r="B26" s="972" t="str">
        <f>IF(基本情報入力シート!C65="","",基本情報入力シート!C65)</f>
        <v/>
      </c>
      <c r="C26" s="973"/>
      <c r="D26" s="973"/>
      <c r="E26" s="973"/>
      <c r="F26" s="973"/>
      <c r="G26" s="973"/>
      <c r="H26" s="973"/>
      <c r="I26" s="974"/>
      <c r="J26" s="391" t="str">
        <f>IF(基本情報入力シート!M65="","",基本情報入力シート!M65)</f>
        <v/>
      </c>
      <c r="K26" s="392" t="str">
        <f>IF(基本情報入力シート!R65="","",基本情報入力シート!R65)</f>
        <v/>
      </c>
      <c r="L26" s="392" t="str">
        <f>IF(基本情報入力シート!W65="","",基本情報入力シート!W65)</f>
        <v/>
      </c>
      <c r="M26" s="393" t="str">
        <f>IF(基本情報入力シート!X65="","",基本情報入力シート!X65)</f>
        <v/>
      </c>
      <c r="N26" s="394" t="str">
        <f>IF(基本情報入力シート!Y65="","",基本情報入力シート!Y65)</f>
        <v/>
      </c>
      <c r="O26" s="48"/>
      <c r="P26" s="1088"/>
      <c r="Q26" s="1089"/>
      <c r="R26" s="522" t="str">
        <f>IFERROR(IF(OR('別紙様式3-2（４・５月）'!Z28="ベア加算",'別紙様式3-2（４・５月）'!R28=""),"",P26*VLOOKUP(N26,【参考】数式用!$AD$2:$AH$37,MATCH(O26,【参考】数式用!$K$4:$N$4,0)+1,0)),"")</f>
        <v/>
      </c>
      <c r="S26" s="72"/>
      <c r="T26" s="1090"/>
      <c r="U26" s="1091"/>
      <c r="V26" s="520" t="str">
        <f>IFERROR(IF(AND('別紙様式3-2（４・５月）'!O28="",O26&lt;&gt;""),P26,P26*VLOOKUP(AF26,【参考】数式用4!$EY$3:$GF$106,MATCH(N26,【参考】数式用4!$EY$2:$GF$2,0))),"")</f>
        <v/>
      </c>
      <c r="W26" s="49"/>
      <c r="X26" s="71"/>
      <c r="Y26" s="1058" t="str">
        <f>IFERROR(IF(OR('別紙様式3-2（４・５月）'!Z28="ベア加算",'別紙様式3-2（４・５月）'!R28=""),"",X26*VLOOKUP(N26,【参考】数式用!$AD$2:$AH$37,MATCH(W26,【参考】数式用!$K$4:$N$4,0)+1,0)),"")</f>
        <v/>
      </c>
      <c r="Z26" s="1059"/>
      <c r="AA26" s="72"/>
      <c r="AB26" s="73"/>
      <c r="AC26" s="526" t="str">
        <f>IFERROR(IF(AND('別紙様式3-2（４・５月）'!O28="",W26&lt;&gt;"",W26&lt;&gt;"―"),X26,X26*VLOOKUP(AG26,【参考】数式用4!$EY$3:$GF$106,MATCH(N26,【参考】数式用4!$EY$2:$GF$2,0))),"")</f>
        <v/>
      </c>
      <c r="AD26" s="515" t="str">
        <f t="shared" si="0"/>
        <v/>
      </c>
      <c r="AE26" s="517" t="str">
        <f t="shared" si="1"/>
        <v/>
      </c>
      <c r="AF26" s="413" t="str">
        <f>IF(O26="","",'別紙様式3-2（４・５月）'!O28&amp;'別紙様式3-2（４・５月）'!P28&amp;'別紙様式3-2（４・５月）'!Q28&amp;"から"&amp;O26)</f>
        <v/>
      </c>
      <c r="AG26" s="413" t="str">
        <f>IF(OR(W26="",W26="―"),"",'別紙様式3-2（４・５月）'!O28&amp;'別紙様式3-2（４・５月）'!P28&amp;'別紙様式3-2（４・５月）'!Q28&amp;"から"&amp;W26)</f>
        <v/>
      </c>
    </row>
    <row r="27" spans="1:41" ht="24.95" customHeight="1">
      <c r="A27" s="414">
        <v>14</v>
      </c>
      <c r="B27" s="972" t="str">
        <f>IF(基本情報入力シート!C66="","",基本情報入力シート!C66)</f>
        <v/>
      </c>
      <c r="C27" s="973"/>
      <c r="D27" s="973"/>
      <c r="E27" s="973"/>
      <c r="F27" s="973"/>
      <c r="G27" s="973"/>
      <c r="H27" s="973"/>
      <c r="I27" s="974"/>
      <c r="J27" s="391" t="str">
        <f>IF(基本情報入力シート!M66="","",基本情報入力シート!M66)</f>
        <v/>
      </c>
      <c r="K27" s="392" t="str">
        <f>IF(基本情報入力シート!R66="","",基本情報入力シート!R66)</f>
        <v/>
      </c>
      <c r="L27" s="392" t="str">
        <f>IF(基本情報入力シート!W66="","",基本情報入力シート!W66)</f>
        <v/>
      </c>
      <c r="M27" s="393" t="str">
        <f>IF(基本情報入力シート!X66="","",基本情報入力シート!X66)</f>
        <v/>
      </c>
      <c r="N27" s="394" t="str">
        <f>IF(基本情報入力シート!Y66="","",基本情報入力シート!Y66)</f>
        <v/>
      </c>
      <c r="O27" s="48"/>
      <c r="P27" s="1088"/>
      <c r="Q27" s="1089"/>
      <c r="R27" s="522" t="str">
        <f>IFERROR(IF(OR('別紙様式3-2（４・５月）'!Z29="ベア加算",'別紙様式3-2（４・５月）'!R29=""),"",P27*VLOOKUP(N27,【参考】数式用!$AD$2:$AH$37,MATCH(O27,【参考】数式用!$K$4:$N$4,0)+1,0)),"")</f>
        <v/>
      </c>
      <c r="S27" s="72"/>
      <c r="T27" s="1090"/>
      <c r="U27" s="1091"/>
      <c r="V27" s="520" t="str">
        <f>IFERROR(IF(AND('別紙様式3-2（４・５月）'!O29="",O27&lt;&gt;""),P27,P27*VLOOKUP(AF27,【参考】数式用4!$EY$3:$GF$106,MATCH(N27,【参考】数式用4!$EY$2:$GF$2,0))),"")</f>
        <v/>
      </c>
      <c r="W27" s="49"/>
      <c r="X27" s="71"/>
      <c r="Y27" s="1058" t="str">
        <f>IFERROR(IF(OR('別紙様式3-2（４・５月）'!Z29="ベア加算",'別紙様式3-2（４・５月）'!R29=""),"",X27*VLOOKUP(N27,【参考】数式用!$AD$2:$AH$37,MATCH(W27,【参考】数式用!$K$4:$N$4,0)+1,0)),"")</f>
        <v/>
      </c>
      <c r="Z27" s="1059"/>
      <c r="AA27" s="72"/>
      <c r="AB27" s="73"/>
      <c r="AC27" s="526" t="str">
        <f>IFERROR(IF(AND('別紙様式3-2（４・５月）'!O29="",W27&lt;&gt;"",W27&lt;&gt;"―"),X27,X27*VLOOKUP(AG27,【参考】数式用4!$EY$3:$GF$106,MATCH(N27,【参考】数式用4!$EY$2:$GF$2,0))),"")</f>
        <v/>
      </c>
      <c r="AD27" s="515" t="str">
        <f t="shared" si="0"/>
        <v/>
      </c>
      <c r="AE27" s="517" t="str">
        <f t="shared" si="1"/>
        <v/>
      </c>
      <c r="AF27" s="413" t="str">
        <f>IF(O27="","",'別紙様式3-2（４・５月）'!O29&amp;'別紙様式3-2（４・５月）'!P29&amp;'別紙様式3-2（４・５月）'!Q29&amp;"から"&amp;O27)</f>
        <v/>
      </c>
      <c r="AG27" s="413" t="str">
        <f>IF(OR(W27="",W27="―"),"",'別紙様式3-2（４・５月）'!O29&amp;'別紙様式3-2（４・５月）'!P29&amp;'別紙様式3-2（４・５月）'!Q29&amp;"から"&amp;W27)</f>
        <v/>
      </c>
    </row>
    <row r="28" spans="1:41" ht="24.95" customHeight="1">
      <c r="A28" s="414">
        <v>15</v>
      </c>
      <c r="B28" s="972" t="str">
        <f>IF(基本情報入力シート!C67="","",基本情報入力シート!C67)</f>
        <v/>
      </c>
      <c r="C28" s="973"/>
      <c r="D28" s="973"/>
      <c r="E28" s="973"/>
      <c r="F28" s="973"/>
      <c r="G28" s="973"/>
      <c r="H28" s="973"/>
      <c r="I28" s="974"/>
      <c r="J28" s="391" t="str">
        <f>IF(基本情報入力シート!M67="","",基本情報入力シート!M67)</f>
        <v/>
      </c>
      <c r="K28" s="392" t="str">
        <f>IF(基本情報入力シート!R67="","",基本情報入力シート!R67)</f>
        <v/>
      </c>
      <c r="L28" s="392" t="str">
        <f>IF(基本情報入力シート!W67="","",基本情報入力シート!W67)</f>
        <v/>
      </c>
      <c r="M28" s="393" t="str">
        <f>IF(基本情報入力シート!X67="","",基本情報入力シート!X67)</f>
        <v/>
      </c>
      <c r="N28" s="394" t="str">
        <f>IF(基本情報入力シート!Y67="","",基本情報入力シート!Y67)</f>
        <v/>
      </c>
      <c r="O28" s="48"/>
      <c r="P28" s="1088"/>
      <c r="Q28" s="1089"/>
      <c r="R28" s="522" t="str">
        <f>IFERROR(IF(OR('別紙様式3-2（４・５月）'!Z30="ベア加算",'別紙様式3-2（４・５月）'!R30=""),"",P28*VLOOKUP(N28,【参考】数式用!$AD$2:$AH$37,MATCH(O28,【参考】数式用!$K$4:$N$4,0)+1,0)),"")</f>
        <v/>
      </c>
      <c r="S28" s="72"/>
      <c r="T28" s="1090"/>
      <c r="U28" s="1091"/>
      <c r="V28" s="520" t="str">
        <f>IFERROR(IF(AND('別紙様式3-2（４・５月）'!O30="",O28&lt;&gt;""),P28,P28*VLOOKUP(AF28,【参考】数式用4!$EY$3:$GF$106,MATCH(N28,【参考】数式用4!$EY$2:$GF$2,0))),"")</f>
        <v/>
      </c>
      <c r="W28" s="49"/>
      <c r="X28" s="71"/>
      <c r="Y28" s="1058" t="str">
        <f>IFERROR(IF(OR('別紙様式3-2（４・５月）'!Z30="ベア加算",'別紙様式3-2（４・５月）'!R30=""),"",X28*VLOOKUP(N28,【参考】数式用!$AD$2:$AH$37,MATCH(W28,【参考】数式用!$K$4:$N$4,0)+1,0)),"")</f>
        <v/>
      </c>
      <c r="Z28" s="1059"/>
      <c r="AA28" s="72"/>
      <c r="AB28" s="73"/>
      <c r="AC28" s="526" t="str">
        <f>IFERROR(IF(AND('別紙様式3-2（４・５月）'!O30="",W28&lt;&gt;"",W28&lt;&gt;"―"),X28,X28*VLOOKUP(AG28,【参考】数式用4!$EY$3:$GF$106,MATCH(N28,【参考】数式用4!$EY$2:$GF$2,0))),"")</f>
        <v/>
      </c>
      <c r="AD28" s="515" t="str">
        <f t="shared" si="0"/>
        <v/>
      </c>
      <c r="AE28" s="517" t="str">
        <f t="shared" si="1"/>
        <v/>
      </c>
      <c r="AF28" s="413" t="str">
        <f>IF(O28="","",'別紙様式3-2（４・５月）'!O30&amp;'別紙様式3-2（４・５月）'!P30&amp;'別紙様式3-2（４・５月）'!Q30&amp;"から"&amp;O28)</f>
        <v/>
      </c>
      <c r="AG28" s="413" t="str">
        <f>IF(OR(W28="",W28="―"),"",'別紙様式3-2（４・５月）'!O30&amp;'別紙様式3-2（４・５月）'!P30&amp;'別紙様式3-2（４・５月）'!Q30&amp;"から"&amp;W28)</f>
        <v/>
      </c>
    </row>
    <row r="29" spans="1:41" ht="24.95" customHeight="1">
      <c r="A29" s="414">
        <v>16</v>
      </c>
      <c r="B29" s="972" t="str">
        <f>IF(基本情報入力シート!C68="","",基本情報入力シート!C68)</f>
        <v/>
      </c>
      <c r="C29" s="973"/>
      <c r="D29" s="973"/>
      <c r="E29" s="973"/>
      <c r="F29" s="973"/>
      <c r="G29" s="973"/>
      <c r="H29" s="973"/>
      <c r="I29" s="974"/>
      <c r="J29" s="392" t="str">
        <f>IF(基本情報入力シート!M68="","",基本情報入力シート!M68)</f>
        <v/>
      </c>
      <c r="K29" s="392" t="str">
        <f>IF(基本情報入力シート!R68="","",基本情報入力シート!R68)</f>
        <v/>
      </c>
      <c r="L29" s="392" t="str">
        <f>IF(基本情報入力シート!W68="","",基本情報入力シート!W68)</f>
        <v/>
      </c>
      <c r="M29" s="415" t="str">
        <f>IF(基本情報入力シート!X68="","",基本情報入力シート!X68)</f>
        <v/>
      </c>
      <c r="N29" s="425" t="str">
        <f>IF(基本情報入力シート!Y68="","",基本情報入力シート!Y68)</f>
        <v/>
      </c>
      <c r="O29" s="426"/>
      <c r="P29" s="1088"/>
      <c r="Q29" s="1089"/>
      <c r="R29" s="522" t="str">
        <f>IFERROR(IF(OR('別紙様式3-2（４・５月）'!Z31="ベア加算",'別紙様式3-2（４・５月）'!R31=""),"",P29*VLOOKUP(N29,【参考】数式用!$AD$2:$AH$37,MATCH(O29,【参考】数式用!$K$4:$N$4,0)+1,0)),"")</f>
        <v/>
      </c>
      <c r="S29" s="72"/>
      <c r="T29" s="1088"/>
      <c r="U29" s="1089"/>
      <c r="V29" s="520" t="str">
        <f>IFERROR(IF(AND('別紙様式3-2（４・５月）'!O31="",O29&lt;&gt;""),P29,P29*VLOOKUP(AF29,【参考】数式用4!$EY$3:$GF$106,MATCH(N29,【参考】数式用4!$EY$2:$GF$2,0))),"")</f>
        <v/>
      </c>
      <c r="W29" s="50"/>
      <c r="X29" s="424"/>
      <c r="Y29" s="1058" t="str">
        <f>IFERROR(IF(OR('別紙様式3-2（４・５月）'!Z31="ベア加算",'別紙様式3-2（４・５月）'!R31=""),"",X29*VLOOKUP(N29,【参考】数式用!$AD$2:$AH$37,MATCH(W29,【参考】数式用!$K$4:$N$4,0)+1,0)),"")</f>
        <v/>
      </c>
      <c r="Z29" s="1059"/>
      <c r="AA29" s="72"/>
      <c r="AB29" s="424"/>
      <c r="AC29" s="526" t="str">
        <f>IFERROR(IF(AND('別紙様式3-2（４・５月）'!O31="",W29&lt;&gt;"",W29&lt;&gt;"―"),X29,X29*VLOOKUP(AG29,【参考】数式用4!$EY$3:$GF$106,MATCH(N29,【参考】数式用4!$EY$2:$GF$2,0))),"")</f>
        <v/>
      </c>
      <c r="AD29" s="515" t="str">
        <f t="shared" si="0"/>
        <v/>
      </c>
      <c r="AE29" s="517" t="str">
        <f t="shared" si="1"/>
        <v/>
      </c>
      <c r="AF29" s="413" t="str">
        <f>IF(O29="","",'別紙様式3-2（４・５月）'!O31&amp;'別紙様式3-2（４・５月）'!P31&amp;'別紙様式3-2（４・５月）'!Q31&amp;"から"&amp;O29)</f>
        <v/>
      </c>
      <c r="AG29" s="413" t="str">
        <f>IF(OR(W29="",W29="―"),"",'別紙様式3-2（４・５月）'!O31&amp;'別紙様式3-2（４・５月）'!P31&amp;'別紙様式3-2（４・５月）'!Q31&amp;"から"&amp;W29)</f>
        <v/>
      </c>
    </row>
    <row r="30" spans="1:41" s="360" customFormat="1" ht="24.95" customHeight="1">
      <c r="A30" s="414">
        <v>17</v>
      </c>
      <c r="B30" s="972" t="str">
        <f>IF(基本情報入力シート!C69="","",基本情報入力シート!C69)</f>
        <v/>
      </c>
      <c r="C30" s="973"/>
      <c r="D30" s="973"/>
      <c r="E30" s="973"/>
      <c r="F30" s="973"/>
      <c r="G30" s="973"/>
      <c r="H30" s="973"/>
      <c r="I30" s="974"/>
      <c r="J30" s="391" t="str">
        <f>IF(基本情報入力シート!M69="","",基本情報入力シート!M69)</f>
        <v/>
      </c>
      <c r="K30" s="392" t="str">
        <f>IF(基本情報入力シート!R69="","",基本情報入力シート!R69)</f>
        <v/>
      </c>
      <c r="L30" s="392" t="str">
        <f>IF(基本情報入力シート!W69="","",基本情報入力シート!W69)</f>
        <v/>
      </c>
      <c r="M30" s="393" t="str">
        <f>IF(基本情報入力シート!X69="","",基本情報入力シート!X69)</f>
        <v/>
      </c>
      <c r="N30" s="394" t="str">
        <f>IF(基本情報入力シート!Y69="","",基本情報入力シート!Y69)</f>
        <v/>
      </c>
      <c r="O30" s="48"/>
      <c r="P30" s="1088"/>
      <c r="Q30" s="1089"/>
      <c r="R30" s="522" t="str">
        <f>IFERROR(IF(OR('別紙様式3-2（４・５月）'!Z32="ベア加算",'別紙様式3-2（４・５月）'!R32=""),"",P30*VLOOKUP(N30,【参考】数式用!$AD$2:$AH$37,MATCH(O30,【参考】数式用!$K$4:$N$4,0)+1,0)),"")</f>
        <v/>
      </c>
      <c r="S30" s="72"/>
      <c r="T30" s="1090"/>
      <c r="U30" s="1091"/>
      <c r="V30" s="520" t="str">
        <f>IFERROR(IF(AND('別紙様式3-2（４・５月）'!O32="",O30&lt;&gt;""),P30,P30*VLOOKUP(AF30,【参考】数式用4!$EY$3:$GF$106,MATCH(N30,【参考】数式用4!$EY$2:$GF$2,0))),"")</f>
        <v/>
      </c>
      <c r="W30" s="49"/>
      <c r="X30" s="71"/>
      <c r="Y30" s="1058" t="str">
        <f>IFERROR(IF(OR('別紙様式3-2（４・５月）'!Z32="ベア加算",'別紙様式3-2（４・５月）'!R32=""),"",X30*VLOOKUP(N30,【参考】数式用!$AD$2:$AH$37,MATCH(W30,【参考】数式用!$K$4:$N$4,0)+1,0)),"")</f>
        <v/>
      </c>
      <c r="Z30" s="1059"/>
      <c r="AA30" s="72"/>
      <c r="AB30" s="73"/>
      <c r="AC30" s="526" t="str">
        <f>IFERROR(IF(AND('別紙様式3-2（４・５月）'!O32="",W30&lt;&gt;"",W30&lt;&gt;"―"),X30,X30*VLOOKUP(AG30,【参考】数式用4!$EY$3:$GF$106,MATCH(N30,【参考】数式用4!$EY$2:$GF$2,0))),"")</f>
        <v/>
      </c>
      <c r="AD30" s="515" t="str">
        <f t="shared" si="0"/>
        <v/>
      </c>
      <c r="AE30" s="517" t="str">
        <f t="shared" si="1"/>
        <v/>
      </c>
      <c r="AF30" s="413" t="str">
        <f>IF(O30="","",'別紙様式3-2（４・５月）'!O32&amp;'別紙様式3-2（４・５月）'!P32&amp;'別紙様式3-2（４・５月）'!Q32&amp;"から"&amp;O30)</f>
        <v/>
      </c>
      <c r="AG30" s="413" t="str">
        <f>IF(OR(W30="",W30="―"),"",'別紙様式3-2（４・５月）'!O32&amp;'別紙様式3-2（４・５月）'!P32&amp;'別紙様式3-2（４・５月）'!Q32&amp;"から"&amp;W30)</f>
        <v/>
      </c>
      <c r="AH30" s="361"/>
      <c r="AI30" s="361"/>
      <c r="AJ30" s="361"/>
      <c r="AK30" s="361"/>
      <c r="AL30" s="361"/>
      <c r="AM30" s="361"/>
      <c r="AN30" s="361"/>
      <c r="AO30" s="361"/>
    </row>
    <row r="31" spans="1:41" s="360" customFormat="1" ht="24.95" customHeight="1">
      <c r="A31" s="414">
        <v>18</v>
      </c>
      <c r="B31" s="972" t="str">
        <f>IF(基本情報入力シート!C70="","",基本情報入力シート!C70)</f>
        <v/>
      </c>
      <c r="C31" s="973"/>
      <c r="D31" s="973"/>
      <c r="E31" s="973"/>
      <c r="F31" s="973"/>
      <c r="G31" s="973"/>
      <c r="H31" s="973"/>
      <c r="I31" s="974"/>
      <c r="J31" s="391" t="str">
        <f>IF(基本情報入力シート!M70="","",基本情報入力シート!M70)</f>
        <v/>
      </c>
      <c r="K31" s="392" t="str">
        <f>IF(基本情報入力シート!R70="","",基本情報入力シート!R70)</f>
        <v/>
      </c>
      <c r="L31" s="392" t="str">
        <f>IF(基本情報入力シート!W70="","",基本情報入力シート!W70)</f>
        <v/>
      </c>
      <c r="M31" s="393" t="str">
        <f>IF(基本情報入力シート!X70="","",基本情報入力シート!X70)</f>
        <v/>
      </c>
      <c r="N31" s="394" t="str">
        <f>IF(基本情報入力シート!Y70="","",基本情報入力シート!Y70)</f>
        <v/>
      </c>
      <c r="O31" s="48"/>
      <c r="P31" s="1088"/>
      <c r="Q31" s="1089"/>
      <c r="R31" s="522" t="str">
        <f>IFERROR(IF(OR('別紙様式3-2（４・５月）'!Z33="ベア加算",'別紙様式3-2（４・５月）'!R33=""),"",P31*VLOOKUP(N31,【参考】数式用!$AD$2:$AH$37,MATCH(O31,【参考】数式用!$K$4:$N$4,0)+1,0)),"")</f>
        <v/>
      </c>
      <c r="S31" s="72"/>
      <c r="T31" s="1090"/>
      <c r="U31" s="1091"/>
      <c r="V31" s="520" t="str">
        <f>IFERROR(IF(AND('別紙様式3-2（４・５月）'!O33="",O31&lt;&gt;""),P31,P31*VLOOKUP(AF31,【参考】数式用4!$EY$3:$GF$106,MATCH(N31,【参考】数式用4!$EY$2:$GF$2,0))),"")</f>
        <v/>
      </c>
      <c r="W31" s="49"/>
      <c r="X31" s="71"/>
      <c r="Y31" s="1058" t="str">
        <f>IFERROR(IF(OR('別紙様式3-2（４・５月）'!Z33="ベア加算",'別紙様式3-2（４・５月）'!R33=""),"",X31*VLOOKUP(N31,【参考】数式用!$AD$2:$AH$37,MATCH(W31,【参考】数式用!$K$4:$N$4,0)+1,0)),"")</f>
        <v/>
      </c>
      <c r="Z31" s="1059"/>
      <c r="AA31" s="72"/>
      <c r="AB31" s="73"/>
      <c r="AC31" s="526" t="str">
        <f>IFERROR(IF(AND('別紙様式3-2（４・５月）'!O33="",W31&lt;&gt;"",W31&lt;&gt;"―"),X31,X31*VLOOKUP(AG31,【参考】数式用4!$EY$3:$GF$106,MATCH(N31,【参考】数式用4!$EY$2:$GF$2,0))),"")</f>
        <v/>
      </c>
      <c r="AD31" s="515" t="str">
        <f t="shared" si="0"/>
        <v/>
      </c>
      <c r="AE31" s="517" t="str">
        <f t="shared" si="1"/>
        <v/>
      </c>
      <c r="AF31" s="413" t="str">
        <f>IF(O31="","",'別紙様式3-2（４・５月）'!O33&amp;'別紙様式3-2（４・５月）'!P33&amp;'別紙様式3-2（４・５月）'!Q33&amp;"から"&amp;O31)</f>
        <v/>
      </c>
      <c r="AG31" s="413" t="str">
        <f>IF(OR(W31="",W31="―"),"",'別紙様式3-2（４・５月）'!O33&amp;'別紙様式3-2（４・５月）'!P33&amp;'別紙様式3-2（４・５月）'!Q33&amp;"から"&amp;W31)</f>
        <v/>
      </c>
      <c r="AH31" s="361"/>
      <c r="AI31" s="361"/>
      <c r="AJ31" s="361"/>
      <c r="AK31" s="361"/>
      <c r="AL31" s="361"/>
      <c r="AM31" s="361"/>
      <c r="AN31" s="361"/>
      <c r="AO31" s="361"/>
    </row>
    <row r="32" spans="1:41" s="360" customFormat="1" ht="24.95" customHeight="1">
      <c r="A32" s="414">
        <v>19</v>
      </c>
      <c r="B32" s="972" t="str">
        <f>IF(基本情報入力シート!C71="","",基本情報入力シート!C71)</f>
        <v/>
      </c>
      <c r="C32" s="973"/>
      <c r="D32" s="973"/>
      <c r="E32" s="973"/>
      <c r="F32" s="973"/>
      <c r="G32" s="973"/>
      <c r="H32" s="973"/>
      <c r="I32" s="974"/>
      <c r="J32" s="391" t="str">
        <f>IF(基本情報入力シート!M71="","",基本情報入力シート!M71)</f>
        <v/>
      </c>
      <c r="K32" s="392" t="str">
        <f>IF(基本情報入力シート!R71="","",基本情報入力シート!R71)</f>
        <v/>
      </c>
      <c r="L32" s="392" t="str">
        <f>IF(基本情報入力シート!W71="","",基本情報入力シート!W71)</f>
        <v/>
      </c>
      <c r="M32" s="393" t="str">
        <f>IF(基本情報入力シート!X71="","",基本情報入力シート!X71)</f>
        <v/>
      </c>
      <c r="N32" s="394" t="str">
        <f>IF(基本情報入力シート!Y71="","",基本情報入力シート!Y71)</f>
        <v/>
      </c>
      <c r="O32" s="48"/>
      <c r="P32" s="1088"/>
      <c r="Q32" s="1089"/>
      <c r="R32" s="522" t="str">
        <f>IFERROR(IF(OR('別紙様式3-2（４・５月）'!Z34="ベア加算",'別紙様式3-2（４・５月）'!R34=""),"",P32*VLOOKUP(N32,【参考】数式用!$AD$2:$AH$37,MATCH(O32,【参考】数式用!$K$4:$N$4,0)+1,0)),"")</f>
        <v/>
      </c>
      <c r="S32" s="72"/>
      <c r="T32" s="1090"/>
      <c r="U32" s="1091"/>
      <c r="V32" s="520" t="str">
        <f>IFERROR(IF(AND('別紙様式3-2（４・５月）'!O34="",O32&lt;&gt;""),P32,P32*VLOOKUP(AF32,【参考】数式用4!$EY$3:$GF$106,MATCH(N32,【参考】数式用4!$EY$2:$GF$2,0))),"")</f>
        <v/>
      </c>
      <c r="W32" s="49"/>
      <c r="X32" s="71"/>
      <c r="Y32" s="1058" t="str">
        <f>IFERROR(IF(OR('別紙様式3-2（４・５月）'!Z34="ベア加算",'別紙様式3-2（４・５月）'!R34=""),"",X32*VLOOKUP(N32,【参考】数式用!$AD$2:$AH$37,MATCH(W32,【参考】数式用!$K$4:$N$4,0)+1,0)),"")</f>
        <v/>
      </c>
      <c r="Z32" s="1059"/>
      <c r="AA32" s="72"/>
      <c r="AB32" s="73"/>
      <c r="AC32" s="526" t="str">
        <f>IFERROR(IF(AND('別紙様式3-2（４・５月）'!O34="",W32&lt;&gt;"",W32&lt;&gt;"―"),X32,X32*VLOOKUP(AG32,【参考】数式用4!$EY$3:$GF$106,MATCH(N32,【参考】数式用4!$EY$2:$GF$2,0))),"")</f>
        <v/>
      </c>
      <c r="AD32" s="515" t="str">
        <f t="shared" si="0"/>
        <v/>
      </c>
      <c r="AE32" s="517" t="str">
        <f t="shared" si="1"/>
        <v/>
      </c>
      <c r="AF32" s="413" t="str">
        <f>IF(O32="","",'別紙様式3-2（４・５月）'!O34&amp;'別紙様式3-2（４・５月）'!P34&amp;'別紙様式3-2（４・５月）'!Q34&amp;"から"&amp;O32)</f>
        <v/>
      </c>
      <c r="AG32" s="413" t="str">
        <f>IF(OR(W32="",W32="―"),"",'別紙様式3-2（４・５月）'!O34&amp;'別紙様式3-2（４・５月）'!P34&amp;'別紙様式3-2（４・５月）'!Q34&amp;"から"&amp;W32)</f>
        <v/>
      </c>
      <c r="AH32" s="361"/>
      <c r="AI32" s="361"/>
      <c r="AJ32" s="361"/>
      <c r="AK32" s="361"/>
      <c r="AL32" s="361"/>
      <c r="AM32" s="361"/>
      <c r="AN32" s="361"/>
      <c r="AO32" s="361"/>
    </row>
    <row r="33" spans="1:41" s="360" customFormat="1" ht="24.95" customHeight="1">
      <c r="A33" s="414">
        <v>20</v>
      </c>
      <c r="B33" s="972" t="str">
        <f>IF(基本情報入力シート!C72="","",基本情報入力シート!C72)</f>
        <v/>
      </c>
      <c r="C33" s="973"/>
      <c r="D33" s="973"/>
      <c r="E33" s="973"/>
      <c r="F33" s="973"/>
      <c r="G33" s="973"/>
      <c r="H33" s="973"/>
      <c r="I33" s="974"/>
      <c r="J33" s="391" t="str">
        <f>IF(基本情報入力シート!M72="","",基本情報入力シート!M72)</f>
        <v/>
      </c>
      <c r="K33" s="392" t="str">
        <f>IF(基本情報入力シート!R72="","",基本情報入力シート!R72)</f>
        <v/>
      </c>
      <c r="L33" s="392" t="str">
        <f>IF(基本情報入力シート!W72="","",基本情報入力シート!W72)</f>
        <v/>
      </c>
      <c r="M33" s="393" t="str">
        <f>IF(基本情報入力シート!X72="","",基本情報入力シート!X72)</f>
        <v/>
      </c>
      <c r="N33" s="394" t="str">
        <f>IF(基本情報入力シート!Y72="","",基本情報入力シート!Y72)</f>
        <v/>
      </c>
      <c r="O33" s="48"/>
      <c r="P33" s="1088"/>
      <c r="Q33" s="1089"/>
      <c r="R33" s="522" t="str">
        <f>IFERROR(IF(OR('別紙様式3-2（４・５月）'!Z35="ベア加算",'別紙様式3-2（４・５月）'!R35=""),"",P33*VLOOKUP(N33,【参考】数式用!$AD$2:$AH$37,MATCH(O33,【参考】数式用!$K$4:$N$4,0)+1,0)),"")</f>
        <v/>
      </c>
      <c r="S33" s="72"/>
      <c r="T33" s="1090"/>
      <c r="U33" s="1091"/>
      <c r="V33" s="520" t="str">
        <f>IFERROR(IF(AND('別紙様式3-2（４・５月）'!O35="",O33&lt;&gt;""),P33,P33*VLOOKUP(AF33,【参考】数式用4!$EY$3:$GF$106,MATCH(N33,【参考】数式用4!$EY$2:$GF$2,0))),"")</f>
        <v/>
      </c>
      <c r="W33" s="49"/>
      <c r="X33" s="71"/>
      <c r="Y33" s="1058" t="str">
        <f>IFERROR(IF(OR('別紙様式3-2（４・５月）'!Z35="ベア加算",'別紙様式3-2（４・５月）'!R35=""),"",X33*VLOOKUP(N33,【参考】数式用!$AD$2:$AH$37,MATCH(W33,【参考】数式用!$K$4:$N$4,0)+1,0)),"")</f>
        <v/>
      </c>
      <c r="Z33" s="1059"/>
      <c r="AA33" s="72"/>
      <c r="AB33" s="73"/>
      <c r="AC33" s="526" t="str">
        <f>IFERROR(IF(AND('別紙様式3-2（４・５月）'!O35="",W33&lt;&gt;"",W33&lt;&gt;"―"),X33,X33*VLOOKUP(AG33,【参考】数式用4!$EY$3:$GF$106,MATCH(N33,【参考】数式用4!$EY$2:$GF$2,0))),"")</f>
        <v/>
      </c>
      <c r="AD33" s="515" t="str">
        <f t="shared" si="0"/>
        <v/>
      </c>
      <c r="AE33" s="517" t="str">
        <f t="shared" si="1"/>
        <v/>
      </c>
      <c r="AF33" s="413" t="str">
        <f>IF(O33="","",'別紙様式3-2（４・５月）'!O35&amp;'別紙様式3-2（４・５月）'!P35&amp;'別紙様式3-2（４・５月）'!Q35&amp;"から"&amp;O33)</f>
        <v/>
      </c>
      <c r="AG33" s="413" t="str">
        <f>IF(OR(W33="",W33="―"),"",'別紙様式3-2（４・５月）'!O35&amp;'別紙様式3-2（４・５月）'!P35&amp;'別紙様式3-2（４・５月）'!Q35&amp;"から"&amp;W33)</f>
        <v/>
      </c>
      <c r="AH33" s="361"/>
      <c r="AI33" s="361"/>
      <c r="AJ33" s="361"/>
      <c r="AK33" s="361"/>
      <c r="AL33" s="361"/>
      <c r="AM33" s="361"/>
      <c r="AN33" s="361"/>
      <c r="AO33" s="361"/>
    </row>
    <row r="34" spans="1:41" s="360" customFormat="1" ht="24.95" customHeight="1">
      <c r="A34" s="414">
        <v>21</v>
      </c>
      <c r="B34" s="972" t="str">
        <f>IF(基本情報入力シート!C73="","",基本情報入力シート!C73)</f>
        <v/>
      </c>
      <c r="C34" s="973"/>
      <c r="D34" s="973"/>
      <c r="E34" s="973"/>
      <c r="F34" s="973"/>
      <c r="G34" s="973"/>
      <c r="H34" s="973"/>
      <c r="I34" s="974"/>
      <c r="J34" s="391" t="str">
        <f>IF(基本情報入力シート!M73="","",基本情報入力シート!M73)</f>
        <v/>
      </c>
      <c r="K34" s="392" t="str">
        <f>IF(基本情報入力シート!R73="","",基本情報入力シート!R73)</f>
        <v/>
      </c>
      <c r="L34" s="392" t="str">
        <f>IF(基本情報入力シート!W73="","",基本情報入力シート!W73)</f>
        <v/>
      </c>
      <c r="M34" s="393" t="str">
        <f>IF(基本情報入力シート!X73="","",基本情報入力シート!X73)</f>
        <v/>
      </c>
      <c r="N34" s="394" t="str">
        <f>IF(基本情報入力シート!Y73="","",基本情報入力シート!Y73)</f>
        <v/>
      </c>
      <c r="O34" s="48"/>
      <c r="P34" s="1088"/>
      <c r="Q34" s="1089"/>
      <c r="R34" s="522" t="str">
        <f>IFERROR(IF(OR('別紙様式3-2（４・５月）'!Z36="ベア加算",'別紙様式3-2（４・５月）'!R36=""),"",P34*VLOOKUP(N34,【参考】数式用!$AD$2:$AH$37,MATCH(O34,【参考】数式用!$K$4:$N$4,0)+1,0)),"")</f>
        <v/>
      </c>
      <c r="S34" s="72"/>
      <c r="T34" s="1090"/>
      <c r="U34" s="1091"/>
      <c r="V34" s="520" t="str">
        <f>IFERROR(IF(AND('別紙様式3-2（４・５月）'!O36="",O34&lt;&gt;""),P34,P34*VLOOKUP(AF34,【参考】数式用4!$EY$3:$GF$106,MATCH(N34,【参考】数式用4!$EY$2:$GF$2,0))),"")</f>
        <v/>
      </c>
      <c r="W34" s="49"/>
      <c r="X34" s="71"/>
      <c r="Y34" s="1058" t="str">
        <f>IFERROR(IF(OR('別紙様式3-2（４・５月）'!Z36="ベア加算",'別紙様式3-2（４・５月）'!R36=""),"",X34*VLOOKUP(N34,【参考】数式用!$AD$2:$AH$37,MATCH(W34,【参考】数式用!$K$4:$N$4,0)+1,0)),"")</f>
        <v/>
      </c>
      <c r="Z34" s="1059"/>
      <c r="AA34" s="72"/>
      <c r="AB34" s="73"/>
      <c r="AC34" s="526" t="str">
        <f>IFERROR(IF(AND('別紙様式3-2（４・５月）'!O36="",W34&lt;&gt;"",W34&lt;&gt;"―"),X34,X34*VLOOKUP(AG34,【参考】数式用4!$EY$3:$GF$106,MATCH(N34,【参考】数式用4!$EY$2:$GF$2,0))),"")</f>
        <v/>
      </c>
      <c r="AD34" s="515" t="str">
        <f t="shared" si="0"/>
        <v/>
      </c>
      <c r="AE34" s="517" t="str">
        <f t="shared" si="1"/>
        <v/>
      </c>
      <c r="AF34" s="413" t="str">
        <f>IF(O34="","",'別紙様式3-2（４・５月）'!O36&amp;'別紙様式3-2（４・５月）'!P36&amp;'別紙様式3-2（４・５月）'!Q36&amp;"から"&amp;O34)</f>
        <v/>
      </c>
      <c r="AG34" s="413" t="str">
        <f>IF(OR(W34="",W34="―"),"",'別紙様式3-2（４・５月）'!O36&amp;'別紙様式3-2（４・５月）'!P36&amp;'別紙様式3-2（４・５月）'!Q36&amp;"から"&amp;W34)</f>
        <v/>
      </c>
      <c r="AH34" s="361"/>
      <c r="AI34" s="361"/>
      <c r="AJ34" s="361"/>
      <c r="AK34" s="361"/>
      <c r="AL34" s="361"/>
      <c r="AM34" s="361"/>
      <c r="AN34" s="361"/>
      <c r="AO34" s="361"/>
    </row>
    <row r="35" spans="1:41" s="360" customFormat="1" ht="24.95" customHeight="1">
      <c r="A35" s="414">
        <v>22</v>
      </c>
      <c r="B35" s="972" t="str">
        <f>IF(基本情報入力シート!C74="","",基本情報入力シート!C74)</f>
        <v/>
      </c>
      <c r="C35" s="973"/>
      <c r="D35" s="973"/>
      <c r="E35" s="973"/>
      <c r="F35" s="973"/>
      <c r="G35" s="973"/>
      <c r="H35" s="973"/>
      <c r="I35" s="974"/>
      <c r="J35" s="391" t="str">
        <f>IF(基本情報入力シート!M74="","",基本情報入力シート!M74)</f>
        <v/>
      </c>
      <c r="K35" s="392" t="str">
        <f>IF(基本情報入力シート!R74="","",基本情報入力シート!R74)</f>
        <v/>
      </c>
      <c r="L35" s="392" t="str">
        <f>IF(基本情報入力シート!W74="","",基本情報入力シート!W74)</f>
        <v/>
      </c>
      <c r="M35" s="393" t="str">
        <f>IF(基本情報入力シート!X74="","",基本情報入力シート!X74)</f>
        <v/>
      </c>
      <c r="N35" s="394" t="str">
        <f>IF(基本情報入力シート!Y74="","",基本情報入力シート!Y74)</f>
        <v/>
      </c>
      <c r="O35" s="48"/>
      <c r="P35" s="1088"/>
      <c r="Q35" s="1089"/>
      <c r="R35" s="522" t="str">
        <f>IFERROR(IF(OR('別紙様式3-2（４・５月）'!Z37="ベア加算",'別紙様式3-2（４・５月）'!R37=""),"",P35*VLOOKUP(N35,【参考】数式用!$AD$2:$AH$37,MATCH(O35,【参考】数式用!$K$4:$N$4,0)+1,0)),"")</f>
        <v/>
      </c>
      <c r="S35" s="72"/>
      <c r="T35" s="1090"/>
      <c r="U35" s="1091"/>
      <c r="V35" s="520" t="str">
        <f>IFERROR(IF(AND('別紙様式3-2（４・５月）'!O37="",O35&lt;&gt;""),P35,P35*VLOOKUP(AF35,【参考】数式用4!$EY$3:$GF$106,MATCH(N35,【参考】数式用4!$EY$2:$GF$2,0))),"")</f>
        <v/>
      </c>
      <c r="W35" s="49"/>
      <c r="X35" s="71"/>
      <c r="Y35" s="1058" t="str">
        <f>IFERROR(IF(OR('別紙様式3-2（４・５月）'!Z37="ベア加算",'別紙様式3-2（４・５月）'!R37=""),"",X35*VLOOKUP(N35,【参考】数式用!$AD$2:$AH$37,MATCH(W35,【参考】数式用!$K$4:$N$4,0)+1,0)),"")</f>
        <v/>
      </c>
      <c r="Z35" s="1059"/>
      <c r="AA35" s="72"/>
      <c r="AB35" s="73"/>
      <c r="AC35" s="526" t="str">
        <f>IFERROR(IF(AND('別紙様式3-2（４・５月）'!O37="",W35&lt;&gt;"",W35&lt;&gt;"―"),X35,X35*VLOOKUP(AG35,【参考】数式用4!$EY$3:$GF$106,MATCH(N35,【参考】数式用4!$EY$2:$GF$2,0))),"")</f>
        <v/>
      </c>
      <c r="AD35" s="515" t="str">
        <f t="shared" si="0"/>
        <v/>
      </c>
      <c r="AE35" s="517" t="str">
        <f t="shared" si="1"/>
        <v/>
      </c>
      <c r="AF35" s="413" t="str">
        <f>IF(O35="","",'別紙様式3-2（４・５月）'!O37&amp;'別紙様式3-2（４・５月）'!P37&amp;'別紙様式3-2（４・５月）'!Q37&amp;"から"&amp;O35)</f>
        <v/>
      </c>
      <c r="AG35" s="413" t="str">
        <f>IF(OR(W35="",W35="―"),"",'別紙様式3-2（４・５月）'!O37&amp;'別紙様式3-2（４・５月）'!P37&amp;'別紙様式3-2（４・５月）'!Q37&amp;"から"&amp;W35)</f>
        <v/>
      </c>
      <c r="AH35" s="361"/>
      <c r="AI35" s="361"/>
      <c r="AJ35" s="361"/>
      <c r="AK35" s="361"/>
      <c r="AL35" s="361"/>
      <c r="AM35" s="361"/>
      <c r="AN35" s="361"/>
      <c r="AO35" s="361"/>
    </row>
    <row r="36" spans="1:41" s="360" customFormat="1" ht="24.95" customHeight="1">
      <c r="A36" s="414">
        <v>23</v>
      </c>
      <c r="B36" s="972" t="str">
        <f>IF(基本情報入力シート!C75="","",基本情報入力シート!C75)</f>
        <v/>
      </c>
      <c r="C36" s="973"/>
      <c r="D36" s="973"/>
      <c r="E36" s="973"/>
      <c r="F36" s="973"/>
      <c r="G36" s="973"/>
      <c r="H36" s="973"/>
      <c r="I36" s="974"/>
      <c r="J36" s="391" t="str">
        <f>IF(基本情報入力シート!M75="","",基本情報入力シート!M75)</f>
        <v/>
      </c>
      <c r="K36" s="392" t="str">
        <f>IF(基本情報入力シート!R75="","",基本情報入力シート!R75)</f>
        <v/>
      </c>
      <c r="L36" s="392" t="str">
        <f>IF(基本情報入力シート!W75="","",基本情報入力シート!W75)</f>
        <v/>
      </c>
      <c r="M36" s="393" t="str">
        <f>IF(基本情報入力シート!X75="","",基本情報入力シート!X75)</f>
        <v/>
      </c>
      <c r="N36" s="394" t="str">
        <f>IF(基本情報入力シート!Y75="","",基本情報入力シート!Y75)</f>
        <v/>
      </c>
      <c r="O36" s="48"/>
      <c r="P36" s="1088"/>
      <c r="Q36" s="1089"/>
      <c r="R36" s="522" t="str">
        <f>IFERROR(IF(OR('別紙様式3-2（４・５月）'!Z38="ベア加算",'別紙様式3-2（４・５月）'!R38=""),"",P36*VLOOKUP(N36,【参考】数式用!$AD$2:$AH$37,MATCH(O36,【参考】数式用!$K$4:$N$4,0)+1,0)),"")</f>
        <v/>
      </c>
      <c r="S36" s="72"/>
      <c r="T36" s="1090"/>
      <c r="U36" s="1091"/>
      <c r="V36" s="520" t="str">
        <f>IFERROR(IF(AND('別紙様式3-2（４・５月）'!O38="",O36&lt;&gt;""),P36,P36*VLOOKUP(AF36,【参考】数式用4!$EY$3:$GF$106,MATCH(N36,【参考】数式用4!$EY$2:$GF$2,0))),"")</f>
        <v/>
      </c>
      <c r="W36" s="49"/>
      <c r="X36" s="71"/>
      <c r="Y36" s="1058" t="str">
        <f>IFERROR(IF(OR('別紙様式3-2（４・５月）'!Z38="ベア加算",'別紙様式3-2（４・５月）'!R38=""),"",X36*VLOOKUP(N36,【参考】数式用!$AD$2:$AH$37,MATCH(W36,【参考】数式用!$K$4:$N$4,0)+1,0)),"")</f>
        <v/>
      </c>
      <c r="Z36" s="1059"/>
      <c r="AA36" s="72"/>
      <c r="AB36" s="73"/>
      <c r="AC36" s="526" t="str">
        <f>IFERROR(IF(AND('別紙様式3-2（４・５月）'!O38="",W36&lt;&gt;"",W36&lt;&gt;"―"),X36,X36*VLOOKUP(AG36,【参考】数式用4!$EY$3:$GF$106,MATCH(N36,【参考】数式用4!$EY$2:$GF$2,0))),"")</f>
        <v/>
      </c>
      <c r="AD36" s="515" t="str">
        <f t="shared" si="0"/>
        <v/>
      </c>
      <c r="AE36" s="517" t="str">
        <f t="shared" si="1"/>
        <v/>
      </c>
      <c r="AF36" s="413" t="str">
        <f>IF(O36="","",'別紙様式3-2（４・５月）'!O38&amp;'別紙様式3-2（４・５月）'!P38&amp;'別紙様式3-2（４・５月）'!Q38&amp;"から"&amp;O36)</f>
        <v/>
      </c>
      <c r="AG36" s="413" t="str">
        <f>IF(OR(W36="",W36="―"),"",'別紙様式3-2（４・５月）'!O38&amp;'別紙様式3-2（４・５月）'!P38&amp;'別紙様式3-2（４・５月）'!Q38&amp;"から"&amp;W36)</f>
        <v/>
      </c>
      <c r="AH36" s="361"/>
      <c r="AI36" s="361"/>
      <c r="AJ36" s="361"/>
      <c r="AK36" s="361"/>
      <c r="AL36" s="361"/>
      <c r="AM36" s="361"/>
      <c r="AN36" s="361"/>
      <c r="AO36" s="361"/>
    </row>
    <row r="37" spans="1:41" s="360" customFormat="1" ht="24.95" customHeight="1">
      <c r="A37" s="414">
        <v>24</v>
      </c>
      <c r="B37" s="972" t="str">
        <f>IF(基本情報入力シート!C76="","",基本情報入力シート!C76)</f>
        <v/>
      </c>
      <c r="C37" s="973"/>
      <c r="D37" s="973"/>
      <c r="E37" s="973"/>
      <c r="F37" s="973"/>
      <c r="G37" s="973"/>
      <c r="H37" s="973"/>
      <c r="I37" s="974"/>
      <c r="J37" s="391" t="str">
        <f>IF(基本情報入力シート!M76="","",基本情報入力シート!M76)</f>
        <v/>
      </c>
      <c r="K37" s="392" t="str">
        <f>IF(基本情報入力シート!R76="","",基本情報入力シート!R76)</f>
        <v/>
      </c>
      <c r="L37" s="392" t="str">
        <f>IF(基本情報入力シート!W76="","",基本情報入力シート!W76)</f>
        <v/>
      </c>
      <c r="M37" s="393" t="str">
        <f>IF(基本情報入力シート!X76="","",基本情報入力シート!X76)</f>
        <v/>
      </c>
      <c r="N37" s="394" t="str">
        <f>IF(基本情報入力シート!Y76="","",基本情報入力シート!Y76)</f>
        <v/>
      </c>
      <c r="O37" s="48"/>
      <c r="P37" s="1088"/>
      <c r="Q37" s="1089"/>
      <c r="R37" s="522" t="str">
        <f>IFERROR(IF(OR('別紙様式3-2（４・５月）'!Z39="ベア加算",'別紙様式3-2（４・５月）'!R39=""),"",P37*VLOOKUP(N37,【参考】数式用!$AD$2:$AH$37,MATCH(O37,【参考】数式用!$K$4:$N$4,0)+1,0)),"")</f>
        <v/>
      </c>
      <c r="S37" s="72"/>
      <c r="T37" s="1090"/>
      <c r="U37" s="1091"/>
      <c r="V37" s="520" t="str">
        <f>IFERROR(IF(AND('別紙様式3-2（４・５月）'!O39="",O37&lt;&gt;""),P37,P37*VLOOKUP(AF37,【参考】数式用4!$EY$3:$GF$106,MATCH(N37,【参考】数式用4!$EY$2:$GF$2,0))),"")</f>
        <v/>
      </c>
      <c r="W37" s="49"/>
      <c r="X37" s="71"/>
      <c r="Y37" s="1058" t="str">
        <f>IFERROR(IF(OR('別紙様式3-2（４・５月）'!Z39="ベア加算",'別紙様式3-2（４・５月）'!R39=""),"",X37*VLOOKUP(N37,【参考】数式用!$AD$2:$AH$37,MATCH(W37,【参考】数式用!$K$4:$N$4,0)+1,0)),"")</f>
        <v/>
      </c>
      <c r="Z37" s="1059"/>
      <c r="AA37" s="72"/>
      <c r="AB37" s="73"/>
      <c r="AC37" s="526" t="str">
        <f>IFERROR(IF(AND('別紙様式3-2（４・５月）'!O39="",W37&lt;&gt;"",W37&lt;&gt;"―"),X37,X37*VLOOKUP(AG37,【参考】数式用4!$EY$3:$GF$106,MATCH(N37,【参考】数式用4!$EY$2:$GF$2,0))),"")</f>
        <v/>
      </c>
      <c r="AD37" s="515" t="str">
        <f t="shared" si="0"/>
        <v/>
      </c>
      <c r="AE37" s="517" t="str">
        <f t="shared" si="1"/>
        <v/>
      </c>
      <c r="AF37" s="413" t="str">
        <f>IF(O37="","",'別紙様式3-2（４・５月）'!O39&amp;'別紙様式3-2（４・５月）'!P39&amp;'別紙様式3-2（４・５月）'!Q39&amp;"から"&amp;O37)</f>
        <v/>
      </c>
      <c r="AG37" s="413" t="str">
        <f>IF(OR(W37="",W37="―"),"",'別紙様式3-2（４・５月）'!O39&amp;'別紙様式3-2（４・５月）'!P39&amp;'別紙様式3-2（４・５月）'!Q39&amp;"から"&amp;W37)</f>
        <v/>
      </c>
      <c r="AH37" s="361"/>
      <c r="AI37" s="361"/>
      <c r="AJ37" s="361"/>
      <c r="AK37" s="361"/>
      <c r="AL37" s="361"/>
      <c r="AM37" s="361"/>
      <c r="AN37" s="361"/>
      <c r="AO37" s="361"/>
    </row>
    <row r="38" spans="1:41" s="360" customFormat="1" ht="24.95" customHeight="1">
      <c r="A38" s="414">
        <v>25</v>
      </c>
      <c r="B38" s="972" t="str">
        <f>IF(基本情報入力シート!C77="","",基本情報入力シート!C77)</f>
        <v/>
      </c>
      <c r="C38" s="973"/>
      <c r="D38" s="973"/>
      <c r="E38" s="973"/>
      <c r="F38" s="973"/>
      <c r="G38" s="973"/>
      <c r="H38" s="973"/>
      <c r="I38" s="974"/>
      <c r="J38" s="391" t="str">
        <f>IF(基本情報入力シート!M77="","",基本情報入力シート!M77)</f>
        <v/>
      </c>
      <c r="K38" s="392" t="str">
        <f>IF(基本情報入力シート!R77="","",基本情報入力シート!R77)</f>
        <v/>
      </c>
      <c r="L38" s="392" t="str">
        <f>IF(基本情報入力シート!W77="","",基本情報入力シート!W77)</f>
        <v/>
      </c>
      <c r="M38" s="393" t="str">
        <f>IF(基本情報入力シート!X77="","",基本情報入力シート!X77)</f>
        <v/>
      </c>
      <c r="N38" s="394" t="str">
        <f>IF(基本情報入力シート!Y77="","",基本情報入力シート!Y77)</f>
        <v/>
      </c>
      <c r="O38" s="48"/>
      <c r="P38" s="1088"/>
      <c r="Q38" s="1089"/>
      <c r="R38" s="522" t="str">
        <f>IFERROR(IF(OR('別紙様式3-2（４・５月）'!Z40="ベア加算",'別紙様式3-2（４・５月）'!R40=""),"",P38*VLOOKUP(N38,【参考】数式用!$AD$2:$AH$37,MATCH(O38,【参考】数式用!$K$4:$N$4,0)+1,0)),"")</f>
        <v/>
      </c>
      <c r="S38" s="72"/>
      <c r="T38" s="1090"/>
      <c r="U38" s="1091"/>
      <c r="V38" s="520" t="str">
        <f>IFERROR(IF(AND('別紙様式3-2（４・５月）'!O40="",O38&lt;&gt;""),P38,P38*VLOOKUP(AF38,【参考】数式用4!$EY$3:$GF$106,MATCH(N38,【参考】数式用4!$EY$2:$GF$2,0))),"")</f>
        <v/>
      </c>
      <c r="W38" s="49"/>
      <c r="X38" s="71"/>
      <c r="Y38" s="1058" t="str">
        <f>IFERROR(IF(OR('別紙様式3-2（４・５月）'!Z40="ベア加算",'別紙様式3-2（４・５月）'!R40=""),"",X38*VLOOKUP(N38,【参考】数式用!$AD$2:$AH$37,MATCH(W38,【参考】数式用!$K$4:$N$4,0)+1,0)),"")</f>
        <v/>
      </c>
      <c r="Z38" s="1059"/>
      <c r="AA38" s="72"/>
      <c r="AB38" s="73"/>
      <c r="AC38" s="526" t="str">
        <f>IFERROR(IF(AND('別紙様式3-2（４・５月）'!O40="",W38&lt;&gt;"",W38&lt;&gt;"―"),X38,X38*VLOOKUP(AG38,【参考】数式用4!$EY$3:$GF$106,MATCH(N38,【参考】数式用4!$EY$2:$GF$2,0))),"")</f>
        <v/>
      </c>
      <c r="AD38" s="515" t="str">
        <f t="shared" si="0"/>
        <v/>
      </c>
      <c r="AE38" s="517" t="str">
        <f t="shared" si="1"/>
        <v/>
      </c>
      <c r="AF38" s="413" t="str">
        <f>IF(O38="","",'別紙様式3-2（４・５月）'!O40&amp;'別紙様式3-2（４・５月）'!P40&amp;'別紙様式3-2（４・５月）'!Q40&amp;"から"&amp;O38)</f>
        <v/>
      </c>
      <c r="AG38" s="413" t="str">
        <f>IF(OR(W38="",W38="―"),"",'別紙様式3-2（４・５月）'!O40&amp;'別紙様式3-2（４・５月）'!P40&amp;'別紙様式3-2（４・５月）'!Q40&amp;"から"&amp;W38)</f>
        <v/>
      </c>
      <c r="AH38" s="361"/>
      <c r="AI38" s="361"/>
      <c r="AJ38" s="361"/>
      <c r="AK38" s="361"/>
      <c r="AL38" s="361"/>
      <c r="AM38" s="361"/>
      <c r="AN38" s="361"/>
      <c r="AO38" s="361"/>
    </row>
    <row r="39" spans="1:41" s="360" customFormat="1" ht="24.95" customHeight="1">
      <c r="A39" s="414">
        <v>26</v>
      </c>
      <c r="B39" s="972" t="str">
        <f>IF(基本情報入力シート!C78="","",基本情報入力シート!C78)</f>
        <v/>
      </c>
      <c r="C39" s="973"/>
      <c r="D39" s="973"/>
      <c r="E39" s="973"/>
      <c r="F39" s="973"/>
      <c r="G39" s="973"/>
      <c r="H39" s="973"/>
      <c r="I39" s="974"/>
      <c r="J39" s="391" t="str">
        <f>IF(基本情報入力シート!M78="","",基本情報入力シート!M78)</f>
        <v/>
      </c>
      <c r="K39" s="392" t="str">
        <f>IF(基本情報入力シート!R78="","",基本情報入力シート!R78)</f>
        <v/>
      </c>
      <c r="L39" s="392" t="str">
        <f>IF(基本情報入力シート!W78="","",基本情報入力シート!W78)</f>
        <v/>
      </c>
      <c r="M39" s="393" t="str">
        <f>IF(基本情報入力シート!X78="","",基本情報入力シート!X78)</f>
        <v/>
      </c>
      <c r="N39" s="394" t="str">
        <f>IF(基本情報入力シート!Y78="","",基本情報入力シート!Y78)</f>
        <v/>
      </c>
      <c r="O39" s="48"/>
      <c r="P39" s="1088"/>
      <c r="Q39" s="1089"/>
      <c r="R39" s="522" t="str">
        <f>IFERROR(IF(OR('別紙様式3-2（４・５月）'!Z41="ベア加算",'別紙様式3-2（４・５月）'!R41=""),"",P39*VLOOKUP(N39,【参考】数式用!$AD$2:$AH$37,MATCH(O39,【参考】数式用!$K$4:$N$4,0)+1,0)),"")</f>
        <v/>
      </c>
      <c r="S39" s="72"/>
      <c r="T39" s="1090"/>
      <c r="U39" s="1091"/>
      <c r="V39" s="520" t="str">
        <f>IFERROR(IF(AND('別紙様式3-2（４・５月）'!O41="",O39&lt;&gt;""),P39,P39*VLOOKUP(AF39,【参考】数式用4!$EY$3:$GF$106,MATCH(N39,【参考】数式用4!$EY$2:$GF$2,0))),"")</f>
        <v/>
      </c>
      <c r="W39" s="49"/>
      <c r="X39" s="71"/>
      <c r="Y39" s="1058" t="str">
        <f>IFERROR(IF(OR('別紙様式3-2（４・５月）'!Z41="ベア加算",'別紙様式3-2（４・５月）'!R41=""),"",X39*VLOOKUP(N39,【参考】数式用!$AD$2:$AH$37,MATCH(W39,【参考】数式用!$K$4:$N$4,0)+1,0)),"")</f>
        <v/>
      </c>
      <c r="Z39" s="1059"/>
      <c r="AA39" s="72"/>
      <c r="AB39" s="73"/>
      <c r="AC39" s="526" t="str">
        <f>IFERROR(IF(AND('別紙様式3-2（４・５月）'!O41="",W39&lt;&gt;"",W39&lt;&gt;"―"),X39,X39*VLOOKUP(AG39,【参考】数式用4!$EY$3:$GF$106,MATCH(N39,【参考】数式用4!$EY$2:$GF$2,0))),"")</f>
        <v/>
      </c>
      <c r="AD39" s="515" t="str">
        <f t="shared" si="0"/>
        <v/>
      </c>
      <c r="AE39" s="517" t="str">
        <f t="shared" si="1"/>
        <v/>
      </c>
      <c r="AF39" s="413" t="str">
        <f>IF(O39="","",'別紙様式3-2（４・５月）'!O41&amp;'別紙様式3-2（４・５月）'!P41&amp;'別紙様式3-2（４・５月）'!Q41&amp;"から"&amp;O39)</f>
        <v/>
      </c>
      <c r="AG39" s="413" t="str">
        <f>IF(OR(W39="",W39="―"),"",'別紙様式3-2（４・５月）'!O41&amp;'別紙様式3-2（４・５月）'!P41&amp;'別紙様式3-2（４・５月）'!Q41&amp;"から"&amp;W39)</f>
        <v/>
      </c>
      <c r="AH39" s="361"/>
      <c r="AI39" s="361"/>
      <c r="AJ39" s="361"/>
      <c r="AK39" s="361"/>
      <c r="AL39" s="361"/>
      <c r="AM39" s="361"/>
      <c r="AN39" s="361"/>
      <c r="AO39" s="361"/>
    </row>
    <row r="40" spans="1:41" s="360" customFormat="1" ht="24.95" customHeight="1">
      <c r="A40" s="414">
        <v>27</v>
      </c>
      <c r="B40" s="972" t="str">
        <f>IF(基本情報入力シート!C79="","",基本情報入力シート!C79)</f>
        <v/>
      </c>
      <c r="C40" s="973"/>
      <c r="D40" s="973"/>
      <c r="E40" s="973"/>
      <c r="F40" s="973"/>
      <c r="G40" s="973"/>
      <c r="H40" s="973"/>
      <c r="I40" s="974"/>
      <c r="J40" s="391" t="str">
        <f>IF(基本情報入力シート!M79="","",基本情報入力シート!M79)</f>
        <v/>
      </c>
      <c r="K40" s="392" t="str">
        <f>IF(基本情報入力シート!R79="","",基本情報入力シート!R79)</f>
        <v/>
      </c>
      <c r="L40" s="392" t="str">
        <f>IF(基本情報入力シート!W79="","",基本情報入力シート!W79)</f>
        <v/>
      </c>
      <c r="M40" s="393" t="str">
        <f>IF(基本情報入力シート!X79="","",基本情報入力シート!X79)</f>
        <v/>
      </c>
      <c r="N40" s="394" t="str">
        <f>IF(基本情報入力シート!Y79="","",基本情報入力シート!Y79)</f>
        <v/>
      </c>
      <c r="O40" s="48"/>
      <c r="P40" s="1088"/>
      <c r="Q40" s="1089"/>
      <c r="R40" s="522" t="str">
        <f>IFERROR(IF(OR('別紙様式3-2（４・５月）'!Z42="ベア加算",'別紙様式3-2（４・５月）'!R42=""),"",P40*VLOOKUP(N40,【参考】数式用!$AD$2:$AH$37,MATCH(O40,【参考】数式用!$K$4:$N$4,0)+1,0)),"")</f>
        <v/>
      </c>
      <c r="S40" s="72"/>
      <c r="T40" s="1090"/>
      <c r="U40" s="1091"/>
      <c r="V40" s="520" t="str">
        <f>IFERROR(IF(AND('別紙様式3-2（４・５月）'!O42="",O40&lt;&gt;""),P40,P40*VLOOKUP(AF40,【参考】数式用4!$EY$3:$GF$106,MATCH(N40,【参考】数式用4!$EY$2:$GF$2,0))),"")</f>
        <v/>
      </c>
      <c r="W40" s="49"/>
      <c r="X40" s="71"/>
      <c r="Y40" s="1058" t="str">
        <f>IFERROR(IF(OR('別紙様式3-2（４・５月）'!Z42="ベア加算",'別紙様式3-2（４・５月）'!R42=""),"",X40*VLOOKUP(N40,【参考】数式用!$AD$2:$AH$37,MATCH(W40,【参考】数式用!$K$4:$N$4,0)+1,0)),"")</f>
        <v/>
      </c>
      <c r="Z40" s="1059"/>
      <c r="AA40" s="72"/>
      <c r="AB40" s="73"/>
      <c r="AC40" s="526" t="str">
        <f>IFERROR(IF(AND('別紙様式3-2（４・５月）'!O42="",W40&lt;&gt;"",W40&lt;&gt;"―"),X40,X40*VLOOKUP(AG40,【参考】数式用4!$EY$3:$GF$106,MATCH(N40,【参考】数式用4!$EY$2:$GF$2,0))),"")</f>
        <v/>
      </c>
      <c r="AD40" s="515" t="str">
        <f t="shared" si="0"/>
        <v/>
      </c>
      <c r="AE40" s="517" t="str">
        <f t="shared" si="1"/>
        <v/>
      </c>
      <c r="AF40" s="413" t="str">
        <f>IF(O40="","",'別紙様式3-2（４・５月）'!O42&amp;'別紙様式3-2（４・５月）'!P42&amp;'別紙様式3-2（４・５月）'!Q42&amp;"から"&amp;O40)</f>
        <v/>
      </c>
      <c r="AG40" s="413" t="str">
        <f>IF(OR(W40="",W40="―"),"",'別紙様式3-2（４・５月）'!O42&amp;'別紙様式3-2（４・５月）'!P42&amp;'別紙様式3-2（４・５月）'!Q42&amp;"から"&amp;W40)</f>
        <v/>
      </c>
      <c r="AH40" s="361"/>
      <c r="AI40" s="361"/>
      <c r="AJ40" s="361"/>
      <c r="AK40" s="361"/>
      <c r="AL40" s="361"/>
      <c r="AM40" s="361"/>
      <c r="AN40" s="361"/>
      <c r="AO40" s="361"/>
    </row>
    <row r="41" spans="1:41" s="360" customFormat="1" ht="24.95" customHeight="1">
      <c r="A41" s="414">
        <v>28</v>
      </c>
      <c r="B41" s="972" t="str">
        <f>IF(基本情報入力シート!C80="","",基本情報入力シート!C80)</f>
        <v/>
      </c>
      <c r="C41" s="973"/>
      <c r="D41" s="973"/>
      <c r="E41" s="973"/>
      <c r="F41" s="973"/>
      <c r="G41" s="973"/>
      <c r="H41" s="973"/>
      <c r="I41" s="974"/>
      <c r="J41" s="391" t="str">
        <f>IF(基本情報入力シート!M80="","",基本情報入力シート!M80)</f>
        <v/>
      </c>
      <c r="K41" s="392" t="str">
        <f>IF(基本情報入力シート!R80="","",基本情報入力シート!R80)</f>
        <v/>
      </c>
      <c r="L41" s="392" t="str">
        <f>IF(基本情報入力シート!W80="","",基本情報入力シート!W80)</f>
        <v/>
      </c>
      <c r="M41" s="393" t="str">
        <f>IF(基本情報入力シート!X80="","",基本情報入力シート!X80)</f>
        <v/>
      </c>
      <c r="N41" s="394" t="str">
        <f>IF(基本情報入力シート!Y80="","",基本情報入力シート!Y80)</f>
        <v/>
      </c>
      <c r="O41" s="48"/>
      <c r="P41" s="1088"/>
      <c r="Q41" s="1089"/>
      <c r="R41" s="522" t="str">
        <f>IFERROR(IF(OR('別紙様式3-2（４・５月）'!Z43="ベア加算",'別紙様式3-2（４・５月）'!R43=""),"",P41*VLOOKUP(N41,【参考】数式用!$AD$2:$AH$37,MATCH(O41,【参考】数式用!$K$4:$N$4,0)+1,0)),"")</f>
        <v/>
      </c>
      <c r="S41" s="72"/>
      <c r="T41" s="1090"/>
      <c r="U41" s="1091"/>
      <c r="V41" s="520" t="str">
        <f>IFERROR(IF(AND('別紙様式3-2（４・５月）'!O43="",O41&lt;&gt;""),P41,P41*VLOOKUP(AF41,【参考】数式用4!$EY$3:$GF$106,MATCH(N41,【参考】数式用4!$EY$2:$GF$2,0))),"")</f>
        <v/>
      </c>
      <c r="W41" s="49"/>
      <c r="X41" s="71"/>
      <c r="Y41" s="1058" t="str">
        <f>IFERROR(IF(OR('別紙様式3-2（４・５月）'!Z43="ベア加算",'別紙様式3-2（４・５月）'!R43=""),"",X41*VLOOKUP(N41,【参考】数式用!$AD$2:$AH$37,MATCH(W41,【参考】数式用!$K$4:$N$4,0)+1,0)),"")</f>
        <v/>
      </c>
      <c r="Z41" s="1059"/>
      <c r="AA41" s="72"/>
      <c r="AB41" s="73"/>
      <c r="AC41" s="526" t="str">
        <f>IFERROR(IF(AND('別紙様式3-2（４・５月）'!O43="",W41&lt;&gt;"",W41&lt;&gt;"―"),X41,X41*VLOOKUP(AG41,【参考】数式用4!$EY$3:$GF$106,MATCH(N41,【参考】数式用4!$EY$2:$GF$2,0))),"")</f>
        <v/>
      </c>
      <c r="AD41" s="515" t="str">
        <f t="shared" si="0"/>
        <v/>
      </c>
      <c r="AE41" s="517" t="str">
        <f t="shared" si="1"/>
        <v/>
      </c>
      <c r="AF41" s="413" t="str">
        <f>IF(O41="","",'別紙様式3-2（４・５月）'!O43&amp;'別紙様式3-2（４・５月）'!P43&amp;'別紙様式3-2（４・５月）'!Q43&amp;"から"&amp;O41)</f>
        <v/>
      </c>
      <c r="AG41" s="413" t="str">
        <f>IF(OR(W41="",W41="―"),"",'別紙様式3-2（４・５月）'!O43&amp;'別紙様式3-2（４・５月）'!P43&amp;'別紙様式3-2（４・５月）'!Q43&amp;"から"&amp;W41)</f>
        <v/>
      </c>
      <c r="AH41" s="361"/>
      <c r="AI41" s="361"/>
      <c r="AJ41" s="361"/>
      <c r="AK41" s="361"/>
      <c r="AL41" s="361"/>
      <c r="AM41" s="361"/>
      <c r="AN41" s="361"/>
      <c r="AO41" s="361"/>
    </row>
    <row r="42" spans="1:41" s="360" customFormat="1" ht="24.95" customHeight="1">
      <c r="A42" s="414">
        <v>29</v>
      </c>
      <c r="B42" s="972" t="str">
        <f>IF(基本情報入力シート!C81="","",基本情報入力シート!C81)</f>
        <v/>
      </c>
      <c r="C42" s="973"/>
      <c r="D42" s="973"/>
      <c r="E42" s="973"/>
      <c r="F42" s="973"/>
      <c r="G42" s="973"/>
      <c r="H42" s="973"/>
      <c r="I42" s="974"/>
      <c r="J42" s="391" t="str">
        <f>IF(基本情報入力シート!M81="","",基本情報入力シート!M81)</f>
        <v/>
      </c>
      <c r="K42" s="392" t="str">
        <f>IF(基本情報入力シート!R81="","",基本情報入力シート!R81)</f>
        <v/>
      </c>
      <c r="L42" s="392" t="str">
        <f>IF(基本情報入力シート!W81="","",基本情報入力シート!W81)</f>
        <v/>
      </c>
      <c r="M42" s="393" t="str">
        <f>IF(基本情報入力シート!X81="","",基本情報入力シート!X81)</f>
        <v/>
      </c>
      <c r="N42" s="394" t="str">
        <f>IF(基本情報入力シート!Y81="","",基本情報入力シート!Y81)</f>
        <v/>
      </c>
      <c r="O42" s="48"/>
      <c r="P42" s="1088"/>
      <c r="Q42" s="1089"/>
      <c r="R42" s="522" t="str">
        <f>IFERROR(IF(OR('別紙様式3-2（４・５月）'!Z44="ベア加算",'別紙様式3-2（４・５月）'!R44=""),"",P42*VLOOKUP(N42,【参考】数式用!$AD$2:$AH$37,MATCH(O42,【参考】数式用!$K$4:$N$4,0)+1,0)),"")</f>
        <v/>
      </c>
      <c r="S42" s="72"/>
      <c r="T42" s="1090"/>
      <c r="U42" s="1091"/>
      <c r="V42" s="520" t="str">
        <f>IFERROR(IF(AND('別紙様式3-2（４・５月）'!O44="",O42&lt;&gt;""),P42,P42*VLOOKUP(AF42,【参考】数式用4!$EY$3:$GF$106,MATCH(N42,【参考】数式用4!$EY$2:$GF$2,0))),"")</f>
        <v/>
      </c>
      <c r="W42" s="49"/>
      <c r="X42" s="71"/>
      <c r="Y42" s="1058" t="str">
        <f>IFERROR(IF(OR('別紙様式3-2（４・５月）'!Z44="ベア加算",'別紙様式3-2（４・５月）'!R44=""),"",X42*VLOOKUP(N42,【参考】数式用!$AD$2:$AH$37,MATCH(W42,【参考】数式用!$K$4:$N$4,0)+1,0)),"")</f>
        <v/>
      </c>
      <c r="Z42" s="1059"/>
      <c r="AA42" s="72"/>
      <c r="AB42" s="73"/>
      <c r="AC42" s="526" t="str">
        <f>IFERROR(IF(AND('別紙様式3-2（４・５月）'!O44="",W42&lt;&gt;"",W42&lt;&gt;"―"),X42,X42*VLOOKUP(AG42,【参考】数式用4!$EY$3:$GF$106,MATCH(N42,【参考】数式用4!$EY$2:$GF$2,0))),"")</f>
        <v/>
      </c>
      <c r="AD42" s="515" t="str">
        <f t="shared" si="0"/>
        <v/>
      </c>
      <c r="AE42" s="517" t="str">
        <f t="shared" si="1"/>
        <v/>
      </c>
      <c r="AF42" s="413" t="str">
        <f>IF(O42="","",'別紙様式3-2（４・５月）'!O44&amp;'別紙様式3-2（４・５月）'!P44&amp;'別紙様式3-2（４・５月）'!Q44&amp;"から"&amp;O42)</f>
        <v/>
      </c>
      <c r="AG42" s="413" t="str">
        <f>IF(OR(W42="",W42="―"),"",'別紙様式3-2（４・５月）'!O44&amp;'別紙様式3-2（４・５月）'!P44&amp;'別紙様式3-2（４・５月）'!Q44&amp;"から"&amp;W42)</f>
        <v/>
      </c>
      <c r="AH42" s="361"/>
      <c r="AI42" s="361"/>
      <c r="AJ42" s="361"/>
      <c r="AK42" s="361"/>
      <c r="AL42" s="361"/>
      <c r="AM42" s="361"/>
      <c r="AN42" s="361"/>
      <c r="AO42" s="361"/>
    </row>
    <row r="43" spans="1:41" s="360" customFormat="1" ht="24.95" customHeight="1">
      <c r="A43" s="414">
        <v>30</v>
      </c>
      <c r="B43" s="972" t="str">
        <f>IF(基本情報入力シート!C82="","",基本情報入力シート!C82)</f>
        <v/>
      </c>
      <c r="C43" s="973"/>
      <c r="D43" s="973"/>
      <c r="E43" s="973"/>
      <c r="F43" s="973"/>
      <c r="G43" s="973"/>
      <c r="H43" s="973"/>
      <c r="I43" s="974"/>
      <c r="J43" s="391" t="str">
        <f>IF(基本情報入力シート!M82="","",基本情報入力シート!M82)</f>
        <v/>
      </c>
      <c r="K43" s="392" t="str">
        <f>IF(基本情報入力シート!R82="","",基本情報入力シート!R82)</f>
        <v/>
      </c>
      <c r="L43" s="392" t="str">
        <f>IF(基本情報入力シート!W82="","",基本情報入力シート!W82)</f>
        <v/>
      </c>
      <c r="M43" s="393" t="str">
        <f>IF(基本情報入力シート!X82="","",基本情報入力シート!X82)</f>
        <v/>
      </c>
      <c r="N43" s="394" t="str">
        <f>IF(基本情報入力シート!Y82="","",基本情報入力シート!Y82)</f>
        <v/>
      </c>
      <c r="O43" s="48"/>
      <c r="P43" s="1088"/>
      <c r="Q43" s="1089"/>
      <c r="R43" s="522" t="str">
        <f>IFERROR(IF(OR('別紙様式3-2（４・５月）'!Z45="ベア加算",'別紙様式3-2（４・５月）'!R45=""),"",P43*VLOOKUP(N43,【参考】数式用!$AD$2:$AH$37,MATCH(O43,【参考】数式用!$K$4:$N$4,0)+1,0)),"")</f>
        <v/>
      </c>
      <c r="S43" s="72"/>
      <c r="T43" s="1090"/>
      <c r="U43" s="1091"/>
      <c r="V43" s="520" t="str">
        <f>IFERROR(IF(AND('別紙様式3-2（４・５月）'!O45="",O43&lt;&gt;""),P43,P43*VLOOKUP(AF43,【参考】数式用4!$EY$3:$GF$106,MATCH(N43,【参考】数式用4!$EY$2:$GF$2,0))),"")</f>
        <v/>
      </c>
      <c r="W43" s="49"/>
      <c r="X43" s="71"/>
      <c r="Y43" s="1058" t="str">
        <f>IFERROR(IF(OR('別紙様式3-2（４・５月）'!Z45="ベア加算",'別紙様式3-2（４・５月）'!R45=""),"",X43*VLOOKUP(N43,【参考】数式用!$AD$2:$AH$37,MATCH(W43,【参考】数式用!$K$4:$N$4,0)+1,0)),"")</f>
        <v/>
      </c>
      <c r="Z43" s="1059"/>
      <c r="AA43" s="72"/>
      <c r="AB43" s="73"/>
      <c r="AC43" s="526" t="str">
        <f>IFERROR(IF(AND('別紙様式3-2（４・５月）'!O45="",W43&lt;&gt;"",W43&lt;&gt;"―"),X43,X43*VLOOKUP(AG43,【参考】数式用4!$EY$3:$GF$106,MATCH(N43,【参考】数式用4!$EY$2:$GF$2,0))),"")</f>
        <v/>
      </c>
      <c r="AD43" s="515" t="str">
        <f t="shared" si="0"/>
        <v/>
      </c>
      <c r="AE43" s="517" t="str">
        <f t="shared" si="1"/>
        <v/>
      </c>
      <c r="AF43" s="413" t="str">
        <f>IF(O43="","",'別紙様式3-2（４・５月）'!O45&amp;'別紙様式3-2（４・５月）'!P45&amp;'別紙様式3-2（４・５月）'!Q45&amp;"から"&amp;O43)</f>
        <v/>
      </c>
      <c r="AG43" s="413" t="str">
        <f>IF(OR(W43="",W43="―"),"",'別紙様式3-2（４・５月）'!O45&amp;'別紙様式3-2（４・５月）'!P45&amp;'別紙様式3-2（４・５月）'!Q45&amp;"から"&amp;W43)</f>
        <v/>
      </c>
      <c r="AH43" s="361"/>
      <c r="AI43" s="361"/>
      <c r="AJ43" s="361"/>
      <c r="AK43" s="361"/>
      <c r="AL43" s="361"/>
      <c r="AM43" s="361"/>
      <c r="AN43" s="361"/>
      <c r="AO43" s="361"/>
    </row>
    <row r="44" spans="1:41" s="360" customFormat="1" ht="24.95" customHeight="1">
      <c r="A44" s="414">
        <v>31</v>
      </c>
      <c r="B44" s="972" t="str">
        <f>IF(基本情報入力シート!C83="","",基本情報入力シート!C83)</f>
        <v/>
      </c>
      <c r="C44" s="973"/>
      <c r="D44" s="973"/>
      <c r="E44" s="973"/>
      <c r="F44" s="973"/>
      <c r="G44" s="973"/>
      <c r="H44" s="973"/>
      <c r="I44" s="974"/>
      <c r="J44" s="391" t="str">
        <f>IF(基本情報入力シート!M83="","",基本情報入力シート!M83)</f>
        <v/>
      </c>
      <c r="K44" s="392" t="str">
        <f>IF(基本情報入力シート!R83="","",基本情報入力シート!R83)</f>
        <v/>
      </c>
      <c r="L44" s="392" t="str">
        <f>IF(基本情報入力シート!W83="","",基本情報入力シート!W83)</f>
        <v/>
      </c>
      <c r="M44" s="393" t="str">
        <f>IF(基本情報入力シート!X83="","",基本情報入力シート!X83)</f>
        <v/>
      </c>
      <c r="N44" s="394" t="str">
        <f>IF(基本情報入力シート!Y83="","",基本情報入力シート!Y83)</f>
        <v/>
      </c>
      <c r="O44" s="48"/>
      <c r="P44" s="1088"/>
      <c r="Q44" s="1089"/>
      <c r="R44" s="522" t="str">
        <f>IFERROR(IF(OR('別紙様式3-2（４・５月）'!Z46="ベア加算",'別紙様式3-2（４・５月）'!R46=""),"",P44*VLOOKUP(N44,【参考】数式用!$AD$2:$AH$37,MATCH(O44,【参考】数式用!$K$4:$N$4,0)+1,0)),"")</f>
        <v/>
      </c>
      <c r="S44" s="72"/>
      <c r="T44" s="1090"/>
      <c r="U44" s="1091"/>
      <c r="V44" s="520" t="str">
        <f>IFERROR(IF(AND('別紙様式3-2（４・５月）'!O46="",O44&lt;&gt;""),P44,P44*VLOOKUP(AF44,【参考】数式用4!$EY$3:$GF$106,MATCH(N44,【参考】数式用4!$EY$2:$GF$2,0))),"")</f>
        <v/>
      </c>
      <c r="W44" s="49"/>
      <c r="X44" s="71"/>
      <c r="Y44" s="1058" t="str">
        <f>IFERROR(IF(OR('別紙様式3-2（４・５月）'!Z46="ベア加算",'別紙様式3-2（４・５月）'!R46=""),"",X44*VLOOKUP(N44,【参考】数式用!$AD$2:$AH$37,MATCH(W44,【参考】数式用!$K$4:$N$4,0)+1,0)),"")</f>
        <v/>
      </c>
      <c r="Z44" s="1059"/>
      <c r="AA44" s="72"/>
      <c r="AB44" s="73"/>
      <c r="AC44" s="526" t="str">
        <f>IFERROR(IF(AND('別紙様式3-2（４・５月）'!O46="",W44&lt;&gt;"",W44&lt;&gt;"―"),X44,X44*VLOOKUP(AG44,【参考】数式用4!$EY$3:$GF$106,MATCH(N44,【参考】数式用4!$EY$2:$GF$2,0))),"")</f>
        <v/>
      </c>
      <c r="AD44" s="515" t="str">
        <f t="shared" si="0"/>
        <v/>
      </c>
      <c r="AE44" s="517" t="str">
        <f t="shared" si="1"/>
        <v/>
      </c>
      <c r="AF44" s="413" t="str">
        <f>IF(O44="","",'別紙様式3-2（４・５月）'!O46&amp;'別紙様式3-2（４・５月）'!P46&amp;'別紙様式3-2（４・５月）'!Q46&amp;"から"&amp;O44)</f>
        <v/>
      </c>
      <c r="AG44" s="413" t="str">
        <f>IF(OR(W44="",W44="―"),"",'別紙様式3-2（４・５月）'!O46&amp;'別紙様式3-2（４・５月）'!P46&amp;'別紙様式3-2（４・５月）'!Q46&amp;"から"&amp;W44)</f>
        <v/>
      </c>
      <c r="AH44" s="361"/>
      <c r="AI44" s="361"/>
      <c r="AJ44" s="361"/>
      <c r="AK44" s="361"/>
      <c r="AL44" s="361"/>
      <c r="AM44" s="361"/>
      <c r="AN44" s="361"/>
      <c r="AO44" s="361"/>
    </row>
    <row r="45" spans="1:41" s="360" customFormat="1" ht="24.95" customHeight="1">
      <c r="A45" s="414">
        <v>32</v>
      </c>
      <c r="B45" s="972" t="str">
        <f>IF(基本情報入力シート!C84="","",基本情報入力シート!C84)</f>
        <v/>
      </c>
      <c r="C45" s="973"/>
      <c r="D45" s="973"/>
      <c r="E45" s="973"/>
      <c r="F45" s="973"/>
      <c r="G45" s="973"/>
      <c r="H45" s="973"/>
      <c r="I45" s="974"/>
      <c r="J45" s="391" t="str">
        <f>IF(基本情報入力シート!M84="","",基本情報入力シート!M84)</f>
        <v/>
      </c>
      <c r="K45" s="392" t="str">
        <f>IF(基本情報入力シート!R84="","",基本情報入力シート!R84)</f>
        <v/>
      </c>
      <c r="L45" s="392" t="str">
        <f>IF(基本情報入力シート!W84="","",基本情報入力シート!W84)</f>
        <v/>
      </c>
      <c r="M45" s="393" t="str">
        <f>IF(基本情報入力シート!X84="","",基本情報入力シート!X84)</f>
        <v/>
      </c>
      <c r="N45" s="394" t="str">
        <f>IF(基本情報入力シート!Y84="","",基本情報入力シート!Y84)</f>
        <v/>
      </c>
      <c r="O45" s="48"/>
      <c r="P45" s="1088"/>
      <c r="Q45" s="1089"/>
      <c r="R45" s="522" t="str">
        <f>IFERROR(IF(OR('別紙様式3-2（４・５月）'!Z47="ベア加算",'別紙様式3-2（４・５月）'!R47=""),"",P45*VLOOKUP(N45,【参考】数式用!$AD$2:$AH$37,MATCH(O45,【参考】数式用!$K$4:$N$4,0)+1,0)),"")</f>
        <v/>
      </c>
      <c r="S45" s="72"/>
      <c r="T45" s="1090"/>
      <c r="U45" s="1091"/>
      <c r="V45" s="520" t="str">
        <f>IFERROR(IF(AND('別紙様式3-2（４・５月）'!O47="",O45&lt;&gt;""),P45,P45*VLOOKUP(AF45,【参考】数式用4!$EY$3:$GF$106,MATCH(N45,【参考】数式用4!$EY$2:$GF$2,0))),"")</f>
        <v/>
      </c>
      <c r="W45" s="49"/>
      <c r="X45" s="71"/>
      <c r="Y45" s="1058" t="str">
        <f>IFERROR(IF(OR('別紙様式3-2（４・５月）'!Z47="ベア加算",'別紙様式3-2（４・５月）'!R47=""),"",X45*VLOOKUP(N45,【参考】数式用!$AD$2:$AH$37,MATCH(W45,【参考】数式用!$K$4:$N$4,0)+1,0)),"")</f>
        <v/>
      </c>
      <c r="Z45" s="1059"/>
      <c r="AA45" s="72"/>
      <c r="AB45" s="73"/>
      <c r="AC45" s="526" t="str">
        <f>IFERROR(IF(AND('別紙様式3-2（４・５月）'!O47="",W45&lt;&gt;"",W45&lt;&gt;"―"),X45,X45*VLOOKUP(AG45,【参考】数式用4!$EY$3:$GF$106,MATCH(N45,【参考】数式用4!$EY$2:$GF$2,0))),"")</f>
        <v/>
      </c>
      <c r="AD45" s="515" t="str">
        <f t="shared" si="0"/>
        <v/>
      </c>
      <c r="AE45" s="517" t="str">
        <f t="shared" si="1"/>
        <v/>
      </c>
      <c r="AF45" s="413" t="str">
        <f>IF(O45="","",'別紙様式3-2（４・５月）'!O47&amp;'別紙様式3-2（４・５月）'!P47&amp;'別紙様式3-2（４・５月）'!Q47&amp;"から"&amp;O45)</f>
        <v/>
      </c>
      <c r="AG45" s="413" t="str">
        <f>IF(OR(W45="",W45="―"),"",'別紙様式3-2（４・５月）'!O47&amp;'別紙様式3-2（４・５月）'!P47&amp;'別紙様式3-2（４・５月）'!Q47&amp;"から"&amp;W45)</f>
        <v/>
      </c>
      <c r="AH45" s="361"/>
      <c r="AI45" s="361"/>
      <c r="AJ45" s="361"/>
      <c r="AK45" s="361"/>
      <c r="AL45" s="361"/>
      <c r="AM45" s="361"/>
      <c r="AN45" s="361"/>
      <c r="AO45" s="361"/>
    </row>
    <row r="46" spans="1:41" s="360" customFormat="1" ht="24.95" customHeight="1">
      <c r="A46" s="414">
        <v>33</v>
      </c>
      <c r="B46" s="972" t="str">
        <f>IF(基本情報入力シート!C85="","",基本情報入力シート!C85)</f>
        <v/>
      </c>
      <c r="C46" s="973"/>
      <c r="D46" s="973"/>
      <c r="E46" s="973"/>
      <c r="F46" s="973"/>
      <c r="G46" s="973"/>
      <c r="H46" s="973"/>
      <c r="I46" s="974"/>
      <c r="J46" s="391" t="str">
        <f>IF(基本情報入力シート!M85="","",基本情報入力シート!M85)</f>
        <v/>
      </c>
      <c r="K46" s="392" t="str">
        <f>IF(基本情報入力シート!R85="","",基本情報入力シート!R85)</f>
        <v/>
      </c>
      <c r="L46" s="392" t="str">
        <f>IF(基本情報入力シート!W85="","",基本情報入力シート!W85)</f>
        <v/>
      </c>
      <c r="M46" s="393" t="str">
        <f>IF(基本情報入力シート!X85="","",基本情報入力シート!X85)</f>
        <v/>
      </c>
      <c r="N46" s="394" t="str">
        <f>IF(基本情報入力シート!Y85="","",基本情報入力シート!Y85)</f>
        <v/>
      </c>
      <c r="O46" s="48"/>
      <c r="P46" s="1088"/>
      <c r="Q46" s="1089"/>
      <c r="R46" s="522" t="str">
        <f>IFERROR(IF(OR('別紙様式3-2（４・５月）'!Z48="ベア加算",'別紙様式3-2（４・５月）'!R48=""),"",P46*VLOOKUP(N46,【参考】数式用!$AD$2:$AH$37,MATCH(O46,【参考】数式用!$K$4:$N$4,0)+1,0)),"")</f>
        <v/>
      </c>
      <c r="S46" s="72"/>
      <c r="T46" s="1090"/>
      <c r="U46" s="1091"/>
      <c r="V46" s="520" t="str">
        <f>IFERROR(IF(AND('別紙様式3-2（４・５月）'!O48="",O46&lt;&gt;""),P46,P46*VLOOKUP(AF46,【参考】数式用4!$EY$3:$GF$106,MATCH(N46,【参考】数式用4!$EY$2:$GF$2,0))),"")</f>
        <v/>
      </c>
      <c r="W46" s="49"/>
      <c r="X46" s="71"/>
      <c r="Y46" s="1058" t="str">
        <f>IFERROR(IF(OR('別紙様式3-2（４・５月）'!Z48="ベア加算",'別紙様式3-2（４・５月）'!R48=""),"",X46*VLOOKUP(N46,【参考】数式用!$AD$2:$AH$37,MATCH(W46,【参考】数式用!$K$4:$N$4,0)+1,0)),"")</f>
        <v/>
      </c>
      <c r="Z46" s="1059"/>
      <c r="AA46" s="72"/>
      <c r="AB46" s="73"/>
      <c r="AC46" s="526" t="str">
        <f>IFERROR(IF(AND('別紙様式3-2（４・５月）'!O48="",W46&lt;&gt;"",W46&lt;&gt;"―"),X46,X46*VLOOKUP(AG46,【参考】数式用4!$EY$3:$GF$106,MATCH(N46,【参考】数式用4!$EY$2:$GF$2,0))),"")</f>
        <v/>
      </c>
      <c r="AD46" s="515" t="str">
        <f t="shared" si="0"/>
        <v/>
      </c>
      <c r="AE46" s="517" t="str">
        <f t="shared" si="1"/>
        <v/>
      </c>
      <c r="AF46" s="413" t="str">
        <f>IF(O46="","",'別紙様式3-2（４・５月）'!O48&amp;'別紙様式3-2（４・５月）'!P48&amp;'別紙様式3-2（４・５月）'!Q48&amp;"から"&amp;O46)</f>
        <v/>
      </c>
      <c r="AG46" s="413" t="str">
        <f>IF(OR(W46="",W46="―"),"",'別紙様式3-2（４・５月）'!O48&amp;'別紙様式3-2（４・５月）'!P48&amp;'別紙様式3-2（４・５月）'!Q48&amp;"から"&amp;W46)</f>
        <v/>
      </c>
      <c r="AH46" s="361"/>
      <c r="AI46" s="361"/>
      <c r="AJ46" s="361"/>
      <c r="AK46" s="361"/>
      <c r="AL46" s="361"/>
      <c r="AM46" s="361"/>
      <c r="AN46" s="361"/>
      <c r="AO46" s="361"/>
    </row>
    <row r="47" spans="1:41" s="360" customFormat="1" ht="24.95" customHeight="1">
      <c r="A47" s="414">
        <v>34</v>
      </c>
      <c r="B47" s="972" t="str">
        <f>IF(基本情報入力シート!C86="","",基本情報入力シート!C86)</f>
        <v/>
      </c>
      <c r="C47" s="973"/>
      <c r="D47" s="973"/>
      <c r="E47" s="973"/>
      <c r="F47" s="973"/>
      <c r="G47" s="973"/>
      <c r="H47" s="973"/>
      <c r="I47" s="974"/>
      <c r="J47" s="391" t="str">
        <f>IF(基本情報入力シート!M86="","",基本情報入力シート!M86)</f>
        <v/>
      </c>
      <c r="K47" s="392" t="str">
        <f>IF(基本情報入力シート!R86="","",基本情報入力シート!R86)</f>
        <v/>
      </c>
      <c r="L47" s="392" t="str">
        <f>IF(基本情報入力シート!W86="","",基本情報入力シート!W86)</f>
        <v/>
      </c>
      <c r="M47" s="393" t="str">
        <f>IF(基本情報入力シート!X86="","",基本情報入力シート!X86)</f>
        <v/>
      </c>
      <c r="N47" s="394" t="str">
        <f>IF(基本情報入力シート!Y86="","",基本情報入力シート!Y86)</f>
        <v/>
      </c>
      <c r="O47" s="48"/>
      <c r="P47" s="1088"/>
      <c r="Q47" s="1089"/>
      <c r="R47" s="522" t="str">
        <f>IFERROR(IF(OR('別紙様式3-2（４・５月）'!Z49="ベア加算",'別紙様式3-2（４・５月）'!R49=""),"",P47*VLOOKUP(N47,【参考】数式用!$AD$2:$AH$37,MATCH(O47,【参考】数式用!$K$4:$N$4,0)+1,0)),"")</f>
        <v/>
      </c>
      <c r="S47" s="72"/>
      <c r="T47" s="1090"/>
      <c r="U47" s="1091"/>
      <c r="V47" s="520" t="str">
        <f>IFERROR(IF(AND('別紙様式3-2（４・５月）'!O49="",O47&lt;&gt;""),P47,P47*VLOOKUP(AF47,【参考】数式用4!$EY$3:$GF$106,MATCH(N47,【参考】数式用4!$EY$2:$GF$2,0))),"")</f>
        <v/>
      </c>
      <c r="W47" s="49"/>
      <c r="X47" s="71"/>
      <c r="Y47" s="1058" t="str">
        <f>IFERROR(IF(OR('別紙様式3-2（４・５月）'!Z49="ベア加算",'別紙様式3-2（４・５月）'!R49=""),"",X47*VLOOKUP(N47,【参考】数式用!$AD$2:$AH$37,MATCH(W47,【参考】数式用!$K$4:$N$4,0)+1,0)),"")</f>
        <v/>
      </c>
      <c r="Z47" s="1059"/>
      <c r="AA47" s="72"/>
      <c r="AB47" s="73"/>
      <c r="AC47" s="526" t="str">
        <f>IFERROR(IF(AND('別紙様式3-2（４・５月）'!O49="",W47&lt;&gt;"",W47&lt;&gt;"―"),X47,X47*VLOOKUP(AG47,【参考】数式用4!$EY$3:$GF$106,MATCH(N47,【参考】数式用4!$EY$2:$GF$2,0))),"")</f>
        <v/>
      </c>
      <c r="AD47" s="515" t="str">
        <f t="shared" si="0"/>
        <v/>
      </c>
      <c r="AE47" s="517" t="str">
        <f t="shared" si="1"/>
        <v/>
      </c>
      <c r="AF47" s="413" t="str">
        <f>IF(O47="","",'別紙様式3-2（４・５月）'!O49&amp;'別紙様式3-2（４・５月）'!P49&amp;'別紙様式3-2（４・５月）'!Q49&amp;"から"&amp;O47)</f>
        <v/>
      </c>
      <c r="AG47" s="413" t="str">
        <f>IF(OR(W47="",W47="―"),"",'別紙様式3-2（４・５月）'!O49&amp;'別紙様式3-2（４・５月）'!P49&amp;'別紙様式3-2（４・５月）'!Q49&amp;"から"&amp;W47)</f>
        <v/>
      </c>
      <c r="AH47" s="361"/>
      <c r="AI47" s="361"/>
      <c r="AJ47" s="361"/>
      <c r="AK47" s="361"/>
      <c r="AL47" s="361"/>
      <c r="AM47" s="361"/>
      <c r="AN47" s="361"/>
      <c r="AO47" s="361"/>
    </row>
    <row r="48" spans="1:41" s="360" customFormat="1" ht="24.95" customHeight="1">
      <c r="A48" s="414">
        <v>35</v>
      </c>
      <c r="B48" s="972" t="str">
        <f>IF(基本情報入力シート!C87="","",基本情報入力シート!C87)</f>
        <v/>
      </c>
      <c r="C48" s="973"/>
      <c r="D48" s="973"/>
      <c r="E48" s="973"/>
      <c r="F48" s="973"/>
      <c r="G48" s="973"/>
      <c r="H48" s="973"/>
      <c r="I48" s="974"/>
      <c r="J48" s="391" t="str">
        <f>IF(基本情報入力シート!M87="","",基本情報入力シート!M87)</f>
        <v/>
      </c>
      <c r="K48" s="392" t="str">
        <f>IF(基本情報入力シート!R87="","",基本情報入力シート!R87)</f>
        <v/>
      </c>
      <c r="L48" s="392" t="str">
        <f>IF(基本情報入力シート!W87="","",基本情報入力シート!W87)</f>
        <v/>
      </c>
      <c r="M48" s="393" t="str">
        <f>IF(基本情報入力シート!X87="","",基本情報入力シート!X87)</f>
        <v/>
      </c>
      <c r="N48" s="394" t="str">
        <f>IF(基本情報入力シート!Y87="","",基本情報入力シート!Y87)</f>
        <v/>
      </c>
      <c r="O48" s="48"/>
      <c r="P48" s="1088"/>
      <c r="Q48" s="1089"/>
      <c r="R48" s="522" t="str">
        <f>IFERROR(IF(OR('別紙様式3-2（４・５月）'!Z50="ベア加算",'別紙様式3-2（４・５月）'!R50=""),"",P48*VLOOKUP(N48,【参考】数式用!$AD$2:$AH$37,MATCH(O48,【参考】数式用!$K$4:$N$4,0)+1,0)),"")</f>
        <v/>
      </c>
      <c r="S48" s="72"/>
      <c r="T48" s="1090"/>
      <c r="U48" s="1091"/>
      <c r="V48" s="520" t="str">
        <f>IFERROR(IF(AND('別紙様式3-2（４・５月）'!O50="",O48&lt;&gt;""),P48,P48*VLOOKUP(AF48,【参考】数式用4!$EY$3:$GF$106,MATCH(N48,【参考】数式用4!$EY$2:$GF$2,0))),"")</f>
        <v/>
      </c>
      <c r="W48" s="49"/>
      <c r="X48" s="71"/>
      <c r="Y48" s="1058" t="str">
        <f>IFERROR(IF(OR('別紙様式3-2（４・５月）'!Z50="ベア加算",'別紙様式3-2（４・５月）'!R50=""),"",X48*VLOOKUP(N48,【参考】数式用!$AD$2:$AH$37,MATCH(W48,【参考】数式用!$K$4:$N$4,0)+1,0)),"")</f>
        <v/>
      </c>
      <c r="Z48" s="1059"/>
      <c r="AA48" s="72"/>
      <c r="AB48" s="73"/>
      <c r="AC48" s="526" t="str">
        <f>IFERROR(IF(AND('別紙様式3-2（４・５月）'!O50="",W48&lt;&gt;"",W48&lt;&gt;"―"),X48,X48*VLOOKUP(AG48,【参考】数式用4!$EY$3:$GF$106,MATCH(N48,【参考】数式用4!$EY$2:$GF$2,0))),"")</f>
        <v/>
      </c>
      <c r="AD48" s="515" t="str">
        <f t="shared" si="0"/>
        <v/>
      </c>
      <c r="AE48" s="517" t="str">
        <f t="shared" si="1"/>
        <v/>
      </c>
      <c r="AF48" s="413" t="str">
        <f>IF(O48="","",'別紙様式3-2（４・５月）'!O50&amp;'別紙様式3-2（４・５月）'!P50&amp;'別紙様式3-2（４・５月）'!Q50&amp;"から"&amp;O48)</f>
        <v/>
      </c>
      <c r="AG48" s="413" t="str">
        <f>IF(OR(W48="",W48="―"),"",'別紙様式3-2（４・５月）'!O50&amp;'別紙様式3-2（４・５月）'!P50&amp;'別紙様式3-2（４・５月）'!Q50&amp;"から"&amp;W48)</f>
        <v/>
      </c>
      <c r="AH48" s="361"/>
      <c r="AI48" s="361"/>
      <c r="AJ48" s="361"/>
      <c r="AK48" s="361"/>
      <c r="AL48" s="361"/>
      <c r="AM48" s="361"/>
      <c r="AN48" s="361"/>
      <c r="AO48" s="361"/>
    </row>
    <row r="49" spans="1:41" s="360" customFormat="1" ht="24.95" customHeight="1">
      <c r="A49" s="414">
        <v>36</v>
      </c>
      <c r="B49" s="972" t="str">
        <f>IF(基本情報入力シート!C88="","",基本情報入力シート!C88)</f>
        <v/>
      </c>
      <c r="C49" s="973"/>
      <c r="D49" s="973"/>
      <c r="E49" s="973"/>
      <c r="F49" s="973"/>
      <c r="G49" s="973"/>
      <c r="H49" s="973"/>
      <c r="I49" s="974"/>
      <c r="J49" s="391" t="str">
        <f>IF(基本情報入力シート!M88="","",基本情報入力シート!M88)</f>
        <v/>
      </c>
      <c r="K49" s="392" t="str">
        <f>IF(基本情報入力シート!R88="","",基本情報入力シート!R88)</f>
        <v/>
      </c>
      <c r="L49" s="392" t="str">
        <f>IF(基本情報入力シート!W88="","",基本情報入力シート!W88)</f>
        <v/>
      </c>
      <c r="M49" s="393" t="str">
        <f>IF(基本情報入力シート!X88="","",基本情報入力シート!X88)</f>
        <v/>
      </c>
      <c r="N49" s="394" t="str">
        <f>IF(基本情報入力シート!Y88="","",基本情報入力シート!Y88)</f>
        <v/>
      </c>
      <c r="O49" s="48"/>
      <c r="P49" s="1088"/>
      <c r="Q49" s="1089"/>
      <c r="R49" s="522" t="str">
        <f>IFERROR(IF(OR('別紙様式3-2（４・５月）'!Z51="ベア加算",'別紙様式3-2（４・５月）'!R51=""),"",P49*VLOOKUP(N49,【参考】数式用!$AD$2:$AH$37,MATCH(O49,【参考】数式用!$K$4:$N$4,0)+1,0)),"")</f>
        <v/>
      </c>
      <c r="S49" s="72"/>
      <c r="T49" s="1090"/>
      <c r="U49" s="1091"/>
      <c r="V49" s="520" t="str">
        <f>IFERROR(IF(AND('別紙様式3-2（４・５月）'!O51="",O49&lt;&gt;""),P49,P49*VLOOKUP(AF49,【参考】数式用4!$EY$3:$GF$106,MATCH(N49,【参考】数式用4!$EY$2:$GF$2,0))),"")</f>
        <v/>
      </c>
      <c r="W49" s="49"/>
      <c r="X49" s="71"/>
      <c r="Y49" s="1058" t="str">
        <f>IFERROR(IF(OR('別紙様式3-2（４・５月）'!Z51="ベア加算",'別紙様式3-2（４・５月）'!R51=""),"",X49*VLOOKUP(N49,【参考】数式用!$AD$2:$AH$37,MATCH(W49,【参考】数式用!$K$4:$N$4,0)+1,0)),"")</f>
        <v/>
      </c>
      <c r="Z49" s="1059"/>
      <c r="AA49" s="72"/>
      <c r="AB49" s="73"/>
      <c r="AC49" s="526" t="str">
        <f>IFERROR(IF(AND('別紙様式3-2（４・５月）'!O51="",W49&lt;&gt;"",W49&lt;&gt;"―"),X49,X49*VLOOKUP(AG49,【参考】数式用4!$EY$3:$GF$106,MATCH(N49,【参考】数式用4!$EY$2:$GF$2,0))),"")</f>
        <v/>
      </c>
      <c r="AD49" s="515" t="str">
        <f t="shared" si="0"/>
        <v/>
      </c>
      <c r="AE49" s="517" t="str">
        <f t="shared" si="1"/>
        <v/>
      </c>
      <c r="AF49" s="413" t="str">
        <f>IF(O49="","",'別紙様式3-2（４・５月）'!O51&amp;'別紙様式3-2（４・５月）'!P51&amp;'別紙様式3-2（４・５月）'!Q51&amp;"から"&amp;O49)</f>
        <v/>
      </c>
      <c r="AG49" s="413" t="str">
        <f>IF(OR(W49="",W49="―"),"",'別紙様式3-2（４・５月）'!O51&amp;'別紙様式3-2（４・５月）'!P51&amp;'別紙様式3-2（４・５月）'!Q51&amp;"から"&amp;W49)</f>
        <v/>
      </c>
      <c r="AH49" s="361"/>
      <c r="AI49" s="361"/>
      <c r="AJ49" s="361"/>
      <c r="AK49" s="361"/>
      <c r="AL49" s="361"/>
      <c r="AM49" s="361"/>
      <c r="AN49" s="361"/>
      <c r="AO49" s="361"/>
    </row>
    <row r="50" spans="1:41" s="360" customFormat="1" ht="24.95" customHeight="1">
      <c r="A50" s="414">
        <v>37</v>
      </c>
      <c r="B50" s="972" t="str">
        <f>IF(基本情報入力シート!C89="","",基本情報入力シート!C89)</f>
        <v/>
      </c>
      <c r="C50" s="973"/>
      <c r="D50" s="973"/>
      <c r="E50" s="973"/>
      <c r="F50" s="973"/>
      <c r="G50" s="973"/>
      <c r="H50" s="973"/>
      <c r="I50" s="974"/>
      <c r="J50" s="391" t="str">
        <f>IF(基本情報入力シート!M89="","",基本情報入力シート!M89)</f>
        <v/>
      </c>
      <c r="K50" s="392" t="str">
        <f>IF(基本情報入力シート!R89="","",基本情報入力シート!R89)</f>
        <v/>
      </c>
      <c r="L50" s="392" t="str">
        <f>IF(基本情報入力シート!W89="","",基本情報入力シート!W89)</f>
        <v/>
      </c>
      <c r="M50" s="393" t="str">
        <f>IF(基本情報入力シート!X89="","",基本情報入力シート!X89)</f>
        <v/>
      </c>
      <c r="N50" s="394" t="str">
        <f>IF(基本情報入力シート!Y89="","",基本情報入力シート!Y89)</f>
        <v/>
      </c>
      <c r="O50" s="48"/>
      <c r="P50" s="1088"/>
      <c r="Q50" s="1089"/>
      <c r="R50" s="522" t="str">
        <f>IFERROR(IF(OR('別紙様式3-2（４・５月）'!Z52="ベア加算",'別紙様式3-2（４・５月）'!R52=""),"",P50*VLOOKUP(N50,【参考】数式用!$AD$2:$AH$37,MATCH(O50,【参考】数式用!$K$4:$N$4,0)+1,0)),"")</f>
        <v/>
      </c>
      <c r="S50" s="72"/>
      <c r="T50" s="1090"/>
      <c r="U50" s="1091"/>
      <c r="V50" s="520" t="str">
        <f>IFERROR(IF(AND('別紙様式3-2（４・５月）'!O52="",O50&lt;&gt;""),P50,P50*VLOOKUP(AF50,【参考】数式用4!$EY$3:$GF$106,MATCH(N50,【参考】数式用4!$EY$2:$GF$2,0))),"")</f>
        <v/>
      </c>
      <c r="W50" s="49"/>
      <c r="X50" s="71"/>
      <c r="Y50" s="1058" t="str">
        <f>IFERROR(IF(OR('別紙様式3-2（４・５月）'!Z52="ベア加算",'別紙様式3-2（４・５月）'!R52=""),"",X50*VLOOKUP(N50,【参考】数式用!$AD$2:$AH$37,MATCH(W50,【参考】数式用!$K$4:$N$4,0)+1,0)),"")</f>
        <v/>
      </c>
      <c r="Z50" s="1059"/>
      <c r="AA50" s="72"/>
      <c r="AB50" s="73"/>
      <c r="AC50" s="526" t="str">
        <f>IFERROR(IF(AND('別紙様式3-2（４・５月）'!O52="",W50&lt;&gt;"",W50&lt;&gt;"―"),X50,X50*VLOOKUP(AG50,【参考】数式用4!$EY$3:$GF$106,MATCH(N50,【参考】数式用4!$EY$2:$GF$2,0))),"")</f>
        <v/>
      </c>
      <c r="AD50" s="515" t="str">
        <f t="shared" si="0"/>
        <v/>
      </c>
      <c r="AE50" s="517" t="str">
        <f t="shared" si="1"/>
        <v/>
      </c>
      <c r="AF50" s="413" t="str">
        <f>IF(O50="","",'別紙様式3-2（４・５月）'!O52&amp;'別紙様式3-2（４・５月）'!P52&amp;'別紙様式3-2（４・５月）'!Q52&amp;"から"&amp;O50)</f>
        <v/>
      </c>
      <c r="AG50" s="413" t="str">
        <f>IF(OR(W50="",W50="―"),"",'別紙様式3-2（４・５月）'!O52&amp;'別紙様式3-2（４・５月）'!P52&amp;'別紙様式3-2（４・５月）'!Q52&amp;"から"&amp;W50)</f>
        <v/>
      </c>
      <c r="AH50" s="361"/>
      <c r="AI50" s="361"/>
      <c r="AJ50" s="361"/>
      <c r="AK50" s="361"/>
      <c r="AL50" s="361"/>
      <c r="AM50" s="361"/>
      <c r="AN50" s="361"/>
      <c r="AO50" s="361"/>
    </row>
    <row r="51" spans="1:41" s="360" customFormat="1" ht="24.95" customHeight="1">
      <c r="A51" s="414">
        <v>38</v>
      </c>
      <c r="B51" s="972" t="str">
        <f>IF(基本情報入力シート!C90="","",基本情報入力シート!C90)</f>
        <v/>
      </c>
      <c r="C51" s="973"/>
      <c r="D51" s="973"/>
      <c r="E51" s="973"/>
      <c r="F51" s="973"/>
      <c r="G51" s="973"/>
      <c r="H51" s="973"/>
      <c r="I51" s="974"/>
      <c r="J51" s="391" t="str">
        <f>IF(基本情報入力シート!M90="","",基本情報入力シート!M90)</f>
        <v/>
      </c>
      <c r="K51" s="392" t="str">
        <f>IF(基本情報入力シート!R90="","",基本情報入力シート!R90)</f>
        <v/>
      </c>
      <c r="L51" s="392" t="str">
        <f>IF(基本情報入力シート!W90="","",基本情報入力シート!W90)</f>
        <v/>
      </c>
      <c r="M51" s="393" t="str">
        <f>IF(基本情報入力シート!X90="","",基本情報入力シート!X90)</f>
        <v/>
      </c>
      <c r="N51" s="394" t="str">
        <f>IF(基本情報入力シート!Y90="","",基本情報入力シート!Y90)</f>
        <v/>
      </c>
      <c r="O51" s="48"/>
      <c r="P51" s="1088"/>
      <c r="Q51" s="1089"/>
      <c r="R51" s="522" t="str">
        <f>IFERROR(IF(OR('別紙様式3-2（４・５月）'!Z53="ベア加算",'別紙様式3-2（４・５月）'!R53=""),"",P51*VLOOKUP(N51,【参考】数式用!$AD$2:$AH$37,MATCH(O51,【参考】数式用!$K$4:$N$4,0)+1,0)),"")</f>
        <v/>
      </c>
      <c r="S51" s="72"/>
      <c r="T51" s="1090"/>
      <c r="U51" s="1091"/>
      <c r="V51" s="520" t="str">
        <f>IFERROR(IF(AND('別紙様式3-2（４・５月）'!O53="",O51&lt;&gt;""),P51,P51*VLOOKUP(AF51,【参考】数式用4!$EY$3:$GF$106,MATCH(N51,【参考】数式用4!$EY$2:$GF$2,0))),"")</f>
        <v/>
      </c>
      <c r="W51" s="49"/>
      <c r="X51" s="71"/>
      <c r="Y51" s="1058" t="str">
        <f>IFERROR(IF(OR('別紙様式3-2（４・５月）'!Z53="ベア加算",'別紙様式3-2（４・５月）'!R53=""),"",X51*VLOOKUP(N51,【参考】数式用!$AD$2:$AH$37,MATCH(W51,【参考】数式用!$K$4:$N$4,0)+1,0)),"")</f>
        <v/>
      </c>
      <c r="Z51" s="1059"/>
      <c r="AA51" s="72"/>
      <c r="AB51" s="73"/>
      <c r="AC51" s="526" t="str">
        <f>IFERROR(IF(AND('別紙様式3-2（４・５月）'!O53="",W51&lt;&gt;"",W51&lt;&gt;"―"),X51,X51*VLOOKUP(AG51,【参考】数式用4!$EY$3:$GF$106,MATCH(N51,【参考】数式用4!$EY$2:$GF$2,0))),"")</f>
        <v/>
      </c>
      <c r="AD51" s="515" t="str">
        <f t="shared" si="0"/>
        <v/>
      </c>
      <c r="AE51" s="517" t="str">
        <f t="shared" si="1"/>
        <v/>
      </c>
      <c r="AF51" s="413" t="str">
        <f>IF(O51="","",'別紙様式3-2（４・５月）'!O53&amp;'別紙様式3-2（４・５月）'!P53&amp;'別紙様式3-2（４・５月）'!Q53&amp;"から"&amp;O51)</f>
        <v/>
      </c>
      <c r="AG51" s="413" t="str">
        <f>IF(OR(W51="",W51="―"),"",'別紙様式3-2（４・５月）'!O53&amp;'別紙様式3-2（４・５月）'!P53&amp;'別紙様式3-2（４・５月）'!Q53&amp;"から"&amp;W51)</f>
        <v/>
      </c>
      <c r="AH51" s="361"/>
      <c r="AI51" s="361"/>
      <c r="AJ51" s="361"/>
      <c r="AK51" s="361"/>
      <c r="AL51" s="361"/>
      <c r="AM51" s="361"/>
      <c r="AN51" s="361"/>
      <c r="AO51" s="361"/>
    </row>
    <row r="52" spans="1:41" s="360" customFormat="1" ht="24.95" customHeight="1">
      <c r="A52" s="414">
        <v>39</v>
      </c>
      <c r="B52" s="972" t="str">
        <f>IF(基本情報入力シート!C91="","",基本情報入力シート!C91)</f>
        <v/>
      </c>
      <c r="C52" s="973"/>
      <c r="D52" s="973"/>
      <c r="E52" s="973"/>
      <c r="F52" s="973"/>
      <c r="G52" s="973"/>
      <c r="H52" s="973"/>
      <c r="I52" s="974"/>
      <c r="J52" s="391" t="str">
        <f>IF(基本情報入力シート!M91="","",基本情報入力シート!M91)</f>
        <v/>
      </c>
      <c r="K52" s="392" t="str">
        <f>IF(基本情報入力シート!R91="","",基本情報入力シート!R91)</f>
        <v/>
      </c>
      <c r="L52" s="392" t="str">
        <f>IF(基本情報入力シート!W91="","",基本情報入力シート!W91)</f>
        <v/>
      </c>
      <c r="M52" s="393" t="str">
        <f>IF(基本情報入力シート!X91="","",基本情報入力シート!X91)</f>
        <v/>
      </c>
      <c r="N52" s="394" t="str">
        <f>IF(基本情報入力シート!Y91="","",基本情報入力シート!Y91)</f>
        <v/>
      </c>
      <c r="O52" s="48"/>
      <c r="P52" s="1088"/>
      <c r="Q52" s="1089"/>
      <c r="R52" s="522" t="str">
        <f>IFERROR(IF(OR('別紙様式3-2（４・５月）'!Z54="ベア加算",'別紙様式3-2（４・５月）'!R54=""),"",P52*VLOOKUP(N52,【参考】数式用!$AD$2:$AH$37,MATCH(O52,【参考】数式用!$K$4:$N$4,0)+1,0)),"")</f>
        <v/>
      </c>
      <c r="S52" s="72"/>
      <c r="T52" s="1090"/>
      <c r="U52" s="1091"/>
      <c r="V52" s="520" t="str">
        <f>IFERROR(IF(AND('別紙様式3-2（４・５月）'!O54="",O52&lt;&gt;""),P52,P52*VLOOKUP(AF52,【参考】数式用4!$EY$3:$GF$106,MATCH(N52,【参考】数式用4!$EY$2:$GF$2,0))),"")</f>
        <v/>
      </c>
      <c r="W52" s="49"/>
      <c r="X52" s="71"/>
      <c r="Y52" s="1058" t="str">
        <f>IFERROR(IF(OR('別紙様式3-2（４・５月）'!Z54="ベア加算",'別紙様式3-2（４・５月）'!R54=""),"",X52*VLOOKUP(N52,【参考】数式用!$AD$2:$AH$37,MATCH(W52,【参考】数式用!$K$4:$N$4,0)+1,0)),"")</f>
        <v/>
      </c>
      <c r="Z52" s="1059"/>
      <c r="AA52" s="72"/>
      <c r="AB52" s="73"/>
      <c r="AC52" s="526" t="str">
        <f>IFERROR(IF(AND('別紙様式3-2（４・５月）'!O54="",W52&lt;&gt;"",W52&lt;&gt;"―"),X52,X52*VLOOKUP(AG52,【参考】数式用4!$EY$3:$GF$106,MATCH(N52,【参考】数式用4!$EY$2:$GF$2,0))),"")</f>
        <v/>
      </c>
      <c r="AD52" s="515" t="str">
        <f t="shared" si="0"/>
        <v/>
      </c>
      <c r="AE52" s="517" t="str">
        <f t="shared" si="1"/>
        <v/>
      </c>
      <c r="AF52" s="413" t="str">
        <f>IF(O52="","",'別紙様式3-2（４・５月）'!O54&amp;'別紙様式3-2（４・５月）'!P54&amp;'別紙様式3-2（４・５月）'!Q54&amp;"から"&amp;O52)</f>
        <v/>
      </c>
      <c r="AG52" s="413" t="str">
        <f>IF(OR(W52="",W52="―"),"",'別紙様式3-2（４・５月）'!O54&amp;'別紙様式3-2（４・５月）'!P54&amp;'別紙様式3-2（４・５月）'!Q54&amp;"から"&amp;W52)</f>
        <v/>
      </c>
      <c r="AH52" s="361"/>
      <c r="AI52" s="361"/>
      <c r="AJ52" s="361"/>
      <c r="AK52" s="361"/>
      <c r="AL52" s="361"/>
      <c r="AM52" s="361"/>
      <c r="AN52" s="361"/>
      <c r="AO52" s="361"/>
    </row>
    <row r="53" spans="1:41" s="360" customFormat="1" ht="24.95" customHeight="1">
      <c r="A53" s="414">
        <v>40</v>
      </c>
      <c r="B53" s="972" t="str">
        <f>IF(基本情報入力シート!C92="","",基本情報入力シート!C92)</f>
        <v/>
      </c>
      <c r="C53" s="973"/>
      <c r="D53" s="973"/>
      <c r="E53" s="973"/>
      <c r="F53" s="973"/>
      <c r="G53" s="973"/>
      <c r="H53" s="973"/>
      <c r="I53" s="974"/>
      <c r="J53" s="391" t="str">
        <f>IF(基本情報入力シート!M92="","",基本情報入力シート!M92)</f>
        <v/>
      </c>
      <c r="K53" s="392" t="str">
        <f>IF(基本情報入力シート!R92="","",基本情報入力シート!R92)</f>
        <v/>
      </c>
      <c r="L53" s="392" t="str">
        <f>IF(基本情報入力シート!W92="","",基本情報入力シート!W92)</f>
        <v/>
      </c>
      <c r="M53" s="393" t="str">
        <f>IF(基本情報入力シート!X92="","",基本情報入力シート!X92)</f>
        <v/>
      </c>
      <c r="N53" s="394" t="str">
        <f>IF(基本情報入力シート!Y92="","",基本情報入力シート!Y92)</f>
        <v/>
      </c>
      <c r="O53" s="48"/>
      <c r="P53" s="1088"/>
      <c r="Q53" s="1089"/>
      <c r="R53" s="522" t="str">
        <f>IFERROR(IF(OR('別紙様式3-2（４・５月）'!Z55="ベア加算",'別紙様式3-2（４・５月）'!R55=""),"",P53*VLOOKUP(N53,【参考】数式用!$AD$2:$AH$37,MATCH(O53,【参考】数式用!$K$4:$N$4,0)+1,0)),"")</f>
        <v/>
      </c>
      <c r="S53" s="72"/>
      <c r="T53" s="1090"/>
      <c r="U53" s="1091"/>
      <c r="V53" s="520" t="str">
        <f>IFERROR(IF(AND('別紙様式3-2（４・５月）'!O55="",O53&lt;&gt;""),P53,P53*VLOOKUP(AF53,【参考】数式用4!$EY$3:$GF$106,MATCH(N53,【参考】数式用4!$EY$2:$GF$2,0))),"")</f>
        <v/>
      </c>
      <c r="W53" s="49"/>
      <c r="X53" s="71"/>
      <c r="Y53" s="1058" t="str">
        <f>IFERROR(IF(OR('別紙様式3-2（４・５月）'!Z55="ベア加算",'別紙様式3-2（４・５月）'!R55=""),"",X53*VLOOKUP(N53,【参考】数式用!$AD$2:$AH$37,MATCH(W53,【参考】数式用!$K$4:$N$4,0)+1,0)),"")</f>
        <v/>
      </c>
      <c r="Z53" s="1059"/>
      <c r="AA53" s="72"/>
      <c r="AB53" s="73"/>
      <c r="AC53" s="526" t="str">
        <f>IFERROR(IF(AND('別紙様式3-2（４・５月）'!O55="",W53&lt;&gt;"",W53&lt;&gt;"―"),X53,X53*VLOOKUP(AG53,【参考】数式用4!$EY$3:$GF$106,MATCH(N53,【参考】数式用4!$EY$2:$GF$2,0))),"")</f>
        <v/>
      </c>
      <c r="AD53" s="515" t="str">
        <f t="shared" si="0"/>
        <v/>
      </c>
      <c r="AE53" s="517" t="str">
        <f t="shared" si="1"/>
        <v/>
      </c>
      <c r="AF53" s="413" t="str">
        <f>IF(O53="","",'別紙様式3-2（４・５月）'!O55&amp;'別紙様式3-2（４・５月）'!P55&amp;'別紙様式3-2（４・５月）'!Q55&amp;"から"&amp;O53)</f>
        <v/>
      </c>
      <c r="AG53" s="413" t="str">
        <f>IF(OR(W53="",W53="―"),"",'別紙様式3-2（４・５月）'!O55&amp;'別紙様式3-2（４・５月）'!P55&amp;'別紙様式3-2（４・５月）'!Q55&amp;"から"&amp;W53)</f>
        <v/>
      </c>
      <c r="AH53" s="361"/>
      <c r="AI53" s="361"/>
      <c r="AJ53" s="361"/>
      <c r="AK53" s="361"/>
      <c r="AL53" s="361"/>
      <c r="AM53" s="361"/>
      <c r="AN53" s="361"/>
      <c r="AO53" s="361"/>
    </row>
    <row r="54" spans="1:41" s="360" customFormat="1" ht="24.95" customHeight="1">
      <c r="A54" s="414">
        <v>41</v>
      </c>
      <c r="B54" s="972" t="str">
        <f>IF(基本情報入力シート!C93="","",基本情報入力シート!C93)</f>
        <v/>
      </c>
      <c r="C54" s="973"/>
      <c r="D54" s="973"/>
      <c r="E54" s="973"/>
      <c r="F54" s="973"/>
      <c r="G54" s="973"/>
      <c r="H54" s="973"/>
      <c r="I54" s="974"/>
      <c r="J54" s="391" t="str">
        <f>IF(基本情報入力シート!M93="","",基本情報入力シート!M93)</f>
        <v/>
      </c>
      <c r="K54" s="392" t="str">
        <f>IF(基本情報入力シート!R93="","",基本情報入力シート!R93)</f>
        <v/>
      </c>
      <c r="L54" s="392" t="str">
        <f>IF(基本情報入力シート!W93="","",基本情報入力シート!W93)</f>
        <v/>
      </c>
      <c r="M54" s="393" t="str">
        <f>IF(基本情報入力シート!X93="","",基本情報入力シート!X93)</f>
        <v/>
      </c>
      <c r="N54" s="394" t="str">
        <f>IF(基本情報入力シート!Y93="","",基本情報入力シート!Y93)</f>
        <v/>
      </c>
      <c r="O54" s="48"/>
      <c r="P54" s="1088"/>
      <c r="Q54" s="1089"/>
      <c r="R54" s="522" t="str">
        <f>IFERROR(IF(OR('別紙様式3-2（４・５月）'!Z56="ベア加算",'別紙様式3-2（４・５月）'!R56=""),"",P54*VLOOKUP(N54,【参考】数式用!$AD$2:$AH$37,MATCH(O54,【参考】数式用!$K$4:$N$4,0)+1,0)),"")</f>
        <v/>
      </c>
      <c r="S54" s="72"/>
      <c r="T54" s="1090"/>
      <c r="U54" s="1091"/>
      <c r="V54" s="520" t="str">
        <f>IFERROR(IF(AND('別紙様式3-2（４・５月）'!O56="",O54&lt;&gt;""),P54,P54*VLOOKUP(AF54,【参考】数式用4!$EY$3:$GF$106,MATCH(N54,【参考】数式用4!$EY$2:$GF$2,0))),"")</f>
        <v/>
      </c>
      <c r="W54" s="49"/>
      <c r="X54" s="71"/>
      <c r="Y54" s="1058" t="str">
        <f>IFERROR(IF(OR('別紙様式3-2（４・５月）'!Z56="ベア加算",'別紙様式3-2（４・５月）'!R56=""),"",X54*VLOOKUP(N54,【参考】数式用!$AD$2:$AH$37,MATCH(W54,【参考】数式用!$K$4:$N$4,0)+1,0)),"")</f>
        <v/>
      </c>
      <c r="Z54" s="1059"/>
      <c r="AA54" s="72"/>
      <c r="AB54" s="73"/>
      <c r="AC54" s="526" t="str">
        <f>IFERROR(IF(AND('別紙様式3-2（４・５月）'!O56="",W54&lt;&gt;"",W54&lt;&gt;"―"),X54,X54*VLOOKUP(AG54,【参考】数式用4!$EY$3:$GF$106,MATCH(N54,【参考】数式用4!$EY$2:$GF$2,0))),"")</f>
        <v/>
      </c>
      <c r="AD54" s="515" t="str">
        <f t="shared" si="0"/>
        <v/>
      </c>
      <c r="AE54" s="517" t="str">
        <f t="shared" si="1"/>
        <v/>
      </c>
      <c r="AF54" s="413" t="str">
        <f>IF(O54="","",'別紙様式3-2（４・５月）'!O56&amp;'別紙様式3-2（４・５月）'!P56&amp;'別紙様式3-2（４・５月）'!Q56&amp;"から"&amp;O54)</f>
        <v/>
      </c>
      <c r="AG54" s="413" t="str">
        <f>IF(OR(W54="",W54="―"),"",'別紙様式3-2（４・５月）'!O56&amp;'別紙様式3-2（４・５月）'!P56&amp;'別紙様式3-2（４・５月）'!Q56&amp;"から"&amp;W54)</f>
        <v/>
      </c>
      <c r="AH54" s="361"/>
      <c r="AI54" s="361"/>
      <c r="AJ54" s="361"/>
      <c r="AK54" s="361"/>
      <c r="AL54" s="361"/>
      <c r="AM54" s="361"/>
      <c r="AN54" s="361"/>
      <c r="AO54" s="361"/>
    </row>
    <row r="55" spans="1:41" s="360" customFormat="1" ht="24.95" customHeight="1">
      <c r="A55" s="414">
        <v>42</v>
      </c>
      <c r="B55" s="972" t="str">
        <f>IF(基本情報入力シート!C94="","",基本情報入力シート!C94)</f>
        <v/>
      </c>
      <c r="C55" s="973"/>
      <c r="D55" s="973"/>
      <c r="E55" s="973"/>
      <c r="F55" s="973"/>
      <c r="G55" s="973"/>
      <c r="H55" s="973"/>
      <c r="I55" s="974"/>
      <c r="J55" s="391" t="str">
        <f>IF(基本情報入力シート!M94="","",基本情報入力シート!M94)</f>
        <v/>
      </c>
      <c r="K55" s="392" t="str">
        <f>IF(基本情報入力シート!R94="","",基本情報入力シート!R94)</f>
        <v/>
      </c>
      <c r="L55" s="392" t="str">
        <f>IF(基本情報入力シート!W94="","",基本情報入力シート!W94)</f>
        <v/>
      </c>
      <c r="M55" s="393" t="str">
        <f>IF(基本情報入力シート!X94="","",基本情報入力シート!X94)</f>
        <v/>
      </c>
      <c r="N55" s="394" t="str">
        <f>IF(基本情報入力シート!Y94="","",基本情報入力シート!Y94)</f>
        <v/>
      </c>
      <c r="O55" s="48"/>
      <c r="P55" s="1088"/>
      <c r="Q55" s="1089"/>
      <c r="R55" s="522" t="str">
        <f>IFERROR(IF(OR('別紙様式3-2（４・５月）'!Z57="ベア加算",'別紙様式3-2（４・５月）'!R57=""),"",P55*VLOOKUP(N55,【参考】数式用!$AD$2:$AH$37,MATCH(O55,【参考】数式用!$K$4:$N$4,0)+1,0)),"")</f>
        <v/>
      </c>
      <c r="S55" s="72"/>
      <c r="T55" s="1090"/>
      <c r="U55" s="1091"/>
      <c r="V55" s="520" t="str">
        <f>IFERROR(IF(AND('別紙様式3-2（４・５月）'!O57="",O55&lt;&gt;""),P55,P55*VLOOKUP(AF55,【参考】数式用4!$EY$3:$GF$106,MATCH(N55,【参考】数式用4!$EY$2:$GF$2,0))),"")</f>
        <v/>
      </c>
      <c r="W55" s="49"/>
      <c r="X55" s="71"/>
      <c r="Y55" s="1058" t="str">
        <f>IFERROR(IF(OR('別紙様式3-2（４・５月）'!Z57="ベア加算",'別紙様式3-2（４・５月）'!R57=""),"",X55*VLOOKUP(N55,【参考】数式用!$AD$2:$AH$37,MATCH(W55,【参考】数式用!$K$4:$N$4,0)+1,0)),"")</f>
        <v/>
      </c>
      <c r="Z55" s="1059"/>
      <c r="AA55" s="72"/>
      <c r="AB55" s="73"/>
      <c r="AC55" s="526" t="str">
        <f>IFERROR(IF(AND('別紙様式3-2（４・５月）'!O57="",W55&lt;&gt;"",W55&lt;&gt;"―"),X55,X55*VLOOKUP(AG55,【参考】数式用4!$EY$3:$GF$106,MATCH(N55,【参考】数式用4!$EY$2:$GF$2,0))),"")</f>
        <v/>
      </c>
      <c r="AD55" s="515" t="str">
        <f t="shared" si="0"/>
        <v/>
      </c>
      <c r="AE55" s="517" t="str">
        <f t="shared" si="1"/>
        <v/>
      </c>
      <c r="AF55" s="413" t="str">
        <f>IF(O55="","",'別紙様式3-2（４・５月）'!O57&amp;'別紙様式3-2（４・５月）'!P57&amp;'別紙様式3-2（４・５月）'!Q57&amp;"から"&amp;O55)</f>
        <v/>
      </c>
      <c r="AG55" s="413" t="str">
        <f>IF(OR(W55="",W55="―"),"",'別紙様式3-2（４・５月）'!O57&amp;'別紙様式3-2（４・５月）'!P57&amp;'別紙様式3-2（４・５月）'!Q57&amp;"から"&amp;W55)</f>
        <v/>
      </c>
      <c r="AH55" s="361"/>
      <c r="AI55" s="361"/>
      <c r="AJ55" s="361"/>
      <c r="AK55" s="361"/>
      <c r="AL55" s="361"/>
      <c r="AM55" s="361"/>
      <c r="AN55" s="361"/>
      <c r="AO55" s="361"/>
    </row>
    <row r="56" spans="1:41" s="360" customFormat="1" ht="24.95" customHeight="1">
      <c r="A56" s="414">
        <v>43</v>
      </c>
      <c r="B56" s="972" t="str">
        <f>IF(基本情報入力シート!C95="","",基本情報入力シート!C95)</f>
        <v/>
      </c>
      <c r="C56" s="973"/>
      <c r="D56" s="973"/>
      <c r="E56" s="973"/>
      <c r="F56" s="973"/>
      <c r="G56" s="973"/>
      <c r="H56" s="973"/>
      <c r="I56" s="974"/>
      <c r="J56" s="391" t="str">
        <f>IF(基本情報入力シート!M95="","",基本情報入力シート!M95)</f>
        <v/>
      </c>
      <c r="K56" s="392" t="str">
        <f>IF(基本情報入力シート!R95="","",基本情報入力シート!R95)</f>
        <v/>
      </c>
      <c r="L56" s="392" t="str">
        <f>IF(基本情報入力シート!W95="","",基本情報入力シート!W95)</f>
        <v/>
      </c>
      <c r="M56" s="393" t="str">
        <f>IF(基本情報入力シート!X95="","",基本情報入力シート!X95)</f>
        <v/>
      </c>
      <c r="N56" s="394" t="str">
        <f>IF(基本情報入力シート!Y95="","",基本情報入力シート!Y95)</f>
        <v/>
      </c>
      <c r="O56" s="48"/>
      <c r="P56" s="1088"/>
      <c r="Q56" s="1089"/>
      <c r="R56" s="522" t="str">
        <f>IFERROR(IF(OR('別紙様式3-2（４・５月）'!Z58="ベア加算",'別紙様式3-2（４・５月）'!R58=""),"",P56*VLOOKUP(N56,【参考】数式用!$AD$2:$AH$37,MATCH(O56,【参考】数式用!$K$4:$N$4,0)+1,0)),"")</f>
        <v/>
      </c>
      <c r="S56" s="72"/>
      <c r="T56" s="1090"/>
      <c r="U56" s="1091"/>
      <c r="V56" s="520" t="str">
        <f>IFERROR(IF(AND('別紙様式3-2（４・５月）'!O58="",O56&lt;&gt;""),P56,P56*VLOOKUP(AF56,【参考】数式用4!$EY$3:$GF$106,MATCH(N56,【参考】数式用4!$EY$2:$GF$2,0))),"")</f>
        <v/>
      </c>
      <c r="W56" s="49"/>
      <c r="X56" s="71"/>
      <c r="Y56" s="1058" t="str">
        <f>IFERROR(IF(OR('別紙様式3-2（４・５月）'!Z58="ベア加算",'別紙様式3-2（４・５月）'!R58=""),"",X56*VLOOKUP(N56,【参考】数式用!$AD$2:$AH$37,MATCH(W56,【参考】数式用!$K$4:$N$4,0)+1,0)),"")</f>
        <v/>
      </c>
      <c r="Z56" s="1059"/>
      <c r="AA56" s="72"/>
      <c r="AB56" s="73"/>
      <c r="AC56" s="526" t="str">
        <f>IFERROR(IF(AND('別紙様式3-2（４・５月）'!O58="",W56&lt;&gt;"",W56&lt;&gt;"―"),X56,X56*VLOOKUP(AG56,【参考】数式用4!$EY$3:$GF$106,MATCH(N56,【参考】数式用4!$EY$2:$GF$2,0))),"")</f>
        <v/>
      </c>
      <c r="AD56" s="515" t="str">
        <f t="shared" si="0"/>
        <v/>
      </c>
      <c r="AE56" s="517" t="str">
        <f t="shared" si="1"/>
        <v/>
      </c>
      <c r="AF56" s="413" t="str">
        <f>IF(O56="","",'別紙様式3-2（４・５月）'!O58&amp;'別紙様式3-2（４・５月）'!P58&amp;'別紙様式3-2（４・５月）'!Q58&amp;"から"&amp;O56)</f>
        <v/>
      </c>
      <c r="AG56" s="413" t="str">
        <f>IF(OR(W56="",W56="―"),"",'別紙様式3-2（４・５月）'!O58&amp;'別紙様式3-2（４・５月）'!P58&amp;'別紙様式3-2（４・５月）'!Q58&amp;"から"&amp;W56)</f>
        <v/>
      </c>
      <c r="AH56" s="361"/>
      <c r="AI56" s="361"/>
      <c r="AJ56" s="361"/>
      <c r="AK56" s="361"/>
      <c r="AL56" s="361"/>
      <c r="AM56" s="361"/>
      <c r="AN56" s="361"/>
      <c r="AO56" s="361"/>
    </row>
    <row r="57" spans="1:41" s="360" customFormat="1" ht="24.95" customHeight="1">
      <c r="A57" s="414">
        <v>44</v>
      </c>
      <c r="B57" s="972" t="str">
        <f>IF(基本情報入力シート!C96="","",基本情報入力シート!C96)</f>
        <v/>
      </c>
      <c r="C57" s="973"/>
      <c r="D57" s="973"/>
      <c r="E57" s="973"/>
      <c r="F57" s="973"/>
      <c r="G57" s="973"/>
      <c r="H57" s="973"/>
      <c r="I57" s="974"/>
      <c r="J57" s="391" t="str">
        <f>IF(基本情報入力シート!M96="","",基本情報入力シート!M96)</f>
        <v/>
      </c>
      <c r="K57" s="392" t="str">
        <f>IF(基本情報入力シート!R96="","",基本情報入力シート!R96)</f>
        <v/>
      </c>
      <c r="L57" s="392" t="str">
        <f>IF(基本情報入力シート!W96="","",基本情報入力シート!W96)</f>
        <v/>
      </c>
      <c r="M57" s="393" t="str">
        <f>IF(基本情報入力シート!X96="","",基本情報入力シート!X96)</f>
        <v/>
      </c>
      <c r="N57" s="394" t="str">
        <f>IF(基本情報入力シート!Y96="","",基本情報入力シート!Y96)</f>
        <v/>
      </c>
      <c r="O57" s="48"/>
      <c r="P57" s="1088"/>
      <c r="Q57" s="1089"/>
      <c r="R57" s="522" t="str">
        <f>IFERROR(IF(OR('別紙様式3-2（４・５月）'!Z59="ベア加算",'別紙様式3-2（４・５月）'!R59=""),"",P57*VLOOKUP(N57,【参考】数式用!$AD$2:$AH$37,MATCH(O57,【参考】数式用!$K$4:$N$4,0)+1,0)),"")</f>
        <v/>
      </c>
      <c r="S57" s="72"/>
      <c r="T57" s="1090"/>
      <c r="U57" s="1091"/>
      <c r="V57" s="520" t="str">
        <f>IFERROR(IF(AND('別紙様式3-2（４・５月）'!O59="",O57&lt;&gt;""),P57,P57*VLOOKUP(AF57,【参考】数式用4!$EY$3:$GF$106,MATCH(N57,【参考】数式用4!$EY$2:$GF$2,0))),"")</f>
        <v/>
      </c>
      <c r="W57" s="49"/>
      <c r="X57" s="71"/>
      <c r="Y57" s="1058" t="str">
        <f>IFERROR(IF(OR('別紙様式3-2（４・５月）'!Z59="ベア加算",'別紙様式3-2（４・５月）'!R59=""),"",X57*VLOOKUP(N57,【参考】数式用!$AD$2:$AH$37,MATCH(W57,【参考】数式用!$K$4:$N$4,0)+1,0)),"")</f>
        <v/>
      </c>
      <c r="Z57" s="1059"/>
      <c r="AA57" s="72"/>
      <c r="AB57" s="73"/>
      <c r="AC57" s="526" t="str">
        <f>IFERROR(IF(AND('別紙様式3-2（４・５月）'!O59="",W57&lt;&gt;"",W57&lt;&gt;"―"),X57,X57*VLOOKUP(AG57,【参考】数式用4!$EY$3:$GF$106,MATCH(N57,【参考】数式用4!$EY$2:$GF$2,0))),"")</f>
        <v/>
      </c>
      <c r="AD57" s="515" t="str">
        <f t="shared" si="0"/>
        <v/>
      </c>
      <c r="AE57" s="517" t="str">
        <f t="shared" si="1"/>
        <v/>
      </c>
      <c r="AF57" s="413" t="str">
        <f>IF(O57="","",'別紙様式3-2（４・５月）'!O59&amp;'別紙様式3-2（４・５月）'!P59&amp;'別紙様式3-2（４・５月）'!Q59&amp;"から"&amp;O57)</f>
        <v/>
      </c>
      <c r="AG57" s="413" t="str">
        <f>IF(OR(W57="",W57="―"),"",'別紙様式3-2（４・５月）'!O59&amp;'別紙様式3-2（４・５月）'!P59&amp;'別紙様式3-2（４・５月）'!Q59&amp;"から"&amp;W57)</f>
        <v/>
      </c>
      <c r="AH57" s="361"/>
      <c r="AI57" s="361"/>
      <c r="AJ57" s="361"/>
      <c r="AK57" s="361"/>
      <c r="AL57" s="361"/>
      <c r="AM57" s="361"/>
      <c r="AN57" s="361"/>
      <c r="AO57" s="361"/>
    </row>
    <row r="58" spans="1:41" s="360" customFormat="1" ht="24.95" customHeight="1">
      <c r="A58" s="414">
        <v>45</v>
      </c>
      <c r="B58" s="972" t="str">
        <f>IF(基本情報入力シート!C97="","",基本情報入力シート!C97)</f>
        <v/>
      </c>
      <c r="C58" s="973"/>
      <c r="D58" s="973"/>
      <c r="E58" s="973"/>
      <c r="F58" s="973"/>
      <c r="G58" s="973"/>
      <c r="H58" s="973"/>
      <c r="I58" s="974"/>
      <c r="J58" s="391" t="str">
        <f>IF(基本情報入力シート!M97="","",基本情報入力シート!M97)</f>
        <v/>
      </c>
      <c r="K58" s="392" t="str">
        <f>IF(基本情報入力シート!R97="","",基本情報入力シート!R97)</f>
        <v/>
      </c>
      <c r="L58" s="392" t="str">
        <f>IF(基本情報入力シート!W97="","",基本情報入力シート!W97)</f>
        <v/>
      </c>
      <c r="M58" s="393" t="str">
        <f>IF(基本情報入力シート!X97="","",基本情報入力シート!X97)</f>
        <v/>
      </c>
      <c r="N58" s="394" t="str">
        <f>IF(基本情報入力シート!Y97="","",基本情報入力シート!Y97)</f>
        <v/>
      </c>
      <c r="O58" s="48"/>
      <c r="P58" s="1088"/>
      <c r="Q58" s="1089"/>
      <c r="R58" s="522" t="str">
        <f>IFERROR(IF(OR('別紙様式3-2（４・５月）'!Z60="ベア加算",'別紙様式3-2（４・５月）'!R60=""),"",P58*VLOOKUP(N58,【参考】数式用!$AD$2:$AH$37,MATCH(O58,【参考】数式用!$K$4:$N$4,0)+1,0)),"")</f>
        <v/>
      </c>
      <c r="S58" s="72"/>
      <c r="T58" s="1090"/>
      <c r="U58" s="1091"/>
      <c r="V58" s="520" t="str">
        <f>IFERROR(IF(AND('別紙様式3-2（４・５月）'!O60="",O58&lt;&gt;""),P58,P58*VLOOKUP(AF58,【参考】数式用4!$EY$3:$GF$106,MATCH(N58,【参考】数式用4!$EY$2:$GF$2,0))),"")</f>
        <v/>
      </c>
      <c r="W58" s="49"/>
      <c r="X58" s="71"/>
      <c r="Y58" s="1058" t="str">
        <f>IFERROR(IF(OR('別紙様式3-2（４・５月）'!Z60="ベア加算",'別紙様式3-2（４・５月）'!R60=""),"",X58*VLOOKUP(N58,【参考】数式用!$AD$2:$AH$37,MATCH(W58,【参考】数式用!$K$4:$N$4,0)+1,0)),"")</f>
        <v/>
      </c>
      <c r="Z58" s="1059"/>
      <c r="AA58" s="72"/>
      <c r="AB58" s="73"/>
      <c r="AC58" s="526" t="str">
        <f>IFERROR(IF(AND('別紙様式3-2（４・５月）'!O60="",W58&lt;&gt;"",W58&lt;&gt;"―"),X58,X58*VLOOKUP(AG58,【参考】数式用4!$EY$3:$GF$106,MATCH(N58,【参考】数式用4!$EY$2:$GF$2,0))),"")</f>
        <v/>
      </c>
      <c r="AD58" s="515" t="str">
        <f t="shared" si="0"/>
        <v/>
      </c>
      <c r="AE58" s="517" t="str">
        <f t="shared" si="1"/>
        <v/>
      </c>
      <c r="AF58" s="413" t="str">
        <f>IF(O58="","",'別紙様式3-2（４・５月）'!O60&amp;'別紙様式3-2（４・５月）'!P60&amp;'別紙様式3-2（４・５月）'!Q60&amp;"から"&amp;O58)</f>
        <v/>
      </c>
      <c r="AG58" s="413" t="str">
        <f>IF(OR(W58="",W58="―"),"",'別紙様式3-2（４・５月）'!O60&amp;'別紙様式3-2（４・５月）'!P60&amp;'別紙様式3-2（４・５月）'!Q60&amp;"から"&amp;W58)</f>
        <v/>
      </c>
      <c r="AH58" s="361"/>
      <c r="AI58" s="361"/>
      <c r="AJ58" s="361"/>
      <c r="AK58" s="361"/>
      <c r="AL58" s="361"/>
      <c r="AM58" s="361"/>
      <c r="AN58" s="361"/>
      <c r="AO58" s="361"/>
    </row>
    <row r="59" spans="1:41" s="360" customFormat="1" ht="24.95" customHeight="1">
      <c r="A59" s="414">
        <v>46</v>
      </c>
      <c r="B59" s="972" t="str">
        <f>IF(基本情報入力シート!C98="","",基本情報入力シート!C98)</f>
        <v/>
      </c>
      <c r="C59" s="973"/>
      <c r="D59" s="973"/>
      <c r="E59" s="973"/>
      <c r="F59" s="973"/>
      <c r="G59" s="973"/>
      <c r="H59" s="973"/>
      <c r="I59" s="974"/>
      <c r="J59" s="391" t="str">
        <f>IF(基本情報入力シート!M98="","",基本情報入力シート!M98)</f>
        <v/>
      </c>
      <c r="K59" s="392" t="str">
        <f>IF(基本情報入力シート!R98="","",基本情報入力シート!R98)</f>
        <v/>
      </c>
      <c r="L59" s="392" t="str">
        <f>IF(基本情報入力シート!W98="","",基本情報入力シート!W98)</f>
        <v/>
      </c>
      <c r="M59" s="393" t="str">
        <f>IF(基本情報入力シート!X98="","",基本情報入力シート!X98)</f>
        <v/>
      </c>
      <c r="N59" s="394" t="str">
        <f>IF(基本情報入力シート!Y98="","",基本情報入力シート!Y98)</f>
        <v/>
      </c>
      <c r="O59" s="48"/>
      <c r="P59" s="1088"/>
      <c r="Q59" s="1089"/>
      <c r="R59" s="522" t="str">
        <f>IFERROR(IF(OR('別紙様式3-2（４・５月）'!Z61="ベア加算",'別紙様式3-2（４・５月）'!R61=""),"",P59*VLOOKUP(N59,【参考】数式用!$AD$2:$AH$37,MATCH(O59,【参考】数式用!$K$4:$N$4,0)+1,0)),"")</f>
        <v/>
      </c>
      <c r="S59" s="72"/>
      <c r="T59" s="1090"/>
      <c r="U59" s="1091"/>
      <c r="V59" s="520" t="str">
        <f>IFERROR(IF(AND('別紙様式3-2（４・５月）'!O61="",O59&lt;&gt;""),P59,P59*VLOOKUP(AF59,【参考】数式用4!$EY$3:$GF$106,MATCH(N59,【参考】数式用4!$EY$2:$GF$2,0))),"")</f>
        <v/>
      </c>
      <c r="W59" s="49"/>
      <c r="X59" s="71"/>
      <c r="Y59" s="1058" t="str">
        <f>IFERROR(IF(OR('別紙様式3-2（４・５月）'!Z61="ベア加算",'別紙様式3-2（４・５月）'!R61=""),"",X59*VLOOKUP(N59,【参考】数式用!$AD$2:$AH$37,MATCH(W59,【参考】数式用!$K$4:$N$4,0)+1,0)),"")</f>
        <v/>
      </c>
      <c r="Z59" s="1059"/>
      <c r="AA59" s="72"/>
      <c r="AB59" s="73"/>
      <c r="AC59" s="526" t="str">
        <f>IFERROR(IF(AND('別紙様式3-2（４・５月）'!O61="",W59&lt;&gt;"",W59&lt;&gt;"―"),X59,X59*VLOOKUP(AG59,【参考】数式用4!$EY$3:$GF$106,MATCH(N59,【参考】数式用4!$EY$2:$GF$2,0))),"")</f>
        <v/>
      </c>
      <c r="AD59" s="515" t="str">
        <f t="shared" si="0"/>
        <v/>
      </c>
      <c r="AE59" s="517" t="str">
        <f t="shared" si="1"/>
        <v/>
      </c>
      <c r="AF59" s="413" t="str">
        <f>IF(O59="","",'別紙様式3-2（４・５月）'!O61&amp;'別紙様式3-2（４・５月）'!P61&amp;'別紙様式3-2（４・５月）'!Q61&amp;"から"&amp;O59)</f>
        <v/>
      </c>
      <c r="AG59" s="413" t="str">
        <f>IF(OR(W59="",W59="―"),"",'別紙様式3-2（４・５月）'!O61&amp;'別紙様式3-2（４・５月）'!P61&amp;'別紙様式3-2（４・５月）'!Q61&amp;"から"&amp;W59)</f>
        <v/>
      </c>
      <c r="AH59" s="361"/>
      <c r="AI59" s="361"/>
      <c r="AJ59" s="361"/>
      <c r="AK59" s="361"/>
      <c r="AL59" s="361"/>
      <c r="AM59" s="361"/>
      <c r="AN59" s="361"/>
      <c r="AO59" s="361"/>
    </row>
    <row r="60" spans="1:41" s="360" customFormat="1" ht="24.95" customHeight="1">
      <c r="A60" s="414">
        <v>47</v>
      </c>
      <c r="B60" s="972" t="str">
        <f>IF(基本情報入力シート!C99="","",基本情報入力シート!C99)</f>
        <v/>
      </c>
      <c r="C60" s="973"/>
      <c r="D60" s="973"/>
      <c r="E60" s="973"/>
      <c r="F60" s="973"/>
      <c r="G60" s="973"/>
      <c r="H60" s="973"/>
      <c r="I60" s="974"/>
      <c r="J60" s="391" t="str">
        <f>IF(基本情報入力シート!M99="","",基本情報入力シート!M99)</f>
        <v/>
      </c>
      <c r="K60" s="392" t="str">
        <f>IF(基本情報入力シート!R99="","",基本情報入力シート!R99)</f>
        <v/>
      </c>
      <c r="L60" s="392" t="str">
        <f>IF(基本情報入力シート!W99="","",基本情報入力シート!W99)</f>
        <v/>
      </c>
      <c r="M60" s="393" t="str">
        <f>IF(基本情報入力シート!X99="","",基本情報入力シート!X99)</f>
        <v/>
      </c>
      <c r="N60" s="394" t="str">
        <f>IF(基本情報入力シート!Y99="","",基本情報入力シート!Y99)</f>
        <v/>
      </c>
      <c r="O60" s="48"/>
      <c r="P60" s="1088"/>
      <c r="Q60" s="1089"/>
      <c r="R60" s="522" t="str">
        <f>IFERROR(IF(OR('別紙様式3-2（４・５月）'!Z62="ベア加算",'別紙様式3-2（４・５月）'!R62=""),"",P60*VLOOKUP(N60,【参考】数式用!$AD$2:$AH$37,MATCH(O60,【参考】数式用!$K$4:$N$4,0)+1,0)),"")</f>
        <v/>
      </c>
      <c r="S60" s="72"/>
      <c r="T60" s="1090"/>
      <c r="U60" s="1091"/>
      <c r="V60" s="520" t="str">
        <f>IFERROR(IF(AND('別紙様式3-2（４・５月）'!O62="",O60&lt;&gt;""),P60,P60*VLOOKUP(AF60,【参考】数式用4!$EY$3:$GF$106,MATCH(N60,【参考】数式用4!$EY$2:$GF$2,0))),"")</f>
        <v/>
      </c>
      <c r="W60" s="49"/>
      <c r="X60" s="71"/>
      <c r="Y60" s="1058" t="str">
        <f>IFERROR(IF(OR('別紙様式3-2（４・５月）'!Z62="ベア加算",'別紙様式3-2（４・５月）'!R62=""),"",X60*VLOOKUP(N60,【参考】数式用!$AD$2:$AH$37,MATCH(W60,【参考】数式用!$K$4:$N$4,0)+1,0)),"")</f>
        <v/>
      </c>
      <c r="Z60" s="1059"/>
      <c r="AA60" s="72"/>
      <c r="AB60" s="73"/>
      <c r="AC60" s="526" t="str">
        <f>IFERROR(IF(AND('別紙様式3-2（４・５月）'!O62="",W60&lt;&gt;"",W60&lt;&gt;"―"),X60,X60*VLOOKUP(AG60,【参考】数式用4!$EY$3:$GF$106,MATCH(N60,【参考】数式用4!$EY$2:$GF$2,0))),"")</f>
        <v/>
      </c>
      <c r="AD60" s="515" t="str">
        <f t="shared" si="0"/>
        <v/>
      </c>
      <c r="AE60" s="517" t="str">
        <f t="shared" si="1"/>
        <v/>
      </c>
      <c r="AF60" s="413" t="str">
        <f>IF(O60="","",'別紙様式3-2（４・５月）'!O62&amp;'別紙様式3-2（４・５月）'!P62&amp;'別紙様式3-2（４・５月）'!Q62&amp;"から"&amp;O60)</f>
        <v/>
      </c>
      <c r="AG60" s="413" t="str">
        <f>IF(OR(W60="",W60="―"),"",'別紙様式3-2（４・５月）'!O62&amp;'別紙様式3-2（４・５月）'!P62&amp;'別紙様式3-2（４・５月）'!Q62&amp;"から"&amp;W60)</f>
        <v/>
      </c>
      <c r="AH60" s="361"/>
      <c r="AI60" s="361"/>
      <c r="AJ60" s="361"/>
      <c r="AK60" s="361"/>
      <c r="AL60" s="361"/>
      <c r="AM60" s="361"/>
      <c r="AN60" s="361"/>
      <c r="AO60" s="361"/>
    </row>
    <row r="61" spans="1:41" s="360" customFormat="1" ht="24.95" customHeight="1">
      <c r="A61" s="414">
        <v>48</v>
      </c>
      <c r="B61" s="972" t="str">
        <f>IF(基本情報入力シート!C100="","",基本情報入力シート!C100)</f>
        <v/>
      </c>
      <c r="C61" s="973"/>
      <c r="D61" s="973"/>
      <c r="E61" s="973"/>
      <c r="F61" s="973"/>
      <c r="G61" s="973"/>
      <c r="H61" s="973"/>
      <c r="I61" s="974"/>
      <c r="J61" s="391" t="str">
        <f>IF(基本情報入力シート!M100="","",基本情報入力シート!M100)</f>
        <v/>
      </c>
      <c r="K61" s="392" t="str">
        <f>IF(基本情報入力シート!R100="","",基本情報入力シート!R100)</f>
        <v/>
      </c>
      <c r="L61" s="392" t="str">
        <f>IF(基本情報入力シート!W100="","",基本情報入力シート!W100)</f>
        <v/>
      </c>
      <c r="M61" s="393" t="str">
        <f>IF(基本情報入力シート!X100="","",基本情報入力シート!X100)</f>
        <v/>
      </c>
      <c r="N61" s="394" t="str">
        <f>IF(基本情報入力シート!Y100="","",基本情報入力シート!Y100)</f>
        <v/>
      </c>
      <c r="O61" s="48"/>
      <c r="P61" s="1088"/>
      <c r="Q61" s="1089"/>
      <c r="R61" s="522" t="str">
        <f>IFERROR(IF(OR('別紙様式3-2（４・５月）'!Z63="ベア加算",'別紙様式3-2（４・５月）'!R63=""),"",P61*VLOOKUP(N61,【参考】数式用!$AD$2:$AH$37,MATCH(O61,【参考】数式用!$K$4:$N$4,0)+1,0)),"")</f>
        <v/>
      </c>
      <c r="S61" s="72"/>
      <c r="T61" s="1090"/>
      <c r="U61" s="1091"/>
      <c r="V61" s="520" t="str">
        <f>IFERROR(IF(AND('別紙様式3-2（４・５月）'!O63="",O61&lt;&gt;""),P61,P61*VLOOKUP(AF61,【参考】数式用4!$EY$3:$GF$106,MATCH(N61,【参考】数式用4!$EY$2:$GF$2,0))),"")</f>
        <v/>
      </c>
      <c r="W61" s="49"/>
      <c r="X61" s="71"/>
      <c r="Y61" s="1058" t="str">
        <f>IFERROR(IF(OR('別紙様式3-2（４・５月）'!Z63="ベア加算",'別紙様式3-2（４・５月）'!R63=""),"",X61*VLOOKUP(N61,【参考】数式用!$AD$2:$AH$37,MATCH(W61,【参考】数式用!$K$4:$N$4,0)+1,0)),"")</f>
        <v/>
      </c>
      <c r="Z61" s="1059"/>
      <c r="AA61" s="72"/>
      <c r="AB61" s="73"/>
      <c r="AC61" s="526" t="str">
        <f>IFERROR(IF(AND('別紙様式3-2（４・５月）'!O63="",W61&lt;&gt;"",W61&lt;&gt;"―"),X61,X61*VLOOKUP(AG61,【参考】数式用4!$EY$3:$GF$106,MATCH(N61,【参考】数式用4!$EY$2:$GF$2,0))),"")</f>
        <v/>
      </c>
      <c r="AD61" s="515" t="str">
        <f t="shared" si="0"/>
        <v/>
      </c>
      <c r="AE61" s="517" t="str">
        <f t="shared" si="1"/>
        <v/>
      </c>
      <c r="AF61" s="413" t="str">
        <f>IF(O61="","",'別紙様式3-2（４・５月）'!O63&amp;'別紙様式3-2（４・５月）'!P63&amp;'別紙様式3-2（４・５月）'!Q63&amp;"から"&amp;O61)</f>
        <v/>
      </c>
      <c r="AG61" s="413" t="str">
        <f>IF(OR(W61="",W61="―"),"",'別紙様式3-2（４・５月）'!O63&amp;'別紙様式3-2（４・５月）'!P63&amp;'別紙様式3-2（４・５月）'!Q63&amp;"から"&amp;W61)</f>
        <v/>
      </c>
      <c r="AH61" s="361"/>
      <c r="AI61" s="361"/>
      <c r="AJ61" s="361"/>
      <c r="AK61" s="361"/>
      <c r="AL61" s="361"/>
      <c r="AM61" s="361"/>
      <c r="AN61" s="361"/>
      <c r="AO61" s="361"/>
    </row>
    <row r="62" spans="1:41" s="360" customFormat="1" ht="24.95" customHeight="1">
      <c r="A62" s="414">
        <v>49</v>
      </c>
      <c r="B62" s="972" t="str">
        <f>IF(基本情報入力シート!C101="","",基本情報入力シート!C101)</f>
        <v/>
      </c>
      <c r="C62" s="973"/>
      <c r="D62" s="973"/>
      <c r="E62" s="973"/>
      <c r="F62" s="973"/>
      <c r="G62" s="973"/>
      <c r="H62" s="973"/>
      <c r="I62" s="974"/>
      <c r="J62" s="391" t="str">
        <f>IF(基本情報入力シート!M101="","",基本情報入力シート!M101)</f>
        <v/>
      </c>
      <c r="K62" s="392" t="str">
        <f>IF(基本情報入力シート!R101="","",基本情報入力シート!R101)</f>
        <v/>
      </c>
      <c r="L62" s="392" t="str">
        <f>IF(基本情報入力シート!W101="","",基本情報入力シート!W101)</f>
        <v/>
      </c>
      <c r="M62" s="393" t="str">
        <f>IF(基本情報入力シート!X101="","",基本情報入力シート!X101)</f>
        <v/>
      </c>
      <c r="N62" s="394" t="str">
        <f>IF(基本情報入力シート!Y101="","",基本情報入力シート!Y101)</f>
        <v/>
      </c>
      <c r="O62" s="48"/>
      <c r="P62" s="1088"/>
      <c r="Q62" s="1089"/>
      <c r="R62" s="522" t="str">
        <f>IFERROR(IF(OR('別紙様式3-2（４・５月）'!Z64="ベア加算",'別紙様式3-2（４・５月）'!R64=""),"",P62*VLOOKUP(N62,【参考】数式用!$AD$2:$AH$37,MATCH(O62,【参考】数式用!$K$4:$N$4,0)+1,0)),"")</f>
        <v/>
      </c>
      <c r="S62" s="72"/>
      <c r="T62" s="1090"/>
      <c r="U62" s="1091"/>
      <c r="V62" s="520" t="str">
        <f>IFERROR(IF(AND('別紙様式3-2（４・５月）'!O64="",O62&lt;&gt;""),P62,P62*VLOOKUP(AF62,【参考】数式用4!$EY$3:$GF$106,MATCH(N62,【参考】数式用4!$EY$2:$GF$2,0))),"")</f>
        <v/>
      </c>
      <c r="W62" s="49"/>
      <c r="X62" s="71"/>
      <c r="Y62" s="1058" t="str">
        <f>IFERROR(IF(OR('別紙様式3-2（４・５月）'!Z64="ベア加算",'別紙様式3-2（４・５月）'!R64=""),"",X62*VLOOKUP(N62,【参考】数式用!$AD$2:$AH$37,MATCH(W62,【参考】数式用!$K$4:$N$4,0)+1,0)),"")</f>
        <v/>
      </c>
      <c r="Z62" s="1059"/>
      <c r="AA62" s="72"/>
      <c r="AB62" s="73"/>
      <c r="AC62" s="526" t="str">
        <f>IFERROR(IF(AND('別紙様式3-2（４・５月）'!O64="",W62&lt;&gt;"",W62&lt;&gt;"―"),X62,X62*VLOOKUP(AG62,【参考】数式用4!$EY$3:$GF$106,MATCH(N62,【参考】数式用4!$EY$2:$GF$2,0))),"")</f>
        <v/>
      </c>
      <c r="AD62" s="515" t="str">
        <f t="shared" si="0"/>
        <v/>
      </c>
      <c r="AE62" s="517" t="str">
        <f t="shared" si="1"/>
        <v/>
      </c>
      <c r="AF62" s="413" t="str">
        <f>IF(O62="","",'別紙様式3-2（４・５月）'!O64&amp;'別紙様式3-2（４・５月）'!P64&amp;'別紙様式3-2（４・５月）'!Q64&amp;"から"&amp;O62)</f>
        <v/>
      </c>
      <c r="AG62" s="413" t="str">
        <f>IF(OR(W62="",W62="―"),"",'別紙様式3-2（４・５月）'!O64&amp;'別紙様式3-2（４・５月）'!P64&amp;'別紙様式3-2（４・５月）'!Q64&amp;"から"&amp;W62)</f>
        <v/>
      </c>
      <c r="AH62" s="361"/>
      <c r="AI62" s="361"/>
      <c r="AJ62" s="361"/>
      <c r="AK62" s="361"/>
      <c r="AL62" s="361"/>
      <c r="AM62" s="361"/>
      <c r="AN62" s="361"/>
      <c r="AO62" s="361"/>
    </row>
    <row r="63" spans="1:41" s="360" customFormat="1" ht="24.95" customHeight="1">
      <c r="A63" s="414">
        <v>50</v>
      </c>
      <c r="B63" s="972" t="str">
        <f>IF(基本情報入力シート!C102="","",基本情報入力シート!C102)</f>
        <v/>
      </c>
      <c r="C63" s="973"/>
      <c r="D63" s="973"/>
      <c r="E63" s="973"/>
      <c r="F63" s="973"/>
      <c r="G63" s="973"/>
      <c r="H63" s="973"/>
      <c r="I63" s="974"/>
      <c r="J63" s="391" t="str">
        <f>IF(基本情報入力シート!M102="","",基本情報入力シート!M102)</f>
        <v/>
      </c>
      <c r="K63" s="392" t="str">
        <f>IF(基本情報入力シート!R102="","",基本情報入力シート!R102)</f>
        <v/>
      </c>
      <c r="L63" s="392" t="str">
        <f>IF(基本情報入力シート!W102="","",基本情報入力シート!W102)</f>
        <v/>
      </c>
      <c r="M63" s="393" t="str">
        <f>IF(基本情報入力シート!X102="","",基本情報入力シート!X102)</f>
        <v/>
      </c>
      <c r="N63" s="394" t="str">
        <f>IF(基本情報入力シート!Y102="","",基本情報入力シート!Y102)</f>
        <v/>
      </c>
      <c r="O63" s="48"/>
      <c r="P63" s="1088"/>
      <c r="Q63" s="1089"/>
      <c r="R63" s="522" t="str">
        <f>IFERROR(IF(OR('別紙様式3-2（４・５月）'!Z65="ベア加算",'別紙様式3-2（４・５月）'!R65=""),"",P63*VLOOKUP(N63,【参考】数式用!$AD$2:$AH$37,MATCH(O63,【参考】数式用!$K$4:$N$4,0)+1,0)),"")</f>
        <v/>
      </c>
      <c r="S63" s="72"/>
      <c r="T63" s="1090"/>
      <c r="U63" s="1091"/>
      <c r="V63" s="520" t="str">
        <f>IFERROR(IF(AND('別紙様式3-2（４・５月）'!O65="",O63&lt;&gt;""),P63,P63*VLOOKUP(AF63,【参考】数式用4!$EY$3:$GF$106,MATCH(N63,【参考】数式用4!$EY$2:$GF$2,0))),"")</f>
        <v/>
      </c>
      <c r="W63" s="49"/>
      <c r="X63" s="71"/>
      <c r="Y63" s="1058" t="str">
        <f>IFERROR(IF(OR('別紙様式3-2（４・５月）'!Z65="ベア加算",'別紙様式3-2（４・５月）'!R65=""),"",X63*VLOOKUP(N63,【参考】数式用!$AD$2:$AH$37,MATCH(W63,【参考】数式用!$K$4:$N$4,0)+1,0)),"")</f>
        <v/>
      </c>
      <c r="Z63" s="1059"/>
      <c r="AA63" s="72"/>
      <c r="AB63" s="73"/>
      <c r="AC63" s="526" t="str">
        <f>IFERROR(IF(AND('別紙様式3-2（４・５月）'!O65="",W63&lt;&gt;"",W63&lt;&gt;"―"),X63,X63*VLOOKUP(AG63,【参考】数式用4!$EY$3:$GF$106,MATCH(N63,【参考】数式用4!$EY$2:$GF$2,0))),"")</f>
        <v/>
      </c>
      <c r="AD63" s="515" t="str">
        <f t="shared" si="0"/>
        <v/>
      </c>
      <c r="AE63" s="517" t="str">
        <f t="shared" si="1"/>
        <v/>
      </c>
      <c r="AF63" s="413" t="str">
        <f>IF(O63="","",'別紙様式3-2（４・５月）'!O65&amp;'別紙様式3-2（４・５月）'!P65&amp;'別紙様式3-2（４・５月）'!Q65&amp;"から"&amp;O63)</f>
        <v/>
      </c>
      <c r="AG63" s="413" t="str">
        <f>IF(OR(W63="",W63="―"),"",'別紙様式3-2（４・５月）'!O65&amp;'別紙様式3-2（４・５月）'!P65&amp;'別紙様式3-2（４・５月）'!Q65&amp;"から"&amp;W63)</f>
        <v/>
      </c>
      <c r="AH63" s="361"/>
      <c r="AI63" s="361"/>
      <c r="AJ63" s="361"/>
      <c r="AK63" s="361"/>
      <c r="AL63" s="361"/>
      <c r="AM63" s="361"/>
      <c r="AN63" s="361"/>
      <c r="AO63" s="361"/>
    </row>
    <row r="64" spans="1:41" s="360" customFormat="1" ht="24.95" customHeight="1">
      <c r="A64" s="414">
        <v>51</v>
      </c>
      <c r="B64" s="972" t="str">
        <f>IF(基本情報入力シート!C103="","",基本情報入力シート!C103)</f>
        <v/>
      </c>
      <c r="C64" s="973"/>
      <c r="D64" s="973"/>
      <c r="E64" s="973"/>
      <c r="F64" s="973"/>
      <c r="G64" s="973"/>
      <c r="H64" s="973"/>
      <c r="I64" s="974"/>
      <c r="J64" s="391" t="str">
        <f>IF(基本情報入力シート!M103="","",基本情報入力シート!M103)</f>
        <v/>
      </c>
      <c r="K64" s="392" t="str">
        <f>IF(基本情報入力シート!R103="","",基本情報入力シート!R103)</f>
        <v/>
      </c>
      <c r="L64" s="392" t="str">
        <f>IF(基本情報入力シート!W103="","",基本情報入力シート!W103)</f>
        <v/>
      </c>
      <c r="M64" s="393" t="str">
        <f>IF(基本情報入力シート!X103="","",基本情報入力シート!X103)</f>
        <v/>
      </c>
      <c r="N64" s="394" t="str">
        <f>IF(基本情報入力シート!Y103="","",基本情報入力シート!Y103)</f>
        <v/>
      </c>
      <c r="O64" s="48"/>
      <c r="P64" s="1088"/>
      <c r="Q64" s="1089"/>
      <c r="R64" s="522" t="str">
        <f>IFERROR(IF(OR('別紙様式3-2（４・５月）'!Z66="ベア加算",'別紙様式3-2（４・５月）'!R66=""),"",P64*VLOOKUP(N64,【参考】数式用!$AD$2:$AH$37,MATCH(O64,【参考】数式用!$K$4:$N$4,0)+1,0)),"")</f>
        <v/>
      </c>
      <c r="S64" s="72"/>
      <c r="T64" s="1090"/>
      <c r="U64" s="1091"/>
      <c r="V64" s="520" t="str">
        <f>IFERROR(IF(AND('別紙様式3-2（４・５月）'!O66="",O64&lt;&gt;""),P64,P64*VLOOKUP(AF64,【参考】数式用4!$EY$3:$GF$106,MATCH(N64,【参考】数式用4!$EY$2:$GF$2,0))),"")</f>
        <v/>
      </c>
      <c r="W64" s="49"/>
      <c r="X64" s="71"/>
      <c r="Y64" s="1058" t="str">
        <f>IFERROR(IF(OR('別紙様式3-2（４・５月）'!Z66="ベア加算",'別紙様式3-2（４・５月）'!R66=""),"",X64*VLOOKUP(N64,【参考】数式用!$AD$2:$AH$37,MATCH(W64,【参考】数式用!$K$4:$N$4,0)+1,0)),"")</f>
        <v/>
      </c>
      <c r="Z64" s="1059"/>
      <c r="AA64" s="72"/>
      <c r="AB64" s="73"/>
      <c r="AC64" s="526" t="str">
        <f>IFERROR(IF(AND('別紙様式3-2（４・５月）'!O66="",W64&lt;&gt;"",W64&lt;&gt;"―"),X64,X64*VLOOKUP(AG64,【参考】数式用4!$EY$3:$GF$106,MATCH(N64,【参考】数式用4!$EY$2:$GF$2,0))),"")</f>
        <v/>
      </c>
      <c r="AD64" s="515" t="str">
        <f t="shared" si="0"/>
        <v/>
      </c>
      <c r="AE64" s="517" t="str">
        <f t="shared" si="1"/>
        <v/>
      </c>
      <c r="AF64" s="413" t="str">
        <f>IF(O64="","",'別紙様式3-2（４・５月）'!O66&amp;'別紙様式3-2（４・５月）'!P66&amp;'別紙様式3-2（４・５月）'!Q66&amp;"から"&amp;O64)</f>
        <v/>
      </c>
      <c r="AG64" s="413" t="str">
        <f>IF(OR(W64="",W64="―"),"",'別紙様式3-2（４・５月）'!O66&amp;'別紙様式3-2（４・５月）'!P66&amp;'別紙様式3-2（４・５月）'!Q66&amp;"から"&amp;W64)</f>
        <v/>
      </c>
      <c r="AH64" s="361"/>
      <c r="AI64" s="361"/>
      <c r="AJ64" s="361"/>
      <c r="AK64" s="361"/>
      <c r="AL64" s="361"/>
      <c r="AM64" s="361"/>
      <c r="AN64" s="361"/>
      <c r="AO64" s="361"/>
    </row>
    <row r="65" spans="1:41" s="360" customFormat="1" ht="24.95" customHeight="1">
      <c r="A65" s="414">
        <v>52</v>
      </c>
      <c r="B65" s="972" t="str">
        <f>IF(基本情報入力シート!C104="","",基本情報入力シート!C104)</f>
        <v/>
      </c>
      <c r="C65" s="973"/>
      <c r="D65" s="973"/>
      <c r="E65" s="973"/>
      <c r="F65" s="973"/>
      <c r="G65" s="973"/>
      <c r="H65" s="973"/>
      <c r="I65" s="974"/>
      <c r="J65" s="391" t="str">
        <f>IF(基本情報入力シート!M104="","",基本情報入力シート!M104)</f>
        <v/>
      </c>
      <c r="K65" s="392" t="str">
        <f>IF(基本情報入力シート!R104="","",基本情報入力シート!R104)</f>
        <v/>
      </c>
      <c r="L65" s="392" t="str">
        <f>IF(基本情報入力シート!W104="","",基本情報入力シート!W104)</f>
        <v/>
      </c>
      <c r="M65" s="393" t="str">
        <f>IF(基本情報入力シート!X104="","",基本情報入力シート!X104)</f>
        <v/>
      </c>
      <c r="N65" s="394" t="str">
        <f>IF(基本情報入力シート!Y104="","",基本情報入力シート!Y104)</f>
        <v/>
      </c>
      <c r="O65" s="48"/>
      <c r="P65" s="1088"/>
      <c r="Q65" s="1089"/>
      <c r="R65" s="522" t="str">
        <f>IFERROR(IF(OR('別紙様式3-2（４・５月）'!Z67="ベア加算",'別紙様式3-2（４・５月）'!R67=""),"",P65*VLOOKUP(N65,【参考】数式用!$AD$2:$AH$37,MATCH(O65,【参考】数式用!$K$4:$N$4,0)+1,0)),"")</f>
        <v/>
      </c>
      <c r="S65" s="72"/>
      <c r="T65" s="1090"/>
      <c r="U65" s="1091"/>
      <c r="V65" s="520" t="str">
        <f>IFERROR(IF(AND('別紙様式3-2（４・５月）'!O67="",O65&lt;&gt;""),P65,P65*VLOOKUP(AF65,【参考】数式用4!$EY$3:$GF$106,MATCH(N65,【参考】数式用4!$EY$2:$GF$2,0))),"")</f>
        <v/>
      </c>
      <c r="W65" s="49"/>
      <c r="X65" s="71"/>
      <c r="Y65" s="1058" t="str">
        <f>IFERROR(IF(OR('別紙様式3-2（４・５月）'!Z67="ベア加算",'別紙様式3-2（４・５月）'!R67=""),"",X65*VLOOKUP(N65,【参考】数式用!$AD$2:$AH$37,MATCH(W65,【参考】数式用!$K$4:$N$4,0)+1,0)),"")</f>
        <v/>
      </c>
      <c r="Z65" s="1059"/>
      <c r="AA65" s="72"/>
      <c r="AB65" s="73"/>
      <c r="AC65" s="526" t="str">
        <f>IFERROR(IF(AND('別紙様式3-2（４・５月）'!O67="",W65&lt;&gt;"",W65&lt;&gt;"―"),X65,X65*VLOOKUP(AG65,【参考】数式用4!$EY$3:$GF$106,MATCH(N65,【参考】数式用4!$EY$2:$GF$2,0))),"")</f>
        <v/>
      </c>
      <c r="AD65" s="515" t="str">
        <f t="shared" si="0"/>
        <v/>
      </c>
      <c r="AE65" s="517" t="str">
        <f t="shared" si="1"/>
        <v/>
      </c>
      <c r="AF65" s="413" t="str">
        <f>IF(O65="","",'別紙様式3-2（４・５月）'!O67&amp;'別紙様式3-2（４・５月）'!P67&amp;'別紙様式3-2（４・５月）'!Q67&amp;"から"&amp;O65)</f>
        <v/>
      </c>
      <c r="AG65" s="413" t="str">
        <f>IF(OR(W65="",W65="―"),"",'別紙様式3-2（４・５月）'!O67&amp;'別紙様式3-2（４・５月）'!P67&amp;'別紙様式3-2（４・５月）'!Q67&amp;"から"&amp;W65)</f>
        <v/>
      </c>
      <c r="AH65" s="361"/>
      <c r="AI65" s="361"/>
      <c r="AJ65" s="361"/>
      <c r="AK65" s="361"/>
      <c r="AL65" s="361"/>
      <c r="AM65" s="361"/>
      <c r="AN65" s="361"/>
      <c r="AO65" s="361"/>
    </row>
    <row r="66" spans="1:41" s="360" customFormat="1" ht="24.95" customHeight="1">
      <c r="A66" s="414">
        <v>53</v>
      </c>
      <c r="B66" s="972" t="str">
        <f>IF(基本情報入力シート!C105="","",基本情報入力シート!C105)</f>
        <v/>
      </c>
      <c r="C66" s="973"/>
      <c r="D66" s="973"/>
      <c r="E66" s="973"/>
      <c r="F66" s="973"/>
      <c r="G66" s="973"/>
      <c r="H66" s="973"/>
      <c r="I66" s="974"/>
      <c r="J66" s="391" t="str">
        <f>IF(基本情報入力シート!M105="","",基本情報入力シート!M105)</f>
        <v/>
      </c>
      <c r="K66" s="392" t="str">
        <f>IF(基本情報入力シート!R105="","",基本情報入力シート!R105)</f>
        <v/>
      </c>
      <c r="L66" s="392" t="str">
        <f>IF(基本情報入力シート!W105="","",基本情報入力シート!W105)</f>
        <v/>
      </c>
      <c r="M66" s="393" t="str">
        <f>IF(基本情報入力シート!X105="","",基本情報入力シート!X105)</f>
        <v/>
      </c>
      <c r="N66" s="394" t="str">
        <f>IF(基本情報入力シート!Y105="","",基本情報入力シート!Y105)</f>
        <v/>
      </c>
      <c r="O66" s="48"/>
      <c r="P66" s="1088"/>
      <c r="Q66" s="1089"/>
      <c r="R66" s="522" t="str">
        <f>IFERROR(IF(OR('別紙様式3-2（４・５月）'!Z68="ベア加算",'別紙様式3-2（４・５月）'!R68=""),"",P66*VLOOKUP(N66,【参考】数式用!$AD$2:$AH$37,MATCH(O66,【参考】数式用!$K$4:$N$4,0)+1,0)),"")</f>
        <v/>
      </c>
      <c r="S66" s="72"/>
      <c r="T66" s="1090"/>
      <c r="U66" s="1091"/>
      <c r="V66" s="520" t="str">
        <f>IFERROR(IF(AND('別紙様式3-2（４・５月）'!O68="",O66&lt;&gt;""),P66,P66*VLOOKUP(AF66,【参考】数式用4!$EY$3:$GF$106,MATCH(N66,【参考】数式用4!$EY$2:$GF$2,0))),"")</f>
        <v/>
      </c>
      <c r="W66" s="49"/>
      <c r="X66" s="71"/>
      <c r="Y66" s="1058" t="str">
        <f>IFERROR(IF(OR('別紙様式3-2（４・５月）'!Z68="ベア加算",'別紙様式3-2（４・５月）'!R68=""),"",X66*VLOOKUP(N66,【参考】数式用!$AD$2:$AH$37,MATCH(W66,【参考】数式用!$K$4:$N$4,0)+1,0)),"")</f>
        <v/>
      </c>
      <c r="Z66" s="1059"/>
      <c r="AA66" s="72"/>
      <c r="AB66" s="73"/>
      <c r="AC66" s="526" t="str">
        <f>IFERROR(IF(AND('別紙様式3-2（４・５月）'!O68="",W66&lt;&gt;"",W66&lt;&gt;"―"),X66,X66*VLOOKUP(AG66,【参考】数式用4!$EY$3:$GF$106,MATCH(N66,【参考】数式用4!$EY$2:$GF$2,0))),"")</f>
        <v/>
      </c>
      <c r="AD66" s="515" t="str">
        <f t="shared" si="0"/>
        <v/>
      </c>
      <c r="AE66" s="517" t="str">
        <f t="shared" si="1"/>
        <v/>
      </c>
      <c r="AF66" s="413" t="str">
        <f>IF(O66="","",'別紙様式3-2（４・５月）'!O68&amp;'別紙様式3-2（４・５月）'!P68&amp;'別紙様式3-2（４・５月）'!Q68&amp;"から"&amp;O66)</f>
        <v/>
      </c>
      <c r="AG66" s="413" t="str">
        <f>IF(OR(W66="",W66="―"),"",'別紙様式3-2（４・５月）'!O68&amp;'別紙様式3-2（４・５月）'!P68&amp;'別紙様式3-2（４・５月）'!Q68&amp;"から"&amp;W66)</f>
        <v/>
      </c>
      <c r="AH66" s="361"/>
      <c r="AI66" s="361"/>
      <c r="AJ66" s="361"/>
      <c r="AK66" s="361"/>
      <c r="AL66" s="361"/>
      <c r="AM66" s="361"/>
      <c r="AN66" s="361"/>
      <c r="AO66" s="361"/>
    </row>
    <row r="67" spans="1:41" s="360" customFormat="1" ht="24.95" customHeight="1">
      <c r="A67" s="414">
        <v>54</v>
      </c>
      <c r="B67" s="972" t="str">
        <f>IF(基本情報入力シート!C106="","",基本情報入力シート!C106)</f>
        <v/>
      </c>
      <c r="C67" s="973"/>
      <c r="D67" s="973"/>
      <c r="E67" s="973"/>
      <c r="F67" s="973"/>
      <c r="G67" s="973"/>
      <c r="H67" s="973"/>
      <c r="I67" s="974"/>
      <c r="J67" s="391" t="str">
        <f>IF(基本情報入力シート!M106="","",基本情報入力シート!M106)</f>
        <v/>
      </c>
      <c r="K67" s="392" t="str">
        <f>IF(基本情報入力シート!R106="","",基本情報入力シート!R106)</f>
        <v/>
      </c>
      <c r="L67" s="392" t="str">
        <f>IF(基本情報入力シート!W106="","",基本情報入力シート!W106)</f>
        <v/>
      </c>
      <c r="M67" s="393" t="str">
        <f>IF(基本情報入力シート!X106="","",基本情報入力シート!X106)</f>
        <v/>
      </c>
      <c r="N67" s="394" t="str">
        <f>IF(基本情報入力シート!Y106="","",基本情報入力シート!Y106)</f>
        <v/>
      </c>
      <c r="O67" s="48"/>
      <c r="P67" s="1088"/>
      <c r="Q67" s="1089"/>
      <c r="R67" s="522" t="str">
        <f>IFERROR(IF(OR('別紙様式3-2（４・５月）'!Z69="ベア加算",'別紙様式3-2（４・５月）'!R69=""),"",P67*VLOOKUP(N67,【参考】数式用!$AD$2:$AH$37,MATCH(O67,【参考】数式用!$K$4:$N$4,0)+1,0)),"")</f>
        <v/>
      </c>
      <c r="S67" s="72"/>
      <c r="T67" s="1090"/>
      <c r="U67" s="1091"/>
      <c r="V67" s="520" t="str">
        <f>IFERROR(IF(AND('別紙様式3-2（４・５月）'!O69="",O67&lt;&gt;""),P67,P67*VLOOKUP(AF67,【参考】数式用4!$EY$3:$GF$106,MATCH(N67,【参考】数式用4!$EY$2:$GF$2,0))),"")</f>
        <v/>
      </c>
      <c r="W67" s="49"/>
      <c r="X67" s="71"/>
      <c r="Y67" s="1058" t="str">
        <f>IFERROR(IF(OR('別紙様式3-2（４・５月）'!Z69="ベア加算",'別紙様式3-2（４・５月）'!R69=""),"",X67*VLOOKUP(N67,【参考】数式用!$AD$2:$AH$37,MATCH(W67,【参考】数式用!$K$4:$N$4,0)+1,0)),"")</f>
        <v/>
      </c>
      <c r="Z67" s="1059"/>
      <c r="AA67" s="72"/>
      <c r="AB67" s="73"/>
      <c r="AC67" s="526" t="str">
        <f>IFERROR(IF(AND('別紙様式3-2（４・５月）'!O69="",W67&lt;&gt;"",W67&lt;&gt;"―"),X67,X67*VLOOKUP(AG67,【参考】数式用4!$EY$3:$GF$106,MATCH(N67,【参考】数式用4!$EY$2:$GF$2,0))),"")</f>
        <v/>
      </c>
      <c r="AD67" s="515" t="str">
        <f t="shared" si="0"/>
        <v/>
      </c>
      <c r="AE67" s="517" t="str">
        <f t="shared" si="1"/>
        <v/>
      </c>
      <c r="AF67" s="413" t="str">
        <f>IF(O67="","",'別紙様式3-2（４・５月）'!O69&amp;'別紙様式3-2（４・５月）'!P69&amp;'別紙様式3-2（４・５月）'!Q69&amp;"から"&amp;O67)</f>
        <v/>
      </c>
      <c r="AG67" s="413" t="str">
        <f>IF(OR(W67="",W67="―"),"",'別紙様式3-2（４・５月）'!O69&amp;'別紙様式3-2（４・５月）'!P69&amp;'別紙様式3-2（４・５月）'!Q69&amp;"から"&amp;W67)</f>
        <v/>
      </c>
      <c r="AH67" s="361"/>
      <c r="AI67" s="361"/>
      <c r="AJ67" s="361"/>
      <c r="AK67" s="361"/>
      <c r="AL67" s="361"/>
      <c r="AM67" s="361"/>
      <c r="AN67" s="361"/>
      <c r="AO67" s="361"/>
    </row>
    <row r="68" spans="1:41" s="360" customFormat="1" ht="24.95" customHeight="1">
      <c r="A68" s="414">
        <v>55</v>
      </c>
      <c r="B68" s="972" t="str">
        <f>IF(基本情報入力シート!C107="","",基本情報入力シート!C107)</f>
        <v/>
      </c>
      <c r="C68" s="973"/>
      <c r="D68" s="973"/>
      <c r="E68" s="973"/>
      <c r="F68" s="973"/>
      <c r="G68" s="973"/>
      <c r="H68" s="973"/>
      <c r="I68" s="974"/>
      <c r="J68" s="391" t="str">
        <f>IF(基本情報入力シート!M107="","",基本情報入力シート!M107)</f>
        <v/>
      </c>
      <c r="K68" s="392" t="str">
        <f>IF(基本情報入力シート!R107="","",基本情報入力シート!R107)</f>
        <v/>
      </c>
      <c r="L68" s="392" t="str">
        <f>IF(基本情報入力シート!W107="","",基本情報入力シート!W107)</f>
        <v/>
      </c>
      <c r="M68" s="393" t="str">
        <f>IF(基本情報入力シート!X107="","",基本情報入力シート!X107)</f>
        <v/>
      </c>
      <c r="N68" s="394" t="str">
        <f>IF(基本情報入力シート!Y107="","",基本情報入力シート!Y107)</f>
        <v/>
      </c>
      <c r="O68" s="48"/>
      <c r="P68" s="1088"/>
      <c r="Q68" s="1089"/>
      <c r="R68" s="522" t="str">
        <f>IFERROR(IF(OR('別紙様式3-2（４・５月）'!Z70="ベア加算",'別紙様式3-2（４・５月）'!R70=""),"",P68*VLOOKUP(N68,【参考】数式用!$AD$2:$AH$37,MATCH(O68,【参考】数式用!$K$4:$N$4,0)+1,0)),"")</f>
        <v/>
      </c>
      <c r="S68" s="72"/>
      <c r="T68" s="1090"/>
      <c r="U68" s="1091"/>
      <c r="V68" s="520" t="str">
        <f>IFERROR(IF(AND('別紙様式3-2（４・５月）'!O70="",O68&lt;&gt;""),P68,P68*VLOOKUP(AF68,【参考】数式用4!$EY$3:$GF$106,MATCH(N68,【参考】数式用4!$EY$2:$GF$2,0))),"")</f>
        <v/>
      </c>
      <c r="W68" s="49"/>
      <c r="X68" s="71"/>
      <c r="Y68" s="1058" t="str">
        <f>IFERROR(IF(OR('別紙様式3-2（４・５月）'!Z70="ベア加算",'別紙様式3-2（４・５月）'!R70=""),"",X68*VLOOKUP(N68,【参考】数式用!$AD$2:$AH$37,MATCH(W68,【参考】数式用!$K$4:$N$4,0)+1,0)),"")</f>
        <v/>
      </c>
      <c r="Z68" s="1059"/>
      <c r="AA68" s="72"/>
      <c r="AB68" s="73"/>
      <c r="AC68" s="526" t="str">
        <f>IFERROR(IF(AND('別紙様式3-2（４・５月）'!O70="",W68&lt;&gt;"",W68&lt;&gt;"―"),X68,X68*VLOOKUP(AG68,【参考】数式用4!$EY$3:$GF$106,MATCH(N68,【参考】数式用4!$EY$2:$GF$2,0))),"")</f>
        <v/>
      </c>
      <c r="AD68" s="515" t="str">
        <f t="shared" si="0"/>
        <v/>
      </c>
      <c r="AE68" s="517" t="str">
        <f t="shared" si="1"/>
        <v/>
      </c>
      <c r="AF68" s="413" t="str">
        <f>IF(O68="","",'別紙様式3-2（４・５月）'!O70&amp;'別紙様式3-2（４・５月）'!P70&amp;'別紙様式3-2（４・５月）'!Q70&amp;"から"&amp;O68)</f>
        <v/>
      </c>
      <c r="AG68" s="413" t="str">
        <f>IF(OR(W68="",W68="―"),"",'別紙様式3-2（４・５月）'!O70&amp;'別紙様式3-2（４・５月）'!P70&amp;'別紙様式3-2（４・５月）'!Q70&amp;"から"&amp;W68)</f>
        <v/>
      </c>
      <c r="AH68" s="361"/>
      <c r="AI68" s="361"/>
      <c r="AJ68" s="361"/>
      <c r="AK68" s="361"/>
      <c r="AL68" s="361"/>
      <c r="AM68" s="361"/>
      <c r="AN68" s="361"/>
      <c r="AO68" s="361"/>
    </row>
    <row r="69" spans="1:41" s="360" customFormat="1" ht="24.95" customHeight="1">
      <c r="A69" s="414">
        <v>56</v>
      </c>
      <c r="B69" s="972" t="str">
        <f>IF(基本情報入力シート!C108="","",基本情報入力シート!C108)</f>
        <v/>
      </c>
      <c r="C69" s="973"/>
      <c r="D69" s="973"/>
      <c r="E69" s="973"/>
      <c r="F69" s="973"/>
      <c r="G69" s="973"/>
      <c r="H69" s="973"/>
      <c r="I69" s="974"/>
      <c r="J69" s="391" t="str">
        <f>IF(基本情報入力シート!M108="","",基本情報入力シート!M108)</f>
        <v/>
      </c>
      <c r="K69" s="392" t="str">
        <f>IF(基本情報入力シート!R108="","",基本情報入力シート!R108)</f>
        <v/>
      </c>
      <c r="L69" s="392" t="str">
        <f>IF(基本情報入力シート!W108="","",基本情報入力シート!W108)</f>
        <v/>
      </c>
      <c r="M69" s="393" t="str">
        <f>IF(基本情報入力シート!X108="","",基本情報入力シート!X108)</f>
        <v/>
      </c>
      <c r="N69" s="394" t="str">
        <f>IF(基本情報入力シート!Y108="","",基本情報入力シート!Y108)</f>
        <v/>
      </c>
      <c r="O69" s="48"/>
      <c r="P69" s="1088"/>
      <c r="Q69" s="1089"/>
      <c r="R69" s="522" t="str">
        <f>IFERROR(IF(OR('別紙様式3-2（４・５月）'!Z71="ベア加算",'別紙様式3-2（４・５月）'!R71=""),"",P69*VLOOKUP(N69,【参考】数式用!$AD$2:$AH$37,MATCH(O69,【参考】数式用!$K$4:$N$4,0)+1,0)),"")</f>
        <v/>
      </c>
      <c r="S69" s="72"/>
      <c r="T69" s="1090"/>
      <c r="U69" s="1091"/>
      <c r="V69" s="520" t="str">
        <f>IFERROR(IF(AND('別紙様式3-2（４・５月）'!O71="",O69&lt;&gt;""),P69,P69*VLOOKUP(AF69,【参考】数式用4!$EY$3:$GF$106,MATCH(N69,【参考】数式用4!$EY$2:$GF$2,0))),"")</f>
        <v/>
      </c>
      <c r="W69" s="49"/>
      <c r="X69" s="71"/>
      <c r="Y69" s="1058" t="str">
        <f>IFERROR(IF(OR('別紙様式3-2（４・５月）'!Z71="ベア加算",'別紙様式3-2（４・５月）'!R71=""),"",X69*VLOOKUP(N69,【参考】数式用!$AD$2:$AH$37,MATCH(W69,【参考】数式用!$K$4:$N$4,0)+1,0)),"")</f>
        <v/>
      </c>
      <c r="Z69" s="1059"/>
      <c r="AA69" s="72"/>
      <c r="AB69" s="73"/>
      <c r="AC69" s="526" t="str">
        <f>IFERROR(IF(AND('別紙様式3-2（４・５月）'!O71="",W69&lt;&gt;"",W69&lt;&gt;"―"),X69,X69*VLOOKUP(AG69,【参考】数式用4!$EY$3:$GF$106,MATCH(N69,【参考】数式用4!$EY$2:$GF$2,0))),"")</f>
        <v/>
      </c>
      <c r="AD69" s="515" t="str">
        <f t="shared" si="0"/>
        <v/>
      </c>
      <c r="AE69" s="517" t="str">
        <f t="shared" si="1"/>
        <v/>
      </c>
      <c r="AF69" s="413" t="str">
        <f>IF(O69="","",'別紙様式3-2（４・５月）'!O71&amp;'別紙様式3-2（４・５月）'!P71&amp;'別紙様式3-2（４・５月）'!Q71&amp;"から"&amp;O69)</f>
        <v/>
      </c>
      <c r="AG69" s="413" t="str">
        <f>IF(OR(W69="",W69="―"),"",'別紙様式3-2（４・５月）'!O71&amp;'別紙様式3-2（４・５月）'!P71&amp;'別紙様式3-2（４・５月）'!Q71&amp;"から"&amp;W69)</f>
        <v/>
      </c>
      <c r="AH69" s="361"/>
      <c r="AI69" s="361"/>
      <c r="AJ69" s="361"/>
      <c r="AK69" s="361"/>
      <c r="AL69" s="361"/>
      <c r="AM69" s="361"/>
      <c r="AN69" s="361"/>
      <c r="AO69" s="361"/>
    </row>
    <row r="70" spans="1:41" s="360" customFormat="1" ht="24.95" customHeight="1">
      <c r="A70" s="414">
        <v>57</v>
      </c>
      <c r="B70" s="972" t="str">
        <f>IF(基本情報入力シート!C109="","",基本情報入力シート!C109)</f>
        <v/>
      </c>
      <c r="C70" s="973"/>
      <c r="D70" s="973"/>
      <c r="E70" s="973"/>
      <c r="F70" s="973"/>
      <c r="G70" s="973"/>
      <c r="H70" s="973"/>
      <c r="I70" s="974"/>
      <c r="J70" s="391" t="str">
        <f>IF(基本情報入力シート!M109="","",基本情報入力シート!M109)</f>
        <v/>
      </c>
      <c r="K70" s="392" t="str">
        <f>IF(基本情報入力シート!R109="","",基本情報入力シート!R109)</f>
        <v/>
      </c>
      <c r="L70" s="392" t="str">
        <f>IF(基本情報入力シート!W109="","",基本情報入力シート!W109)</f>
        <v/>
      </c>
      <c r="M70" s="393" t="str">
        <f>IF(基本情報入力シート!X109="","",基本情報入力シート!X109)</f>
        <v/>
      </c>
      <c r="N70" s="394" t="str">
        <f>IF(基本情報入力シート!Y109="","",基本情報入力シート!Y109)</f>
        <v/>
      </c>
      <c r="O70" s="48"/>
      <c r="P70" s="1088"/>
      <c r="Q70" s="1089"/>
      <c r="R70" s="522" t="str">
        <f>IFERROR(IF(OR('別紙様式3-2（４・５月）'!Z72="ベア加算",'別紙様式3-2（４・５月）'!R72=""),"",P70*VLOOKUP(N70,【参考】数式用!$AD$2:$AH$37,MATCH(O70,【参考】数式用!$K$4:$N$4,0)+1,0)),"")</f>
        <v/>
      </c>
      <c r="S70" s="72"/>
      <c r="T70" s="1090"/>
      <c r="U70" s="1091"/>
      <c r="V70" s="520" t="str">
        <f>IFERROR(IF(AND('別紙様式3-2（４・５月）'!O72="",O70&lt;&gt;""),P70,P70*VLOOKUP(AF70,【参考】数式用4!$EY$3:$GF$106,MATCH(N70,【参考】数式用4!$EY$2:$GF$2,0))),"")</f>
        <v/>
      </c>
      <c r="W70" s="49"/>
      <c r="X70" s="71"/>
      <c r="Y70" s="1058" t="str">
        <f>IFERROR(IF(OR('別紙様式3-2（４・５月）'!Z72="ベア加算",'別紙様式3-2（４・５月）'!R72=""),"",X70*VLOOKUP(N70,【参考】数式用!$AD$2:$AH$37,MATCH(W70,【参考】数式用!$K$4:$N$4,0)+1,0)),"")</f>
        <v/>
      </c>
      <c r="Z70" s="1059"/>
      <c r="AA70" s="72"/>
      <c r="AB70" s="73"/>
      <c r="AC70" s="526" t="str">
        <f>IFERROR(IF(AND('別紙様式3-2（４・５月）'!O72="",W70&lt;&gt;"",W70&lt;&gt;"―"),X70,X70*VLOOKUP(AG70,【参考】数式用4!$EY$3:$GF$106,MATCH(N70,【参考】数式用4!$EY$2:$GF$2,0))),"")</f>
        <v/>
      </c>
      <c r="AD70" s="515" t="str">
        <f t="shared" si="0"/>
        <v/>
      </c>
      <c r="AE70" s="517" t="str">
        <f t="shared" si="1"/>
        <v/>
      </c>
      <c r="AF70" s="413" t="str">
        <f>IF(O70="","",'別紙様式3-2（４・５月）'!O72&amp;'別紙様式3-2（４・５月）'!P72&amp;'別紙様式3-2（４・５月）'!Q72&amp;"から"&amp;O70)</f>
        <v/>
      </c>
      <c r="AG70" s="413" t="str">
        <f>IF(OR(W70="",W70="―"),"",'別紙様式3-2（４・５月）'!O72&amp;'別紙様式3-2（４・５月）'!P72&amp;'別紙様式3-2（４・５月）'!Q72&amp;"から"&amp;W70)</f>
        <v/>
      </c>
      <c r="AH70" s="361"/>
      <c r="AI70" s="361"/>
      <c r="AJ70" s="361"/>
      <c r="AK70" s="361"/>
      <c r="AL70" s="361"/>
      <c r="AM70" s="361"/>
      <c r="AN70" s="361"/>
      <c r="AO70" s="361"/>
    </row>
    <row r="71" spans="1:41" s="360" customFormat="1" ht="24.95" customHeight="1">
      <c r="A71" s="414">
        <v>58</v>
      </c>
      <c r="B71" s="972" t="str">
        <f>IF(基本情報入力シート!C110="","",基本情報入力シート!C110)</f>
        <v/>
      </c>
      <c r="C71" s="973"/>
      <c r="D71" s="973"/>
      <c r="E71" s="973"/>
      <c r="F71" s="973"/>
      <c r="G71" s="973"/>
      <c r="H71" s="973"/>
      <c r="I71" s="974"/>
      <c r="J71" s="391" t="str">
        <f>IF(基本情報入力シート!M110="","",基本情報入力シート!M110)</f>
        <v/>
      </c>
      <c r="K71" s="392" t="str">
        <f>IF(基本情報入力シート!R110="","",基本情報入力シート!R110)</f>
        <v/>
      </c>
      <c r="L71" s="392" t="str">
        <f>IF(基本情報入力シート!W110="","",基本情報入力シート!W110)</f>
        <v/>
      </c>
      <c r="M71" s="393" t="str">
        <f>IF(基本情報入力シート!X110="","",基本情報入力シート!X110)</f>
        <v/>
      </c>
      <c r="N71" s="394" t="str">
        <f>IF(基本情報入力シート!Y110="","",基本情報入力シート!Y110)</f>
        <v/>
      </c>
      <c r="O71" s="48"/>
      <c r="P71" s="1088"/>
      <c r="Q71" s="1089"/>
      <c r="R71" s="522" t="str">
        <f>IFERROR(IF(OR('別紙様式3-2（４・５月）'!Z73="ベア加算",'別紙様式3-2（４・５月）'!R73=""),"",P71*VLOOKUP(N71,【参考】数式用!$AD$2:$AH$37,MATCH(O71,【参考】数式用!$K$4:$N$4,0)+1,0)),"")</f>
        <v/>
      </c>
      <c r="S71" s="72"/>
      <c r="T71" s="1090"/>
      <c r="U71" s="1091"/>
      <c r="V71" s="520" t="str">
        <f>IFERROR(IF(AND('別紙様式3-2（４・５月）'!O73="",O71&lt;&gt;""),P71,P71*VLOOKUP(AF71,【参考】数式用4!$EY$3:$GF$106,MATCH(N71,【参考】数式用4!$EY$2:$GF$2,0))),"")</f>
        <v/>
      </c>
      <c r="W71" s="49"/>
      <c r="X71" s="71"/>
      <c r="Y71" s="1058" t="str">
        <f>IFERROR(IF(OR('別紙様式3-2（４・５月）'!Z73="ベア加算",'別紙様式3-2（４・５月）'!R73=""),"",X71*VLOOKUP(N71,【参考】数式用!$AD$2:$AH$37,MATCH(W71,【参考】数式用!$K$4:$N$4,0)+1,0)),"")</f>
        <v/>
      </c>
      <c r="Z71" s="1059"/>
      <c r="AA71" s="72"/>
      <c r="AB71" s="73"/>
      <c r="AC71" s="526" t="str">
        <f>IFERROR(IF(AND('別紙様式3-2（４・５月）'!O73="",W71&lt;&gt;"",W71&lt;&gt;"―"),X71,X71*VLOOKUP(AG71,【参考】数式用4!$EY$3:$GF$106,MATCH(N71,【参考】数式用4!$EY$2:$GF$2,0))),"")</f>
        <v/>
      </c>
      <c r="AD71" s="515" t="str">
        <f t="shared" si="0"/>
        <v/>
      </c>
      <c r="AE71" s="517" t="str">
        <f t="shared" si="1"/>
        <v/>
      </c>
      <c r="AF71" s="413" t="str">
        <f>IF(O71="","",'別紙様式3-2（４・５月）'!O73&amp;'別紙様式3-2（４・５月）'!P73&amp;'別紙様式3-2（４・５月）'!Q73&amp;"から"&amp;O71)</f>
        <v/>
      </c>
      <c r="AG71" s="413" t="str">
        <f>IF(OR(W71="",W71="―"),"",'別紙様式3-2（４・５月）'!O73&amp;'別紙様式3-2（４・５月）'!P73&amp;'別紙様式3-2（４・５月）'!Q73&amp;"から"&amp;W71)</f>
        <v/>
      </c>
      <c r="AH71" s="361"/>
      <c r="AI71" s="361"/>
      <c r="AJ71" s="361"/>
      <c r="AK71" s="361"/>
      <c r="AL71" s="361"/>
      <c r="AM71" s="361"/>
      <c r="AN71" s="361"/>
      <c r="AO71" s="361"/>
    </row>
    <row r="72" spans="1:41" s="360" customFormat="1" ht="24.95" customHeight="1">
      <c r="A72" s="414">
        <v>59</v>
      </c>
      <c r="B72" s="972" t="str">
        <f>IF(基本情報入力シート!C111="","",基本情報入力シート!C111)</f>
        <v/>
      </c>
      <c r="C72" s="973"/>
      <c r="D72" s="973"/>
      <c r="E72" s="973"/>
      <c r="F72" s="973"/>
      <c r="G72" s="973"/>
      <c r="H72" s="973"/>
      <c r="I72" s="974"/>
      <c r="J72" s="391" t="str">
        <f>IF(基本情報入力シート!M111="","",基本情報入力シート!M111)</f>
        <v/>
      </c>
      <c r="K72" s="392" t="str">
        <f>IF(基本情報入力シート!R111="","",基本情報入力シート!R111)</f>
        <v/>
      </c>
      <c r="L72" s="392" t="str">
        <f>IF(基本情報入力シート!W111="","",基本情報入力シート!W111)</f>
        <v/>
      </c>
      <c r="M72" s="393" t="str">
        <f>IF(基本情報入力シート!X111="","",基本情報入力シート!X111)</f>
        <v/>
      </c>
      <c r="N72" s="394" t="str">
        <f>IF(基本情報入力シート!Y111="","",基本情報入力シート!Y111)</f>
        <v/>
      </c>
      <c r="O72" s="48"/>
      <c r="P72" s="1088"/>
      <c r="Q72" s="1089"/>
      <c r="R72" s="522" t="str">
        <f>IFERROR(IF(OR('別紙様式3-2（４・５月）'!Z74="ベア加算",'別紙様式3-2（４・５月）'!R74=""),"",P72*VLOOKUP(N72,【参考】数式用!$AD$2:$AH$37,MATCH(O72,【参考】数式用!$K$4:$N$4,0)+1,0)),"")</f>
        <v/>
      </c>
      <c r="S72" s="72"/>
      <c r="T72" s="1090"/>
      <c r="U72" s="1091"/>
      <c r="V72" s="520" t="str">
        <f>IFERROR(IF(AND('別紙様式3-2（４・５月）'!O74="",O72&lt;&gt;""),P72,P72*VLOOKUP(AF72,【参考】数式用4!$EY$3:$GF$106,MATCH(N72,【参考】数式用4!$EY$2:$GF$2,0))),"")</f>
        <v/>
      </c>
      <c r="W72" s="49"/>
      <c r="X72" s="71"/>
      <c r="Y72" s="1058" t="str">
        <f>IFERROR(IF(OR('別紙様式3-2（４・５月）'!Z74="ベア加算",'別紙様式3-2（４・５月）'!R74=""),"",X72*VLOOKUP(N72,【参考】数式用!$AD$2:$AH$37,MATCH(W72,【参考】数式用!$K$4:$N$4,0)+1,0)),"")</f>
        <v/>
      </c>
      <c r="Z72" s="1059"/>
      <c r="AA72" s="72"/>
      <c r="AB72" s="73"/>
      <c r="AC72" s="526" t="str">
        <f>IFERROR(IF(AND('別紙様式3-2（４・５月）'!O74="",W72&lt;&gt;"",W72&lt;&gt;"―"),X72,X72*VLOOKUP(AG72,【参考】数式用4!$EY$3:$GF$106,MATCH(N72,【参考】数式用4!$EY$2:$GF$2,0))),"")</f>
        <v/>
      </c>
      <c r="AD72" s="515" t="str">
        <f t="shared" si="0"/>
        <v/>
      </c>
      <c r="AE72" s="517" t="str">
        <f t="shared" si="1"/>
        <v/>
      </c>
      <c r="AF72" s="413" t="str">
        <f>IF(O72="","",'別紙様式3-2（４・５月）'!O74&amp;'別紙様式3-2（４・５月）'!P74&amp;'別紙様式3-2（４・５月）'!Q74&amp;"から"&amp;O72)</f>
        <v/>
      </c>
      <c r="AG72" s="413" t="str">
        <f>IF(OR(W72="",W72="―"),"",'別紙様式3-2（４・５月）'!O74&amp;'別紙様式3-2（４・５月）'!P74&amp;'別紙様式3-2（４・５月）'!Q74&amp;"から"&amp;W72)</f>
        <v/>
      </c>
      <c r="AH72" s="361"/>
      <c r="AI72" s="361"/>
      <c r="AJ72" s="361"/>
      <c r="AK72" s="361"/>
      <c r="AL72" s="361"/>
      <c r="AM72" s="361"/>
      <c r="AN72" s="361"/>
      <c r="AO72" s="361"/>
    </row>
    <row r="73" spans="1:41" s="360" customFormat="1" ht="24.95" customHeight="1">
      <c r="A73" s="414">
        <v>60</v>
      </c>
      <c r="B73" s="972" t="str">
        <f>IF(基本情報入力シート!C112="","",基本情報入力シート!C112)</f>
        <v/>
      </c>
      <c r="C73" s="973"/>
      <c r="D73" s="973"/>
      <c r="E73" s="973"/>
      <c r="F73" s="973"/>
      <c r="G73" s="973"/>
      <c r="H73" s="973"/>
      <c r="I73" s="974"/>
      <c r="J73" s="391" t="str">
        <f>IF(基本情報入力シート!M112="","",基本情報入力シート!M112)</f>
        <v/>
      </c>
      <c r="K73" s="392" t="str">
        <f>IF(基本情報入力シート!R112="","",基本情報入力シート!R112)</f>
        <v/>
      </c>
      <c r="L73" s="392" t="str">
        <f>IF(基本情報入力シート!W112="","",基本情報入力シート!W112)</f>
        <v/>
      </c>
      <c r="M73" s="393" t="str">
        <f>IF(基本情報入力シート!X112="","",基本情報入力シート!X112)</f>
        <v/>
      </c>
      <c r="N73" s="394" t="str">
        <f>IF(基本情報入力シート!Y112="","",基本情報入力シート!Y112)</f>
        <v/>
      </c>
      <c r="O73" s="48"/>
      <c r="P73" s="1088"/>
      <c r="Q73" s="1089"/>
      <c r="R73" s="522" t="str">
        <f>IFERROR(IF(OR('別紙様式3-2（４・５月）'!Z75="ベア加算",'別紙様式3-2（４・５月）'!R75=""),"",P73*VLOOKUP(N73,【参考】数式用!$AD$2:$AH$37,MATCH(O73,【参考】数式用!$K$4:$N$4,0)+1,0)),"")</f>
        <v/>
      </c>
      <c r="S73" s="72"/>
      <c r="T73" s="1090"/>
      <c r="U73" s="1091"/>
      <c r="V73" s="520" t="str">
        <f>IFERROR(IF(AND('別紙様式3-2（４・５月）'!O75="",O73&lt;&gt;""),P73,P73*VLOOKUP(AF73,【参考】数式用4!$EY$3:$GF$106,MATCH(N73,【参考】数式用4!$EY$2:$GF$2,0))),"")</f>
        <v/>
      </c>
      <c r="W73" s="49"/>
      <c r="X73" s="71"/>
      <c r="Y73" s="1058" t="str">
        <f>IFERROR(IF(OR('別紙様式3-2（４・５月）'!Z75="ベア加算",'別紙様式3-2（４・５月）'!R75=""),"",X73*VLOOKUP(N73,【参考】数式用!$AD$2:$AH$37,MATCH(W73,【参考】数式用!$K$4:$N$4,0)+1,0)),"")</f>
        <v/>
      </c>
      <c r="Z73" s="1059"/>
      <c r="AA73" s="72"/>
      <c r="AB73" s="73"/>
      <c r="AC73" s="526" t="str">
        <f>IFERROR(IF(AND('別紙様式3-2（４・５月）'!O75="",W73&lt;&gt;"",W73&lt;&gt;"―"),X73,X73*VLOOKUP(AG73,【参考】数式用4!$EY$3:$GF$106,MATCH(N73,【参考】数式用4!$EY$2:$GF$2,0))),"")</f>
        <v/>
      </c>
      <c r="AD73" s="515" t="str">
        <f t="shared" si="0"/>
        <v/>
      </c>
      <c r="AE73" s="517" t="str">
        <f t="shared" si="1"/>
        <v/>
      </c>
      <c r="AF73" s="413" t="str">
        <f>IF(O73="","",'別紙様式3-2（４・５月）'!O75&amp;'別紙様式3-2（４・５月）'!P75&amp;'別紙様式3-2（４・５月）'!Q75&amp;"から"&amp;O73)</f>
        <v/>
      </c>
      <c r="AG73" s="413" t="str">
        <f>IF(OR(W73="",W73="―"),"",'別紙様式3-2（４・５月）'!O75&amp;'別紙様式3-2（４・５月）'!P75&amp;'別紙様式3-2（４・５月）'!Q75&amp;"から"&amp;W73)</f>
        <v/>
      </c>
      <c r="AH73" s="361"/>
      <c r="AI73" s="361"/>
      <c r="AJ73" s="361"/>
      <c r="AK73" s="361"/>
      <c r="AL73" s="361"/>
      <c r="AM73" s="361"/>
      <c r="AN73" s="361"/>
      <c r="AO73" s="361"/>
    </row>
    <row r="74" spans="1:41" s="360" customFormat="1" ht="24.95" customHeight="1">
      <c r="A74" s="414">
        <v>61</v>
      </c>
      <c r="B74" s="972" t="str">
        <f>IF(基本情報入力シート!C113="","",基本情報入力シート!C113)</f>
        <v/>
      </c>
      <c r="C74" s="973"/>
      <c r="D74" s="973"/>
      <c r="E74" s="973"/>
      <c r="F74" s="973"/>
      <c r="G74" s="973"/>
      <c r="H74" s="973"/>
      <c r="I74" s="974"/>
      <c r="J74" s="391" t="str">
        <f>IF(基本情報入力シート!M113="","",基本情報入力シート!M113)</f>
        <v/>
      </c>
      <c r="K74" s="392" t="str">
        <f>IF(基本情報入力シート!R113="","",基本情報入力シート!R113)</f>
        <v/>
      </c>
      <c r="L74" s="392" t="str">
        <f>IF(基本情報入力シート!W113="","",基本情報入力シート!W113)</f>
        <v/>
      </c>
      <c r="M74" s="393" t="str">
        <f>IF(基本情報入力シート!X113="","",基本情報入力シート!X113)</f>
        <v/>
      </c>
      <c r="N74" s="394" t="str">
        <f>IF(基本情報入力シート!Y113="","",基本情報入力シート!Y113)</f>
        <v/>
      </c>
      <c r="O74" s="48"/>
      <c r="P74" s="1088"/>
      <c r="Q74" s="1089"/>
      <c r="R74" s="522" t="str">
        <f>IFERROR(IF(OR('別紙様式3-2（４・５月）'!Z76="ベア加算",'別紙様式3-2（４・５月）'!R76=""),"",P74*VLOOKUP(N74,【参考】数式用!$AD$2:$AH$37,MATCH(O74,【参考】数式用!$K$4:$N$4,0)+1,0)),"")</f>
        <v/>
      </c>
      <c r="S74" s="72"/>
      <c r="T74" s="1090"/>
      <c r="U74" s="1091"/>
      <c r="V74" s="520" t="str">
        <f>IFERROR(IF(AND('別紙様式3-2（４・５月）'!O76="",O74&lt;&gt;""),P74,P74*VLOOKUP(AF74,【参考】数式用4!$EY$3:$GF$106,MATCH(N74,【参考】数式用4!$EY$2:$GF$2,0))),"")</f>
        <v/>
      </c>
      <c r="W74" s="49"/>
      <c r="X74" s="71"/>
      <c r="Y74" s="1058" t="str">
        <f>IFERROR(IF(OR('別紙様式3-2（４・５月）'!Z76="ベア加算",'別紙様式3-2（４・５月）'!R76=""),"",X74*VLOOKUP(N74,【参考】数式用!$AD$2:$AH$37,MATCH(W74,【参考】数式用!$K$4:$N$4,0)+1,0)),"")</f>
        <v/>
      </c>
      <c r="Z74" s="1059"/>
      <c r="AA74" s="72"/>
      <c r="AB74" s="73"/>
      <c r="AC74" s="526" t="str">
        <f>IFERROR(IF(AND('別紙様式3-2（４・５月）'!O76="",W74&lt;&gt;"",W74&lt;&gt;"―"),X74,X74*VLOOKUP(AG74,【参考】数式用4!$EY$3:$GF$106,MATCH(N74,【参考】数式用4!$EY$2:$GF$2,0))),"")</f>
        <v/>
      </c>
      <c r="AD74" s="515" t="str">
        <f t="shared" si="0"/>
        <v/>
      </c>
      <c r="AE74" s="517" t="str">
        <f t="shared" si="1"/>
        <v/>
      </c>
      <c r="AF74" s="413" t="str">
        <f>IF(O74="","",'別紙様式3-2（４・５月）'!O76&amp;'別紙様式3-2（４・５月）'!P76&amp;'別紙様式3-2（４・５月）'!Q76&amp;"から"&amp;O74)</f>
        <v/>
      </c>
      <c r="AG74" s="413" t="str">
        <f>IF(OR(W74="",W74="―"),"",'別紙様式3-2（４・５月）'!O76&amp;'別紙様式3-2（４・５月）'!P76&amp;'別紙様式3-2（４・５月）'!Q76&amp;"から"&amp;W74)</f>
        <v/>
      </c>
      <c r="AH74" s="361"/>
      <c r="AI74" s="361"/>
      <c r="AJ74" s="361"/>
      <c r="AK74" s="361"/>
      <c r="AL74" s="361"/>
      <c r="AM74" s="361"/>
      <c r="AN74" s="361"/>
      <c r="AO74" s="361"/>
    </row>
    <row r="75" spans="1:41" s="360" customFormat="1" ht="24.95" customHeight="1">
      <c r="A75" s="414">
        <v>62</v>
      </c>
      <c r="B75" s="972" t="str">
        <f>IF(基本情報入力シート!C114="","",基本情報入力シート!C114)</f>
        <v/>
      </c>
      <c r="C75" s="973"/>
      <c r="D75" s="973"/>
      <c r="E75" s="973"/>
      <c r="F75" s="973"/>
      <c r="G75" s="973"/>
      <c r="H75" s="973"/>
      <c r="I75" s="974"/>
      <c r="J75" s="391" t="str">
        <f>IF(基本情報入力シート!M114="","",基本情報入力シート!M114)</f>
        <v/>
      </c>
      <c r="K75" s="392" t="str">
        <f>IF(基本情報入力シート!R114="","",基本情報入力シート!R114)</f>
        <v/>
      </c>
      <c r="L75" s="392" t="str">
        <f>IF(基本情報入力シート!W114="","",基本情報入力シート!W114)</f>
        <v/>
      </c>
      <c r="M75" s="393" t="str">
        <f>IF(基本情報入力シート!X114="","",基本情報入力シート!X114)</f>
        <v/>
      </c>
      <c r="N75" s="394" t="str">
        <f>IF(基本情報入力シート!Y114="","",基本情報入力シート!Y114)</f>
        <v/>
      </c>
      <c r="O75" s="48"/>
      <c r="P75" s="1088"/>
      <c r="Q75" s="1089"/>
      <c r="R75" s="522" t="str">
        <f>IFERROR(IF(OR('別紙様式3-2（４・５月）'!Z77="ベア加算",'別紙様式3-2（４・５月）'!R77=""),"",P75*VLOOKUP(N75,【参考】数式用!$AD$2:$AH$37,MATCH(O75,【参考】数式用!$K$4:$N$4,0)+1,0)),"")</f>
        <v/>
      </c>
      <c r="S75" s="72"/>
      <c r="T75" s="1090"/>
      <c r="U75" s="1091"/>
      <c r="V75" s="520" t="str">
        <f>IFERROR(IF(AND('別紙様式3-2（４・５月）'!O77="",O75&lt;&gt;""),P75,P75*VLOOKUP(AF75,【参考】数式用4!$EY$3:$GF$106,MATCH(N75,【参考】数式用4!$EY$2:$GF$2,0))),"")</f>
        <v/>
      </c>
      <c r="W75" s="49"/>
      <c r="X75" s="71"/>
      <c r="Y75" s="1058" t="str">
        <f>IFERROR(IF(OR('別紙様式3-2（４・５月）'!Z77="ベア加算",'別紙様式3-2（４・５月）'!R77=""),"",X75*VLOOKUP(N75,【参考】数式用!$AD$2:$AH$37,MATCH(W75,【参考】数式用!$K$4:$N$4,0)+1,0)),"")</f>
        <v/>
      </c>
      <c r="Z75" s="1059"/>
      <c r="AA75" s="72"/>
      <c r="AB75" s="73"/>
      <c r="AC75" s="526" t="str">
        <f>IFERROR(IF(AND('別紙様式3-2（４・５月）'!O77="",W75&lt;&gt;"",W75&lt;&gt;"―"),X75,X75*VLOOKUP(AG75,【参考】数式用4!$EY$3:$GF$106,MATCH(N75,【参考】数式用4!$EY$2:$GF$2,0))),"")</f>
        <v/>
      </c>
      <c r="AD75" s="515" t="str">
        <f t="shared" si="0"/>
        <v/>
      </c>
      <c r="AE75" s="517" t="str">
        <f t="shared" si="1"/>
        <v/>
      </c>
      <c r="AF75" s="413" t="str">
        <f>IF(O75="","",'別紙様式3-2（４・５月）'!O77&amp;'別紙様式3-2（４・５月）'!P77&amp;'別紙様式3-2（４・５月）'!Q77&amp;"から"&amp;O75)</f>
        <v/>
      </c>
      <c r="AG75" s="413" t="str">
        <f>IF(OR(W75="",W75="―"),"",'別紙様式3-2（４・５月）'!O77&amp;'別紙様式3-2（４・５月）'!P77&amp;'別紙様式3-2（４・５月）'!Q77&amp;"から"&amp;W75)</f>
        <v/>
      </c>
      <c r="AH75" s="361"/>
      <c r="AI75" s="361"/>
      <c r="AJ75" s="361"/>
      <c r="AK75" s="361"/>
      <c r="AL75" s="361"/>
      <c r="AM75" s="361"/>
      <c r="AN75" s="361"/>
      <c r="AO75" s="361"/>
    </row>
    <row r="76" spans="1:41" s="360" customFormat="1" ht="24.95" customHeight="1">
      <c r="A76" s="414">
        <v>63</v>
      </c>
      <c r="B76" s="972" t="str">
        <f>IF(基本情報入力シート!C115="","",基本情報入力シート!C115)</f>
        <v/>
      </c>
      <c r="C76" s="973"/>
      <c r="D76" s="973"/>
      <c r="E76" s="973"/>
      <c r="F76" s="973"/>
      <c r="G76" s="973"/>
      <c r="H76" s="973"/>
      <c r="I76" s="974"/>
      <c r="J76" s="391" t="str">
        <f>IF(基本情報入力シート!M115="","",基本情報入力シート!M115)</f>
        <v/>
      </c>
      <c r="K76" s="392" t="str">
        <f>IF(基本情報入力シート!R115="","",基本情報入力シート!R115)</f>
        <v/>
      </c>
      <c r="L76" s="392" t="str">
        <f>IF(基本情報入力シート!W115="","",基本情報入力シート!W115)</f>
        <v/>
      </c>
      <c r="M76" s="393" t="str">
        <f>IF(基本情報入力シート!X115="","",基本情報入力シート!X115)</f>
        <v/>
      </c>
      <c r="N76" s="394" t="str">
        <f>IF(基本情報入力シート!Y115="","",基本情報入力シート!Y115)</f>
        <v/>
      </c>
      <c r="O76" s="48"/>
      <c r="P76" s="1088"/>
      <c r="Q76" s="1089"/>
      <c r="R76" s="522" t="str">
        <f>IFERROR(IF(OR('別紙様式3-2（４・５月）'!Z78="ベア加算",'別紙様式3-2（４・５月）'!R78=""),"",P76*VLOOKUP(N76,【参考】数式用!$AD$2:$AH$37,MATCH(O76,【参考】数式用!$K$4:$N$4,0)+1,0)),"")</f>
        <v/>
      </c>
      <c r="S76" s="72"/>
      <c r="T76" s="1090"/>
      <c r="U76" s="1091"/>
      <c r="V76" s="520" t="str">
        <f>IFERROR(IF(AND('別紙様式3-2（４・５月）'!O78="",O76&lt;&gt;""),P76,P76*VLOOKUP(AF76,【参考】数式用4!$EY$3:$GF$106,MATCH(N76,【参考】数式用4!$EY$2:$GF$2,0))),"")</f>
        <v/>
      </c>
      <c r="W76" s="49"/>
      <c r="X76" s="71"/>
      <c r="Y76" s="1058" t="str">
        <f>IFERROR(IF(OR('別紙様式3-2（４・５月）'!Z78="ベア加算",'別紙様式3-2（４・５月）'!R78=""),"",X76*VLOOKUP(N76,【参考】数式用!$AD$2:$AH$37,MATCH(W76,【参考】数式用!$K$4:$N$4,0)+1,0)),"")</f>
        <v/>
      </c>
      <c r="Z76" s="1059"/>
      <c r="AA76" s="72"/>
      <c r="AB76" s="73"/>
      <c r="AC76" s="526" t="str">
        <f>IFERROR(IF(AND('別紙様式3-2（４・５月）'!O78="",W76&lt;&gt;"",W76&lt;&gt;"―"),X76,X76*VLOOKUP(AG76,【参考】数式用4!$EY$3:$GF$106,MATCH(N76,【参考】数式用4!$EY$2:$GF$2,0))),"")</f>
        <v/>
      </c>
      <c r="AD76" s="515" t="str">
        <f t="shared" si="0"/>
        <v/>
      </c>
      <c r="AE76" s="517" t="str">
        <f t="shared" si="1"/>
        <v/>
      </c>
      <c r="AF76" s="413" t="str">
        <f>IF(O76="","",'別紙様式3-2（４・５月）'!O78&amp;'別紙様式3-2（４・５月）'!P78&amp;'別紙様式3-2（４・５月）'!Q78&amp;"から"&amp;O76)</f>
        <v/>
      </c>
      <c r="AG76" s="413" t="str">
        <f>IF(OR(W76="",W76="―"),"",'別紙様式3-2（４・５月）'!O78&amp;'別紙様式3-2（４・５月）'!P78&amp;'別紙様式3-2（４・５月）'!Q78&amp;"から"&amp;W76)</f>
        <v/>
      </c>
      <c r="AH76" s="361"/>
      <c r="AI76" s="361"/>
      <c r="AJ76" s="361"/>
      <c r="AK76" s="361"/>
      <c r="AL76" s="361"/>
      <c r="AM76" s="361"/>
      <c r="AN76" s="361"/>
      <c r="AO76" s="361"/>
    </row>
    <row r="77" spans="1:41" s="360" customFormat="1" ht="24.95" customHeight="1">
      <c r="A77" s="414">
        <v>64</v>
      </c>
      <c r="B77" s="972" t="str">
        <f>IF(基本情報入力シート!C116="","",基本情報入力シート!C116)</f>
        <v/>
      </c>
      <c r="C77" s="973"/>
      <c r="D77" s="973"/>
      <c r="E77" s="973"/>
      <c r="F77" s="973"/>
      <c r="G77" s="973"/>
      <c r="H77" s="973"/>
      <c r="I77" s="974"/>
      <c r="J77" s="391" t="str">
        <f>IF(基本情報入力シート!M116="","",基本情報入力シート!M116)</f>
        <v/>
      </c>
      <c r="K77" s="392" t="str">
        <f>IF(基本情報入力シート!R116="","",基本情報入力シート!R116)</f>
        <v/>
      </c>
      <c r="L77" s="392" t="str">
        <f>IF(基本情報入力シート!W116="","",基本情報入力シート!W116)</f>
        <v/>
      </c>
      <c r="M77" s="393" t="str">
        <f>IF(基本情報入力シート!X116="","",基本情報入力シート!X116)</f>
        <v/>
      </c>
      <c r="N77" s="394" t="str">
        <f>IF(基本情報入力シート!Y116="","",基本情報入力シート!Y116)</f>
        <v/>
      </c>
      <c r="O77" s="48"/>
      <c r="P77" s="1088"/>
      <c r="Q77" s="1089"/>
      <c r="R77" s="522" t="str">
        <f>IFERROR(IF(OR('別紙様式3-2（４・５月）'!Z79="ベア加算",'別紙様式3-2（４・５月）'!R79=""),"",P77*VLOOKUP(N77,【参考】数式用!$AD$2:$AH$37,MATCH(O77,【参考】数式用!$K$4:$N$4,0)+1,0)),"")</f>
        <v/>
      </c>
      <c r="S77" s="72"/>
      <c r="T77" s="1090"/>
      <c r="U77" s="1091"/>
      <c r="V77" s="520" t="str">
        <f>IFERROR(IF(AND('別紙様式3-2（４・５月）'!O79="",O77&lt;&gt;""),P77,P77*VLOOKUP(AF77,【参考】数式用4!$EY$3:$GF$106,MATCH(N77,【参考】数式用4!$EY$2:$GF$2,0))),"")</f>
        <v/>
      </c>
      <c r="W77" s="49"/>
      <c r="X77" s="71"/>
      <c r="Y77" s="1058" t="str">
        <f>IFERROR(IF(OR('別紙様式3-2（４・５月）'!Z79="ベア加算",'別紙様式3-2（４・５月）'!R79=""),"",X77*VLOOKUP(N77,【参考】数式用!$AD$2:$AH$37,MATCH(W77,【参考】数式用!$K$4:$N$4,0)+1,0)),"")</f>
        <v/>
      </c>
      <c r="Z77" s="1059"/>
      <c r="AA77" s="72"/>
      <c r="AB77" s="73"/>
      <c r="AC77" s="526" t="str">
        <f>IFERROR(IF(AND('別紙様式3-2（４・５月）'!O79="",W77&lt;&gt;"",W77&lt;&gt;"―"),X77,X77*VLOOKUP(AG77,【参考】数式用4!$EY$3:$GF$106,MATCH(N77,【参考】数式用4!$EY$2:$GF$2,0))),"")</f>
        <v/>
      </c>
      <c r="AD77" s="515" t="str">
        <f t="shared" si="0"/>
        <v/>
      </c>
      <c r="AE77" s="517" t="str">
        <f t="shared" si="1"/>
        <v/>
      </c>
      <c r="AF77" s="413" t="str">
        <f>IF(O77="","",'別紙様式3-2（４・５月）'!O79&amp;'別紙様式3-2（４・５月）'!P79&amp;'別紙様式3-2（４・５月）'!Q79&amp;"から"&amp;O77)</f>
        <v/>
      </c>
      <c r="AG77" s="413" t="str">
        <f>IF(OR(W77="",W77="―"),"",'別紙様式3-2（４・５月）'!O79&amp;'別紙様式3-2（４・５月）'!P79&amp;'別紙様式3-2（４・５月）'!Q79&amp;"から"&amp;W77)</f>
        <v/>
      </c>
      <c r="AH77" s="361"/>
      <c r="AI77" s="361"/>
      <c r="AJ77" s="361"/>
      <c r="AK77" s="361"/>
      <c r="AL77" s="361"/>
      <c r="AM77" s="361"/>
      <c r="AN77" s="361"/>
      <c r="AO77" s="361"/>
    </row>
    <row r="78" spans="1:41" s="360" customFormat="1" ht="24.95" customHeight="1">
      <c r="A78" s="414">
        <v>65</v>
      </c>
      <c r="B78" s="972" t="str">
        <f>IF(基本情報入力シート!C117="","",基本情報入力シート!C117)</f>
        <v/>
      </c>
      <c r="C78" s="973"/>
      <c r="D78" s="973"/>
      <c r="E78" s="973"/>
      <c r="F78" s="973"/>
      <c r="G78" s="973"/>
      <c r="H78" s="973"/>
      <c r="I78" s="974"/>
      <c r="J78" s="391" t="str">
        <f>IF(基本情報入力シート!M117="","",基本情報入力シート!M117)</f>
        <v/>
      </c>
      <c r="K78" s="392" t="str">
        <f>IF(基本情報入力シート!R117="","",基本情報入力シート!R117)</f>
        <v/>
      </c>
      <c r="L78" s="392" t="str">
        <f>IF(基本情報入力シート!W117="","",基本情報入力シート!W117)</f>
        <v/>
      </c>
      <c r="M78" s="393" t="str">
        <f>IF(基本情報入力シート!X117="","",基本情報入力シート!X117)</f>
        <v/>
      </c>
      <c r="N78" s="394" t="str">
        <f>IF(基本情報入力シート!Y117="","",基本情報入力シート!Y117)</f>
        <v/>
      </c>
      <c r="O78" s="48"/>
      <c r="P78" s="1088"/>
      <c r="Q78" s="1089"/>
      <c r="R78" s="522" t="str">
        <f>IFERROR(IF(OR('別紙様式3-2（４・５月）'!Z80="ベア加算",'別紙様式3-2（４・５月）'!R80=""),"",P78*VLOOKUP(N78,【参考】数式用!$AD$2:$AH$37,MATCH(O78,【参考】数式用!$K$4:$N$4,0)+1,0)),"")</f>
        <v/>
      </c>
      <c r="S78" s="72"/>
      <c r="T78" s="1090"/>
      <c r="U78" s="1091"/>
      <c r="V78" s="520" t="str">
        <f>IFERROR(IF(AND('別紙様式3-2（４・５月）'!O80="",O78&lt;&gt;""),P78,P78*VLOOKUP(AF78,【参考】数式用4!$EY$3:$GF$106,MATCH(N78,【参考】数式用4!$EY$2:$GF$2,0))),"")</f>
        <v/>
      </c>
      <c r="W78" s="49"/>
      <c r="X78" s="71"/>
      <c r="Y78" s="1058" t="str">
        <f>IFERROR(IF(OR('別紙様式3-2（４・５月）'!Z80="ベア加算",'別紙様式3-2（４・５月）'!R80=""),"",X78*VLOOKUP(N78,【参考】数式用!$AD$2:$AH$37,MATCH(W78,【参考】数式用!$K$4:$N$4,0)+1,0)),"")</f>
        <v/>
      </c>
      <c r="Z78" s="1059"/>
      <c r="AA78" s="72"/>
      <c r="AB78" s="73"/>
      <c r="AC78" s="526" t="str">
        <f>IFERROR(IF(AND('別紙様式3-2（４・５月）'!O80="",W78&lt;&gt;"",W78&lt;&gt;"―"),X78,X78*VLOOKUP(AG78,【参考】数式用4!$EY$3:$GF$106,MATCH(N78,【参考】数式用4!$EY$2:$GF$2,0))),"")</f>
        <v/>
      </c>
      <c r="AD78" s="515" t="str">
        <f t="shared" si="0"/>
        <v/>
      </c>
      <c r="AE78" s="517" t="str">
        <f t="shared" si="1"/>
        <v/>
      </c>
      <c r="AF78" s="413" t="str">
        <f>IF(O78="","",'別紙様式3-2（４・５月）'!O80&amp;'別紙様式3-2（４・５月）'!P80&amp;'別紙様式3-2（４・５月）'!Q80&amp;"から"&amp;O78)</f>
        <v/>
      </c>
      <c r="AG78" s="413" t="str">
        <f>IF(OR(W78="",W78="―"),"",'別紙様式3-2（４・５月）'!O80&amp;'別紙様式3-2（４・５月）'!P80&amp;'別紙様式3-2（４・５月）'!Q80&amp;"から"&amp;W78)</f>
        <v/>
      </c>
      <c r="AH78" s="361"/>
      <c r="AI78" s="361"/>
      <c r="AJ78" s="361"/>
      <c r="AK78" s="361"/>
      <c r="AL78" s="361"/>
      <c r="AM78" s="361"/>
      <c r="AN78" s="361"/>
      <c r="AO78" s="361"/>
    </row>
    <row r="79" spans="1:41" s="360" customFormat="1" ht="24.95" customHeight="1">
      <c r="A79" s="414">
        <v>66</v>
      </c>
      <c r="B79" s="972" t="str">
        <f>IF(基本情報入力シート!C118="","",基本情報入力シート!C118)</f>
        <v/>
      </c>
      <c r="C79" s="973"/>
      <c r="D79" s="973"/>
      <c r="E79" s="973"/>
      <c r="F79" s="973"/>
      <c r="G79" s="973"/>
      <c r="H79" s="973"/>
      <c r="I79" s="974"/>
      <c r="J79" s="391" t="str">
        <f>IF(基本情報入力シート!M118="","",基本情報入力シート!M118)</f>
        <v/>
      </c>
      <c r="K79" s="392" t="str">
        <f>IF(基本情報入力シート!R118="","",基本情報入力シート!R118)</f>
        <v/>
      </c>
      <c r="L79" s="392" t="str">
        <f>IF(基本情報入力シート!W118="","",基本情報入力シート!W118)</f>
        <v/>
      </c>
      <c r="M79" s="393" t="str">
        <f>IF(基本情報入力シート!X118="","",基本情報入力シート!X118)</f>
        <v/>
      </c>
      <c r="N79" s="394" t="str">
        <f>IF(基本情報入力シート!Y118="","",基本情報入力シート!Y118)</f>
        <v/>
      </c>
      <c r="O79" s="48"/>
      <c r="P79" s="1088"/>
      <c r="Q79" s="1089"/>
      <c r="R79" s="522" t="str">
        <f>IFERROR(IF(OR('別紙様式3-2（４・５月）'!Z81="ベア加算",'別紙様式3-2（４・５月）'!R81=""),"",P79*VLOOKUP(N79,【参考】数式用!$AD$2:$AH$37,MATCH(O79,【参考】数式用!$K$4:$N$4,0)+1,0)),"")</f>
        <v/>
      </c>
      <c r="S79" s="72"/>
      <c r="T79" s="1090"/>
      <c r="U79" s="1091"/>
      <c r="V79" s="520" t="str">
        <f>IFERROR(IF(AND('別紙様式3-2（４・５月）'!O81="",O79&lt;&gt;""),P79,P79*VLOOKUP(AF79,【参考】数式用4!$EY$3:$GF$106,MATCH(N79,【参考】数式用4!$EY$2:$GF$2,0))),"")</f>
        <v/>
      </c>
      <c r="W79" s="49"/>
      <c r="X79" s="71"/>
      <c r="Y79" s="1058" t="str">
        <f>IFERROR(IF(OR('別紙様式3-2（４・５月）'!Z81="ベア加算",'別紙様式3-2（４・５月）'!R81=""),"",X79*VLOOKUP(N79,【参考】数式用!$AD$2:$AH$37,MATCH(W79,【参考】数式用!$K$4:$N$4,0)+1,0)),"")</f>
        <v/>
      </c>
      <c r="Z79" s="1059"/>
      <c r="AA79" s="72"/>
      <c r="AB79" s="73"/>
      <c r="AC79" s="526" t="str">
        <f>IFERROR(IF(AND('別紙様式3-2（４・５月）'!O81="",W79&lt;&gt;"",W79&lt;&gt;"―"),X79,X79*VLOOKUP(AG79,【参考】数式用4!$EY$3:$GF$106,MATCH(N79,【参考】数式用4!$EY$2:$GF$2,0))),"")</f>
        <v/>
      </c>
      <c r="AD79" s="515" t="str">
        <f t="shared" ref="AD79:AD113" si="2">IF(OR(O79="新加算Ⅰ",O79="新加算Ⅱ",O79="新加算Ⅴ（１）",O79="新加算Ⅴ（２）",O79="新加算Ⅴ（３）",O79="新加算Ⅴ（４）",O79="新加算Ⅴ（５）",O79="新加算Ⅴ（６）",O79="新加算Ⅴ（７）",O79="新加算Ⅴ（９）",O79="新加算Ⅴ（10）",O79="新加算Ⅴ（12）"),1,"")</f>
        <v/>
      </c>
      <c r="AE79" s="517" t="str">
        <f t="shared" ref="AE79:AE113" si="3">IF(OR(W79="新加算Ⅰ",W79="新加算Ⅱ"),1,"")</f>
        <v/>
      </c>
      <c r="AF79" s="413" t="str">
        <f>IF(O79="","",'別紙様式3-2（４・５月）'!O81&amp;'別紙様式3-2（４・５月）'!P81&amp;'別紙様式3-2（４・５月）'!Q81&amp;"から"&amp;O79)</f>
        <v/>
      </c>
      <c r="AG79" s="413" t="str">
        <f>IF(OR(W79="",W79="―"),"",'別紙様式3-2（４・５月）'!O81&amp;'別紙様式3-2（４・５月）'!P81&amp;'別紙様式3-2（４・５月）'!Q81&amp;"から"&amp;W79)</f>
        <v/>
      </c>
      <c r="AH79" s="361"/>
      <c r="AI79" s="361"/>
      <c r="AJ79" s="361"/>
      <c r="AK79" s="361"/>
      <c r="AL79" s="361"/>
      <c r="AM79" s="361"/>
      <c r="AN79" s="361"/>
      <c r="AO79" s="361"/>
    </row>
    <row r="80" spans="1:41" s="360" customFormat="1" ht="24.95" customHeight="1">
      <c r="A80" s="414">
        <v>67</v>
      </c>
      <c r="B80" s="972" t="str">
        <f>IF(基本情報入力シート!C119="","",基本情報入力シート!C119)</f>
        <v/>
      </c>
      <c r="C80" s="973"/>
      <c r="D80" s="973"/>
      <c r="E80" s="973"/>
      <c r="F80" s="973"/>
      <c r="G80" s="973"/>
      <c r="H80" s="973"/>
      <c r="I80" s="974"/>
      <c r="J80" s="391" t="str">
        <f>IF(基本情報入力シート!M119="","",基本情報入力シート!M119)</f>
        <v/>
      </c>
      <c r="K80" s="392" t="str">
        <f>IF(基本情報入力シート!R119="","",基本情報入力シート!R119)</f>
        <v/>
      </c>
      <c r="L80" s="392" t="str">
        <f>IF(基本情報入力シート!W119="","",基本情報入力シート!W119)</f>
        <v/>
      </c>
      <c r="M80" s="393" t="str">
        <f>IF(基本情報入力シート!X119="","",基本情報入力シート!X119)</f>
        <v/>
      </c>
      <c r="N80" s="394" t="str">
        <f>IF(基本情報入力シート!Y119="","",基本情報入力シート!Y119)</f>
        <v/>
      </c>
      <c r="O80" s="48"/>
      <c r="P80" s="1088"/>
      <c r="Q80" s="1089"/>
      <c r="R80" s="522" t="str">
        <f>IFERROR(IF(OR('別紙様式3-2（４・５月）'!Z82="ベア加算",'別紙様式3-2（４・５月）'!R82=""),"",P80*VLOOKUP(N80,【参考】数式用!$AD$2:$AH$37,MATCH(O80,【参考】数式用!$K$4:$N$4,0)+1,0)),"")</f>
        <v/>
      </c>
      <c r="S80" s="72"/>
      <c r="T80" s="1090"/>
      <c r="U80" s="1091"/>
      <c r="V80" s="520" t="str">
        <f>IFERROR(IF(AND('別紙様式3-2（４・５月）'!O82="",O80&lt;&gt;""),P80,P80*VLOOKUP(AF80,【参考】数式用4!$EY$3:$GF$106,MATCH(N80,【参考】数式用4!$EY$2:$GF$2,0))),"")</f>
        <v/>
      </c>
      <c r="W80" s="49"/>
      <c r="X80" s="71"/>
      <c r="Y80" s="1058" t="str">
        <f>IFERROR(IF(OR('別紙様式3-2（４・５月）'!Z82="ベア加算",'別紙様式3-2（４・５月）'!R82=""),"",X80*VLOOKUP(N80,【参考】数式用!$AD$2:$AH$37,MATCH(W80,【参考】数式用!$K$4:$N$4,0)+1,0)),"")</f>
        <v/>
      </c>
      <c r="Z80" s="1059"/>
      <c r="AA80" s="72"/>
      <c r="AB80" s="73"/>
      <c r="AC80" s="526" t="str">
        <f>IFERROR(IF(AND('別紙様式3-2（４・５月）'!O82="",W80&lt;&gt;"",W80&lt;&gt;"―"),X80,X80*VLOOKUP(AG80,【参考】数式用4!$EY$3:$GF$106,MATCH(N80,【参考】数式用4!$EY$2:$GF$2,0))),"")</f>
        <v/>
      </c>
      <c r="AD80" s="515" t="str">
        <f t="shared" si="2"/>
        <v/>
      </c>
      <c r="AE80" s="517" t="str">
        <f t="shared" si="3"/>
        <v/>
      </c>
      <c r="AF80" s="413" t="str">
        <f>IF(O80="","",'別紙様式3-2（４・５月）'!O82&amp;'別紙様式3-2（４・５月）'!P82&amp;'別紙様式3-2（４・５月）'!Q82&amp;"から"&amp;O80)</f>
        <v/>
      </c>
      <c r="AG80" s="413" t="str">
        <f>IF(OR(W80="",W80="―"),"",'別紙様式3-2（４・５月）'!O82&amp;'別紙様式3-2（４・５月）'!P82&amp;'別紙様式3-2（４・５月）'!Q82&amp;"から"&amp;W80)</f>
        <v/>
      </c>
      <c r="AH80" s="361"/>
      <c r="AI80" s="361"/>
      <c r="AJ80" s="361"/>
      <c r="AK80" s="361"/>
      <c r="AL80" s="361"/>
      <c r="AM80" s="361"/>
      <c r="AN80" s="361"/>
      <c r="AO80" s="361"/>
    </row>
    <row r="81" spans="1:41" s="360" customFormat="1" ht="24.95" customHeight="1">
      <c r="A81" s="414">
        <v>68</v>
      </c>
      <c r="B81" s="972" t="str">
        <f>IF(基本情報入力シート!C120="","",基本情報入力シート!C120)</f>
        <v/>
      </c>
      <c r="C81" s="973"/>
      <c r="D81" s="973"/>
      <c r="E81" s="973"/>
      <c r="F81" s="973"/>
      <c r="G81" s="973"/>
      <c r="H81" s="973"/>
      <c r="I81" s="974"/>
      <c r="J81" s="391" t="str">
        <f>IF(基本情報入力シート!M120="","",基本情報入力シート!M120)</f>
        <v/>
      </c>
      <c r="K81" s="392" t="str">
        <f>IF(基本情報入力シート!R120="","",基本情報入力シート!R120)</f>
        <v/>
      </c>
      <c r="L81" s="392" t="str">
        <f>IF(基本情報入力シート!W120="","",基本情報入力シート!W120)</f>
        <v/>
      </c>
      <c r="M81" s="393" t="str">
        <f>IF(基本情報入力シート!X120="","",基本情報入力シート!X120)</f>
        <v/>
      </c>
      <c r="N81" s="394" t="str">
        <f>IF(基本情報入力シート!Y120="","",基本情報入力シート!Y120)</f>
        <v/>
      </c>
      <c r="O81" s="48"/>
      <c r="P81" s="1088"/>
      <c r="Q81" s="1089"/>
      <c r="R81" s="522" t="str">
        <f>IFERROR(IF(OR('別紙様式3-2（４・５月）'!Z83="ベア加算",'別紙様式3-2（４・５月）'!R83=""),"",P81*VLOOKUP(N81,【参考】数式用!$AD$2:$AH$37,MATCH(O81,【参考】数式用!$K$4:$N$4,0)+1,0)),"")</f>
        <v/>
      </c>
      <c r="S81" s="72"/>
      <c r="T81" s="1090"/>
      <c r="U81" s="1091"/>
      <c r="V81" s="520" t="str">
        <f>IFERROR(IF(AND('別紙様式3-2（４・５月）'!O83="",O81&lt;&gt;""),P81,P81*VLOOKUP(AF81,【参考】数式用4!$EY$3:$GF$106,MATCH(N81,【参考】数式用4!$EY$2:$GF$2,0))),"")</f>
        <v/>
      </c>
      <c r="W81" s="49"/>
      <c r="X81" s="71"/>
      <c r="Y81" s="1058" t="str">
        <f>IFERROR(IF(OR('別紙様式3-2（４・５月）'!Z83="ベア加算",'別紙様式3-2（４・５月）'!R83=""),"",X81*VLOOKUP(N81,【参考】数式用!$AD$2:$AH$37,MATCH(W81,【参考】数式用!$K$4:$N$4,0)+1,0)),"")</f>
        <v/>
      </c>
      <c r="Z81" s="1059"/>
      <c r="AA81" s="72"/>
      <c r="AB81" s="73"/>
      <c r="AC81" s="526" t="str">
        <f>IFERROR(IF(AND('別紙様式3-2（４・５月）'!O83="",W81&lt;&gt;"",W81&lt;&gt;"―"),X81,X81*VLOOKUP(AG81,【参考】数式用4!$EY$3:$GF$106,MATCH(N81,【参考】数式用4!$EY$2:$GF$2,0))),"")</f>
        <v/>
      </c>
      <c r="AD81" s="515" t="str">
        <f t="shared" si="2"/>
        <v/>
      </c>
      <c r="AE81" s="517" t="str">
        <f t="shared" si="3"/>
        <v/>
      </c>
      <c r="AF81" s="413" t="str">
        <f>IF(O81="","",'別紙様式3-2（４・５月）'!O83&amp;'別紙様式3-2（４・５月）'!P83&amp;'別紙様式3-2（４・５月）'!Q83&amp;"から"&amp;O81)</f>
        <v/>
      </c>
      <c r="AG81" s="413" t="str">
        <f>IF(OR(W81="",W81="―"),"",'別紙様式3-2（４・５月）'!O83&amp;'別紙様式3-2（４・５月）'!P83&amp;'別紙様式3-2（４・５月）'!Q83&amp;"から"&amp;W81)</f>
        <v/>
      </c>
      <c r="AH81" s="361"/>
      <c r="AI81" s="361"/>
      <c r="AJ81" s="361"/>
      <c r="AK81" s="361"/>
      <c r="AL81" s="361"/>
      <c r="AM81" s="361"/>
      <c r="AN81" s="361"/>
      <c r="AO81" s="361"/>
    </row>
    <row r="82" spans="1:41" s="360" customFormat="1" ht="24.95" customHeight="1">
      <c r="A82" s="414">
        <v>69</v>
      </c>
      <c r="B82" s="972" t="str">
        <f>IF(基本情報入力シート!C121="","",基本情報入力シート!C121)</f>
        <v/>
      </c>
      <c r="C82" s="973"/>
      <c r="D82" s="973"/>
      <c r="E82" s="973"/>
      <c r="F82" s="973"/>
      <c r="G82" s="973"/>
      <c r="H82" s="973"/>
      <c r="I82" s="974"/>
      <c r="J82" s="391" t="str">
        <f>IF(基本情報入力シート!M121="","",基本情報入力シート!M121)</f>
        <v/>
      </c>
      <c r="K82" s="392" t="str">
        <f>IF(基本情報入力シート!R121="","",基本情報入力シート!R121)</f>
        <v/>
      </c>
      <c r="L82" s="392" t="str">
        <f>IF(基本情報入力シート!W121="","",基本情報入力シート!W121)</f>
        <v/>
      </c>
      <c r="M82" s="393" t="str">
        <f>IF(基本情報入力シート!X121="","",基本情報入力シート!X121)</f>
        <v/>
      </c>
      <c r="N82" s="394" t="str">
        <f>IF(基本情報入力シート!Y121="","",基本情報入力シート!Y121)</f>
        <v/>
      </c>
      <c r="O82" s="48"/>
      <c r="P82" s="1088"/>
      <c r="Q82" s="1089"/>
      <c r="R82" s="522" t="str">
        <f>IFERROR(IF(OR('別紙様式3-2（４・５月）'!Z84="ベア加算",'別紙様式3-2（４・５月）'!R84=""),"",P82*VLOOKUP(N82,【参考】数式用!$AD$2:$AH$37,MATCH(O82,【参考】数式用!$K$4:$N$4,0)+1,0)),"")</f>
        <v/>
      </c>
      <c r="S82" s="72"/>
      <c r="T82" s="1090"/>
      <c r="U82" s="1091"/>
      <c r="V82" s="520" t="str">
        <f>IFERROR(IF(AND('別紙様式3-2（４・５月）'!O84="",O82&lt;&gt;""),P82,P82*VLOOKUP(AF82,【参考】数式用4!$EY$3:$GF$106,MATCH(N82,【参考】数式用4!$EY$2:$GF$2,0))),"")</f>
        <v/>
      </c>
      <c r="W82" s="49"/>
      <c r="X82" s="71"/>
      <c r="Y82" s="1058" t="str">
        <f>IFERROR(IF(OR('別紙様式3-2（４・５月）'!Z84="ベア加算",'別紙様式3-2（４・５月）'!R84=""),"",X82*VLOOKUP(N82,【参考】数式用!$AD$2:$AH$37,MATCH(W82,【参考】数式用!$K$4:$N$4,0)+1,0)),"")</f>
        <v/>
      </c>
      <c r="Z82" s="1059"/>
      <c r="AA82" s="72"/>
      <c r="AB82" s="73"/>
      <c r="AC82" s="526" t="str">
        <f>IFERROR(IF(AND('別紙様式3-2（４・５月）'!O84="",W82&lt;&gt;"",W82&lt;&gt;"―"),X82,X82*VLOOKUP(AG82,【参考】数式用4!$EY$3:$GF$106,MATCH(N82,【参考】数式用4!$EY$2:$GF$2,0))),"")</f>
        <v/>
      </c>
      <c r="AD82" s="515" t="str">
        <f t="shared" si="2"/>
        <v/>
      </c>
      <c r="AE82" s="517" t="str">
        <f t="shared" si="3"/>
        <v/>
      </c>
      <c r="AF82" s="413" t="str">
        <f>IF(O82="","",'別紙様式3-2（４・５月）'!O84&amp;'別紙様式3-2（４・５月）'!P84&amp;'別紙様式3-2（４・５月）'!Q84&amp;"から"&amp;O82)</f>
        <v/>
      </c>
      <c r="AG82" s="413" t="str">
        <f>IF(OR(W82="",W82="―"),"",'別紙様式3-2（４・５月）'!O84&amp;'別紙様式3-2（４・５月）'!P84&amp;'別紙様式3-2（４・５月）'!Q84&amp;"から"&amp;W82)</f>
        <v/>
      </c>
      <c r="AH82" s="361"/>
      <c r="AI82" s="361"/>
      <c r="AJ82" s="361"/>
      <c r="AK82" s="361"/>
      <c r="AL82" s="361"/>
      <c r="AM82" s="361"/>
      <c r="AN82" s="361"/>
      <c r="AO82" s="361"/>
    </row>
    <row r="83" spans="1:41" s="360" customFormat="1" ht="24.95" customHeight="1">
      <c r="A83" s="414">
        <v>70</v>
      </c>
      <c r="B83" s="972" t="str">
        <f>IF(基本情報入力シート!C122="","",基本情報入力シート!C122)</f>
        <v/>
      </c>
      <c r="C83" s="973"/>
      <c r="D83" s="973"/>
      <c r="E83" s="973"/>
      <c r="F83" s="973"/>
      <c r="G83" s="973"/>
      <c r="H83" s="973"/>
      <c r="I83" s="974"/>
      <c r="J83" s="391" t="str">
        <f>IF(基本情報入力シート!M122="","",基本情報入力シート!M122)</f>
        <v/>
      </c>
      <c r="K83" s="392" t="str">
        <f>IF(基本情報入力シート!R122="","",基本情報入力シート!R122)</f>
        <v/>
      </c>
      <c r="L83" s="392" t="str">
        <f>IF(基本情報入力シート!W122="","",基本情報入力シート!W122)</f>
        <v/>
      </c>
      <c r="M83" s="393" t="str">
        <f>IF(基本情報入力シート!X122="","",基本情報入力シート!X122)</f>
        <v/>
      </c>
      <c r="N83" s="394" t="str">
        <f>IF(基本情報入力シート!Y122="","",基本情報入力シート!Y122)</f>
        <v/>
      </c>
      <c r="O83" s="48"/>
      <c r="P83" s="1088"/>
      <c r="Q83" s="1089"/>
      <c r="R83" s="522" t="str">
        <f>IFERROR(IF(OR('別紙様式3-2（４・５月）'!Z85="ベア加算",'別紙様式3-2（４・５月）'!R85=""),"",P83*VLOOKUP(N83,【参考】数式用!$AD$2:$AH$37,MATCH(O83,【参考】数式用!$K$4:$N$4,0)+1,0)),"")</f>
        <v/>
      </c>
      <c r="S83" s="72"/>
      <c r="T83" s="1090"/>
      <c r="U83" s="1091"/>
      <c r="V83" s="520" t="str">
        <f>IFERROR(IF(AND('別紙様式3-2（４・５月）'!O85="",O83&lt;&gt;""),P83,P83*VLOOKUP(AF83,【参考】数式用4!$EY$3:$GF$106,MATCH(N83,【参考】数式用4!$EY$2:$GF$2,0))),"")</f>
        <v/>
      </c>
      <c r="W83" s="49"/>
      <c r="X83" s="71"/>
      <c r="Y83" s="1058" t="str">
        <f>IFERROR(IF(OR('別紙様式3-2（４・５月）'!Z85="ベア加算",'別紙様式3-2（４・５月）'!R85=""),"",X83*VLOOKUP(N83,【参考】数式用!$AD$2:$AH$37,MATCH(W83,【参考】数式用!$K$4:$N$4,0)+1,0)),"")</f>
        <v/>
      </c>
      <c r="Z83" s="1059"/>
      <c r="AA83" s="72"/>
      <c r="AB83" s="73"/>
      <c r="AC83" s="526" t="str">
        <f>IFERROR(IF(AND('別紙様式3-2（４・５月）'!O85="",W83&lt;&gt;"",W83&lt;&gt;"―"),X83,X83*VLOOKUP(AG83,【参考】数式用4!$EY$3:$GF$106,MATCH(N83,【参考】数式用4!$EY$2:$GF$2,0))),"")</f>
        <v/>
      </c>
      <c r="AD83" s="515" t="str">
        <f t="shared" si="2"/>
        <v/>
      </c>
      <c r="AE83" s="517" t="str">
        <f t="shared" si="3"/>
        <v/>
      </c>
      <c r="AF83" s="413" t="str">
        <f>IF(O83="","",'別紙様式3-2（４・５月）'!O85&amp;'別紙様式3-2（４・５月）'!P85&amp;'別紙様式3-2（４・５月）'!Q85&amp;"から"&amp;O83)</f>
        <v/>
      </c>
      <c r="AG83" s="413" t="str">
        <f>IF(OR(W83="",W83="―"),"",'別紙様式3-2（４・５月）'!O85&amp;'別紙様式3-2（４・５月）'!P85&amp;'別紙様式3-2（４・５月）'!Q85&amp;"から"&amp;W83)</f>
        <v/>
      </c>
      <c r="AH83" s="361"/>
      <c r="AI83" s="361"/>
      <c r="AJ83" s="361"/>
      <c r="AK83" s="361"/>
      <c r="AL83" s="361"/>
      <c r="AM83" s="361"/>
      <c r="AN83" s="361"/>
      <c r="AO83" s="361"/>
    </row>
    <row r="84" spans="1:41" s="360" customFormat="1" ht="24.95" customHeight="1">
      <c r="A84" s="414">
        <v>71</v>
      </c>
      <c r="B84" s="972" t="str">
        <f>IF(基本情報入力シート!C123="","",基本情報入力シート!C123)</f>
        <v/>
      </c>
      <c r="C84" s="973"/>
      <c r="D84" s="973"/>
      <c r="E84" s="973"/>
      <c r="F84" s="973"/>
      <c r="G84" s="973"/>
      <c r="H84" s="973"/>
      <c r="I84" s="974"/>
      <c r="J84" s="391" t="str">
        <f>IF(基本情報入力シート!M123="","",基本情報入力シート!M123)</f>
        <v/>
      </c>
      <c r="K84" s="392" t="str">
        <f>IF(基本情報入力シート!R123="","",基本情報入力シート!R123)</f>
        <v/>
      </c>
      <c r="L84" s="392" t="str">
        <f>IF(基本情報入力シート!W123="","",基本情報入力シート!W123)</f>
        <v/>
      </c>
      <c r="M84" s="393" t="str">
        <f>IF(基本情報入力シート!X123="","",基本情報入力シート!X123)</f>
        <v/>
      </c>
      <c r="N84" s="394" t="str">
        <f>IF(基本情報入力シート!Y123="","",基本情報入力シート!Y123)</f>
        <v/>
      </c>
      <c r="O84" s="48"/>
      <c r="P84" s="1088"/>
      <c r="Q84" s="1089"/>
      <c r="R84" s="522" t="str">
        <f>IFERROR(IF(OR('別紙様式3-2（４・５月）'!Z86="ベア加算",'別紙様式3-2（４・５月）'!R86=""),"",P84*VLOOKUP(N84,【参考】数式用!$AD$2:$AH$37,MATCH(O84,【参考】数式用!$K$4:$N$4,0)+1,0)),"")</f>
        <v/>
      </c>
      <c r="S84" s="72"/>
      <c r="T84" s="1090"/>
      <c r="U84" s="1091"/>
      <c r="V84" s="520" t="str">
        <f>IFERROR(IF(AND('別紙様式3-2（４・５月）'!O86="",O84&lt;&gt;""),P84,P84*VLOOKUP(AF84,【参考】数式用4!$EY$3:$GF$106,MATCH(N84,【参考】数式用4!$EY$2:$GF$2,0))),"")</f>
        <v/>
      </c>
      <c r="W84" s="49"/>
      <c r="X84" s="71"/>
      <c r="Y84" s="1058" t="str">
        <f>IFERROR(IF(OR('別紙様式3-2（４・５月）'!Z86="ベア加算",'別紙様式3-2（４・５月）'!R86=""),"",X84*VLOOKUP(N84,【参考】数式用!$AD$2:$AH$37,MATCH(W84,【参考】数式用!$K$4:$N$4,0)+1,0)),"")</f>
        <v/>
      </c>
      <c r="Z84" s="1059"/>
      <c r="AA84" s="72"/>
      <c r="AB84" s="73"/>
      <c r="AC84" s="526" t="str">
        <f>IFERROR(IF(AND('別紙様式3-2（４・５月）'!O86="",W84&lt;&gt;"",W84&lt;&gt;"―"),X84,X84*VLOOKUP(AG84,【参考】数式用4!$EY$3:$GF$106,MATCH(N84,【参考】数式用4!$EY$2:$GF$2,0))),"")</f>
        <v/>
      </c>
      <c r="AD84" s="515" t="str">
        <f t="shared" si="2"/>
        <v/>
      </c>
      <c r="AE84" s="517" t="str">
        <f t="shared" si="3"/>
        <v/>
      </c>
      <c r="AF84" s="413" t="str">
        <f>IF(O84="","",'別紙様式3-2（４・５月）'!O86&amp;'別紙様式3-2（４・５月）'!P86&amp;'別紙様式3-2（４・５月）'!Q86&amp;"から"&amp;O84)</f>
        <v/>
      </c>
      <c r="AG84" s="413" t="str">
        <f>IF(OR(W84="",W84="―"),"",'別紙様式3-2（４・５月）'!O86&amp;'別紙様式3-2（４・５月）'!P86&amp;'別紙様式3-2（４・５月）'!Q86&amp;"から"&amp;W84)</f>
        <v/>
      </c>
      <c r="AH84" s="361"/>
      <c r="AI84" s="361"/>
      <c r="AJ84" s="361"/>
      <c r="AK84" s="361"/>
      <c r="AL84" s="361"/>
      <c r="AM84" s="361"/>
      <c r="AN84" s="361"/>
      <c r="AO84" s="361"/>
    </row>
    <row r="85" spans="1:41" s="360" customFormat="1" ht="24.95" customHeight="1">
      <c r="A85" s="414">
        <v>72</v>
      </c>
      <c r="B85" s="972" t="str">
        <f>IF(基本情報入力シート!C124="","",基本情報入力シート!C124)</f>
        <v/>
      </c>
      <c r="C85" s="973"/>
      <c r="D85" s="973"/>
      <c r="E85" s="973"/>
      <c r="F85" s="973"/>
      <c r="G85" s="973"/>
      <c r="H85" s="973"/>
      <c r="I85" s="974"/>
      <c r="J85" s="391" t="str">
        <f>IF(基本情報入力シート!M124="","",基本情報入力シート!M124)</f>
        <v/>
      </c>
      <c r="K85" s="392" t="str">
        <f>IF(基本情報入力シート!R124="","",基本情報入力シート!R124)</f>
        <v/>
      </c>
      <c r="L85" s="392" t="str">
        <f>IF(基本情報入力シート!W124="","",基本情報入力シート!W124)</f>
        <v/>
      </c>
      <c r="M85" s="393" t="str">
        <f>IF(基本情報入力シート!X124="","",基本情報入力シート!X124)</f>
        <v/>
      </c>
      <c r="N85" s="394" t="str">
        <f>IF(基本情報入力シート!Y124="","",基本情報入力シート!Y124)</f>
        <v/>
      </c>
      <c r="O85" s="48"/>
      <c r="P85" s="1088"/>
      <c r="Q85" s="1089"/>
      <c r="R85" s="522" t="str">
        <f>IFERROR(IF(OR('別紙様式3-2（４・５月）'!Z87="ベア加算",'別紙様式3-2（４・５月）'!R87=""),"",P85*VLOOKUP(N85,【参考】数式用!$AD$2:$AH$37,MATCH(O85,【参考】数式用!$K$4:$N$4,0)+1,0)),"")</f>
        <v/>
      </c>
      <c r="S85" s="72"/>
      <c r="T85" s="1090"/>
      <c r="U85" s="1091"/>
      <c r="V85" s="520" t="str">
        <f>IFERROR(IF(AND('別紙様式3-2（４・５月）'!O87="",O85&lt;&gt;""),P85,P85*VLOOKUP(AF85,【参考】数式用4!$EY$3:$GF$106,MATCH(N85,【参考】数式用4!$EY$2:$GF$2,0))),"")</f>
        <v/>
      </c>
      <c r="W85" s="49"/>
      <c r="X85" s="71"/>
      <c r="Y85" s="1058" t="str">
        <f>IFERROR(IF(OR('別紙様式3-2（４・５月）'!Z87="ベア加算",'別紙様式3-2（４・５月）'!R87=""),"",X85*VLOOKUP(N85,【参考】数式用!$AD$2:$AH$37,MATCH(W85,【参考】数式用!$K$4:$N$4,0)+1,0)),"")</f>
        <v/>
      </c>
      <c r="Z85" s="1059"/>
      <c r="AA85" s="72"/>
      <c r="AB85" s="73"/>
      <c r="AC85" s="526" t="str">
        <f>IFERROR(IF(AND('別紙様式3-2（４・５月）'!O87="",W85&lt;&gt;"",W85&lt;&gt;"―"),X85,X85*VLOOKUP(AG85,【参考】数式用4!$EY$3:$GF$106,MATCH(N85,【参考】数式用4!$EY$2:$GF$2,0))),"")</f>
        <v/>
      </c>
      <c r="AD85" s="515" t="str">
        <f t="shared" si="2"/>
        <v/>
      </c>
      <c r="AE85" s="517" t="str">
        <f t="shared" si="3"/>
        <v/>
      </c>
      <c r="AF85" s="413" t="str">
        <f>IF(O85="","",'別紙様式3-2（４・５月）'!O87&amp;'別紙様式3-2（４・５月）'!P87&amp;'別紙様式3-2（４・５月）'!Q87&amp;"から"&amp;O85)</f>
        <v/>
      </c>
      <c r="AG85" s="413" t="str">
        <f>IF(OR(W85="",W85="―"),"",'別紙様式3-2（４・５月）'!O87&amp;'別紙様式3-2（４・５月）'!P87&amp;'別紙様式3-2（４・５月）'!Q87&amp;"から"&amp;W85)</f>
        <v/>
      </c>
      <c r="AH85" s="361"/>
      <c r="AI85" s="361"/>
      <c r="AJ85" s="361"/>
      <c r="AK85" s="361"/>
      <c r="AL85" s="361"/>
      <c r="AM85" s="361"/>
      <c r="AN85" s="361"/>
      <c r="AO85" s="361"/>
    </row>
    <row r="86" spans="1:41" s="360" customFormat="1" ht="24.95" customHeight="1">
      <c r="A86" s="414">
        <v>73</v>
      </c>
      <c r="B86" s="972" t="str">
        <f>IF(基本情報入力シート!C125="","",基本情報入力シート!C125)</f>
        <v/>
      </c>
      <c r="C86" s="973"/>
      <c r="D86" s="973"/>
      <c r="E86" s="973"/>
      <c r="F86" s="973"/>
      <c r="G86" s="973"/>
      <c r="H86" s="973"/>
      <c r="I86" s="974"/>
      <c r="J86" s="391" t="str">
        <f>IF(基本情報入力シート!M125="","",基本情報入力シート!M125)</f>
        <v/>
      </c>
      <c r="K86" s="392" t="str">
        <f>IF(基本情報入力シート!R125="","",基本情報入力シート!R125)</f>
        <v/>
      </c>
      <c r="L86" s="392" t="str">
        <f>IF(基本情報入力シート!W125="","",基本情報入力シート!W125)</f>
        <v/>
      </c>
      <c r="M86" s="393" t="str">
        <f>IF(基本情報入力シート!X125="","",基本情報入力シート!X125)</f>
        <v/>
      </c>
      <c r="N86" s="394" t="str">
        <f>IF(基本情報入力シート!Y125="","",基本情報入力シート!Y125)</f>
        <v/>
      </c>
      <c r="O86" s="48"/>
      <c r="P86" s="1088"/>
      <c r="Q86" s="1089"/>
      <c r="R86" s="522" t="str">
        <f>IFERROR(IF(OR('別紙様式3-2（４・５月）'!Z88="ベア加算",'別紙様式3-2（４・５月）'!R88=""),"",P86*VLOOKUP(N86,【参考】数式用!$AD$2:$AH$37,MATCH(O86,【参考】数式用!$K$4:$N$4,0)+1,0)),"")</f>
        <v/>
      </c>
      <c r="S86" s="72"/>
      <c r="T86" s="1090"/>
      <c r="U86" s="1091"/>
      <c r="V86" s="520" t="str">
        <f>IFERROR(IF(AND('別紙様式3-2（４・５月）'!O88="",O86&lt;&gt;""),P86,P86*VLOOKUP(AF86,【参考】数式用4!$EY$3:$GF$106,MATCH(N86,【参考】数式用4!$EY$2:$GF$2,0))),"")</f>
        <v/>
      </c>
      <c r="W86" s="49"/>
      <c r="X86" s="71"/>
      <c r="Y86" s="1058" t="str">
        <f>IFERROR(IF(OR('別紙様式3-2（４・５月）'!Z88="ベア加算",'別紙様式3-2（４・５月）'!R88=""),"",X86*VLOOKUP(N86,【参考】数式用!$AD$2:$AH$37,MATCH(W86,【参考】数式用!$K$4:$N$4,0)+1,0)),"")</f>
        <v/>
      </c>
      <c r="Z86" s="1059"/>
      <c r="AA86" s="72"/>
      <c r="AB86" s="73"/>
      <c r="AC86" s="526" t="str">
        <f>IFERROR(IF(AND('別紙様式3-2（４・５月）'!O88="",W86&lt;&gt;"",W86&lt;&gt;"―"),X86,X86*VLOOKUP(AG86,【参考】数式用4!$EY$3:$GF$106,MATCH(N86,【参考】数式用4!$EY$2:$GF$2,0))),"")</f>
        <v/>
      </c>
      <c r="AD86" s="515" t="str">
        <f t="shared" si="2"/>
        <v/>
      </c>
      <c r="AE86" s="517" t="str">
        <f t="shared" si="3"/>
        <v/>
      </c>
      <c r="AF86" s="413" t="str">
        <f>IF(O86="","",'別紙様式3-2（４・５月）'!O88&amp;'別紙様式3-2（４・５月）'!P88&amp;'別紙様式3-2（４・５月）'!Q88&amp;"から"&amp;O86)</f>
        <v/>
      </c>
      <c r="AG86" s="413" t="str">
        <f>IF(OR(W86="",W86="―"),"",'別紙様式3-2（４・５月）'!O88&amp;'別紙様式3-2（４・５月）'!P88&amp;'別紙様式3-2（４・５月）'!Q88&amp;"から"&amp;W86)</f>
        <v/>
      </c>
      <c r="AH86" s="361"/>
      <c r="AI86" s="361"/>
      <c r="AJ86" s="361"/>
      <c r="AK86" s="361"/>
      <c r="AL86" s="361"/>
      <c r="AM86" s="361"/>
      <c r="AN86" s="361"/>
      <c r="AO86" s="361"/>
    </row>
    <row r="87" spans="1:41" s="360" customFormat="1" ht="24.95" customHeight="1">
      <c r="A87" s="414">
        <v>74</v>
      </c>
      <c r="B87" s="972" t="str">
        <f>IF(基本情報入力シート!C126="","",基本情報入力シート!C126)</f>
        <v/>
      </c>
      <c r="C87" s="973"/>
      <c r="D87" s="973"/>
      <c r="E87" s="973"/>
      <c r="F87" s="973"/>
      <c r="G87" s="973"/>
      <c r="H87" s="973"/>
      <c r="I87" s="974"/>
      <c r="J87" s="391" t="str">
        <f>IF(基本情報入力シート!M126="","",基本情報入力シート!M126)</f>
        <v/>
      </c>
      <c r="K87" s="392" t="str">
        <f>IF(基本情報入力シート!R126="","",基本情報入力シート!R126)</f>
        <v/>
      </c>
      <c r="L87" s="392" t="str">
        <f>IF(基本情報入力シート!W126="","",基本情報入力シート!W126)</f>
        <v/>
      </c>
      <c r="M87" s="393" t="str">
        <f>IF(基本情報入力シート!X126="","",基本情報入力シート!X126)</f>
        <v/>
      </c>
      <c r="N87" s="394" t="str">
        <f>IF(基本情報入力シート!Y126="","",基本情報入力シート!Y126)</f>
        <v/>
      </c>
      <c r="O87" s="48"/>
      <c r="P87" s="1088"/>
      <c r="Q87" s="1089"/>
      <c r="R87" s="522" t="str">
        <f>IFERROR(IF(OR('別紙様式3-2（４・５月）'!Z89="ベア加算",'別紙様式3-2（４・５月）'!R89=""),"",P87*VLOOKUP(N87,【参考】数式用!$AD$2:$AH$37,MATCH(O87,【参考】数式用!$K$4:$N$4,0)+1,0)),"")</f>
        <v/>
      </c>
      <c r="S87" s="72"/>
      <c r="T87" s="1090"/>
      <c r="U87" s="1091"/>
      <c r="V87" s="520" t="str">
        <f>IFERROR(IF(AND('別紙様式3-2（４・５月）'!O89="",O87&lt;&gt;""),P87,P87*VLOOKUP(AF87,【参考】数式用4!$EY$3:$GF$106,MATCH(N87,【参考】数式用4!$EY$2:$GF$2,0))),"")</f>
        <v/>
      </c>
      <c r="W87" s="49"/>
      <c r="X87" s="71"/>
      <c r="Y87" s="1058" t="str">
        <f>IFERROR(IF(OR('別紙様式3-2（４・５月）'!Z89="ベア加算",'別紙様式3-2（４・５月）'!R89=""),"",X87*VLOOKUP(N87,【参考】数式用!$AD$2:$AH$37,MATCH(W87,【参考】数式用!$K$4:$N$4,0)+1,0)),"")</f>
        <v/>
      </c>
      <c r="Z87" s="1059"/>
      <c r="AA87" s="72"/>
      <c r="AB87" s="73"/>
      <c r="AC87" s="526" t="str">
        <f>IFERROR(IF(AND('別紙様式3-2（４・５月）'!O89="",W87&lt;&gt;"",W87&lt;&gt;"―"),X87,X87*VLOOKUP(AG87,【参考】数式用4!$EY$3:$GF$106,MATCH(N87,【参考】数式用4!$EY$2:$GF$2,0))),"")</f>
        <v/>
      </c>
      <c r="AD87" s="515" t="str">
        <f t="shared" si="2"/>
        <v/>
      </c>
      <c r="AE87" s="517" t="str">
        <f t="shared" si="3"/>
        <v/>
      </c>
      <c r="AF87" s="413" t="str">
        <f>IF(O87="","",'別紙様式3-2（４・５月）'!O89&amp;'別紙様式3-2（４・５月）'!P89&amp;'別紙様式3-2（４・５月）'!Q89&amp;"から"&amp;O87)</f>
        <v/>
      </c>
      <c r="AG87" s="413" t="str">
        <f>IF(OR(W87="",W87="―"),"",'別紙様式3-2（４・５月）'!O89&amp;'別紙様式3-2（４・５月）'!P89&amp;'別紙様式3-2（４・５月）'!Q89&amp;"から"&amp;W87)</f>
        <v/>
      </c>
      <c r="AH87" s="361"/>
      <c r="AI87" s="361"/>
      <c r="AJ87" s="361"/>
      <c r="AK87" s="361"/>
      <c r="AL87" s="361"/>
      <c r="AM87" s="361"/>
      <c r="AN87" s="361"/>
      <c r="AO87" s="361"/>
    </row>
    <row r="88" spans="1:41" s="360" customFormat="1" ht="24.95" customHeight="1">
      <c r="A88" s="414">
        <v>75</v>
      </c>
      <c r="B88" s="972" t="str">
        <f>IF(基本情報入力シート!C127="","",基本情報入力シート!C127)</f>
        <v/>
      </c>
      <c r="C88" s="973"/>
      <c r="D88" s="973"/>
      <c r="E88" s="973"/>
      <c r="F88" s="973"/>
      <c r="G88" s="973"/>
      <c r="H88" s="973"/>
      <c r="I88" s="974"/>
      <c r="J88" s="391" t="str">
        <f>IF(基本情報入力シート!M127="","",基本情報入力シート!M127)</f>
        <v/>
      </c>
      <c r="K88" s="392" t="str">
        <f>IF(基本情報入力シート!R127="","",基本情報入力シート!R127)</f>
        <v/>
      </c>
      <c r="L88" s="392" t="str">
        <f>IF(基本情報入力シート!W127="","",基本情報入力シート!W127)</f>
        <v/>
      </c>
      <c r="M88" s="393" t="str">
        <f>IF(基本情報入力シート!X127="","",基本情報入力シート!X127)</f>
        <v/>
      </c>
      <c r="N88" s="394" t="str">
        <f>IF(基本情報入力シート!Y127="","",基本情報入力シート!Y127)</f>
        <v/>
      </c>
      <c r="O88" s="48"/>
      <c r="P88" s="1088"/>
      <c r="Q88" s="1089"/>
      <c r="R88" s="522" t="str">
        <f>IFERROR(IF(OR('別紙様式3-2（４・５月）'!Z90="ベア加算",'別紙様式3-2（４・５月）'!R90=""),"",P88*VLOOKUP(N88,【参考】数式用!$AD$2:$AH$37,MATCH(O88,【参考】数式用!$K$4:$N$4,0)+1,0)),"")</f>
        <v/>
      </c>
      <c r="S88" s="72"/>
      <c r="T88" s="1090"/>
      <c r="U88" s="1091"/>
      <c r="V88" s="520" t="str">
        <f>IFERROR(IF(AND('別紙様式3-2（４・５月）'!O90="",O88&lt;&gt;""),P88,P88*VLOOKUP(AF88,【参考】数式用4!$EY$3:$GF$106,MATCH(N88,【参考】数式用4!$EY$2:$GF$2,0))),"")</f>
        <v/>
      </c>
      <c r="W88" s="49"/>
      <c r="X88" s="71"/>
      <c r="Y88" s="1058" t="str">
        <f>IFERROR(IF(OR('別紙様式3-2（４・５月）'!Z90="ベア加算",'別紙様式3-2（４・５月）'!R90=""),"",X88*VLOOKUP(N88,【参考】数式用!$AD$2:$AH$37,MATCH(W88,【参考】数式用!$K$4:$N$4,0)+1,0)),"")</f>
        <v/>
      </c>
      <c r="Z88" s="1059"/>
      <c r="AA88" s="72"/>
      <c r="AB88" s="73"/>
      <c r="AC88" s="526" t="str">
        <f>IFERROR(IF(AND('別紙様式3-2（４・５月）'!O90="",W88&lt;&gt;"",W88&lt;&gt;"―"),X88,X88*VLOOKUP(AG88,【参考】数式用4!$EY$3:$GF$106,MATCH(N88,【参考】数式用4!$EY$2:$GF$2,0))),"")</f>
        <v/>
      </c>
      <c r="AD88" s="515" t="str">
        <f t="shared" si="2"/>
        <v/>
      </c>
      <c r="AE88" s="517" t="str">
        <f t="shared" si="3"/>
        <v/>
      </c>
      <c r="AF88" s="413" t="str">
        <f>IF(O88="","",'別紙様式3-2（４・５月）'!O90&amp;'別紙様式3-2（４・５月）'!P90&amp;'別紙様式3-2（４・５月）'!Q90&amp;"から"&amp;O88)</f>
        <v/>
      </c>
      <c r="AG88" s="413" t="str">
        <f>IF(OR(W88="",W88="―"),"",'別紙様式3-2（４・５月）'!O90&amp;'別紙様式3-2（４・５月）'!P90&amp;'別紙様式3-2（４・５月）'!Q90&amp;"から"&amp;W88)</f>
        <v/>
      </c>
      <c r="AH88" s="361"/>
      <c r="AI88" s="361"/>
      <c r="AJ88" s="361"/>
      <c r="AK88" s="361"/>
      <c r="AL88" s="361"/>
      <c r="AM88" s="361"/>
      <c r="AN88" s="361"/>
      <c r="AO88" s="361"/>
    </row>
    <row r="89" spans="1:41" s="360" customFormat="1" ht="24.95" customHeight="1">
      <c r="A89" s="414">
        <v>76</v>
      </c>
      <c r="B89" s="972" t="str">
        <f>IF(基本情報入力シート!C128="","",基本情報入力シート!C128)</f>
        <v/>
      </c>
      <c r="C89" s="973"/>
      <c r="D89" s="973"/>
      <c r="E89" s="973"/>
      <c r="F89" s="973"/>
      <c r="G89" s="973"/>
      <c r="H89" s="973"/>
      <c r="I89" s="974"/>
      <c r="J89" s="391" t="str">
        <f>IF(基本情報入力シート!M128="","",基本情報入力シート!M128)</f>
        <v/>
      </c>
      <c r="K89" s="392" t="str">
        <f>IF(基本情報入力シート!R128="","",基本情報入力シート!R128)</f>
        <v/>
      </c>
      <c r="L89" s="392" t="str">
        <f>IF(基本情報入力シート!W128="","",基本情報入力シート!W128)</f>
        <v/>
      </c>
      <c r="M89" s="393" t="str">
        <f>IF(基本情報入力シート!X128="","",基本情報入力シート!X128)</f>
        <v/>
      </c>
      <c r="N89" s="394" t="str">
        <f>IF(基本情報入力シート!Y128="","",基本情報入力シート!Y128)</f>
        <v/>
      </c>
      <c r="O89" s="48"/>
      <c r="P89" s="1088"/>
      <c r="Q89" s="1089"/>
      <c r="R89" s="522" t="str">
        <f>IFERROR(IF(OR('別紙様式3-2（４・５月）'!Z91="ベア加算",'別紙様式3-2（４・５月）'!R91=""),"",P89*VLOOKUP(N89,【参考】数式用!$AD$2:$AH$37,MATCH(O89,【参考】数式用!$K$4:$N$4,0)+1,0)),"")</f>
        <v/>
      </c>
      <c r="S89" s="72"/>
      <c r="T89" s="1090"/>
      <c r="U89" s="1091"/>
      <c r="V89" s="520" t="str">
        <f>IFERROR(IF(AND('別紙様式3-2（４・５月）'!O91="",O89&lt;&gt;""),P89,P89*VLOOKUP(AF89,【参考】数式用4!$EY$3:$GF$106,MATCH(N89,【参考】数式用4!$EY$2:$GF$2,0))),"")</f>
        <v/>
      </c>
      <c r="W89" s="49"/>
      <c r="X89" s="71"/>
      <c r="Y89" s="1058" t="str">
        <f>IFERROR(IF(OR('別紙様式3-2（４・５月）'!Z91="ベア加算",'別紙様式3-2（４・５月）'!R91=""),"",X89*VLOOKUP(N89,【参考】数式用!$AD$2:$AH$37,MATCH(W89,【参考】数式用!$K$4:$N$4,0)+1,0)),"")</f>
        <v/>
      </c>
      <c r="Z89" s="1059"/>
      <c r="AA89" s="72"/>
      <c r="AB89" s="73"/>
      <c r="AC89" s="526" t="str">
        <f>IFERROR(IF(AND('別紙様式3-2（４・５月）'!O91="",W89&lt;&gt;"",W89&lt;&gt;"―"),X89,X89*VLOOKUP(AG89,【参考】数式用4!$EY$3:$GF$106,MATCH(N89,【参考】数式用4!$EY$2:$GF$2,0))),"")</f>
        <v/>
      </c>
      <c r="AD89" s="515" t="str">
        <f t="shared" si="2"/>
        <v/>
      </c>
      <c r="AE89" s="517" t="str">
        <f t="shared" si="3"/>
        <v/>
      </c>
      <c r="AF89" s="413" t="str">
        <f>IF(O89="","",'別紙様式3-2（４・５月）'!O91&amp;'別紙様式3-2（４・５月）'!P91&amp;'別紙様式3-2（４・５月）'!Q91&amp;"から"&amp;O89)</f>
        <v/>
      </c>
      <c r="AG89" s="413" t="str">
        <f>IF(OR(W89="",W89="―"),"",'別紙様式3-2（４・５月）'!O91&amp;'別紙様式3-2（４・５月）'!P91&amp;'別紙様式3-2（４・５月）'!Q91&amp;"から"&amp;W89)</f>
        <v/>
      </c>
      <c r="AH89" s="361"/>
      <c r="AI89" s="361"/>
      <c r="AJ89" s="361"/>
      <c r="AK89" s="361"/>
      <c r="AL89" s="361"/>
      <c r="AM89" s="361"/>
      <c r="AN89" s="361"/>
      <c r="AO89" s="361"/>
    </row>
    <row r="90" spans="1:41" s="360" customFormat="1" ht="24.95" customHeight="1">
      <c r="A90" s="414">
        <v>77</v>
      </c>
      <c r="B90" s="972" t="str">
        <f>IF(基本情報入力シート!C129="","",基本情報入力シート!C129)</f>
        <v/>
      </c>
      <c r="C90" s="973"/>
      <c r="D90" s="973"/>
      <c r="E90" s="973"/>
      <c r="F90" s="973"/>
      <c r="G90" s="973"/>
      <c r="H90" s="973"/>
      <c r="I90" s="974"/>
      <c r="J90" s="391" t="str">
        <f>IF(基本情報入力シート!M129="","",基本情報入力シート!M129)</f>
        <v/>
      </c>
      <c r="K90" s="392" t="str">
        <f>IF(基本情報入力シート!R129="","",基本情報入力シート!R129)</f>
        <v/>
      </c>
      <c r="L90" s="392" t="str">
        <f>IF(基本情報入力シート!W129="","",基本情報入力シート!W129)</f>
        <v/>
      </c>
      <c r="M90" s="393" t="str">
        <f>IF(基本情報入力シート!X129="","",基本情報入力シート!X129)</f>
        <v/>
      </c>
      <c r="N90" s="394" t="str">
        <f>IF(基本情報入力シート!Y129="","",基本情報入力シート!Y129)</f>
        <v/>
      </c>
      <c r="O90" s="48"/>
      <c r="P90" s="1088"/>
      <c r="Q90" s="1089"/>
      <c r="R90" s="522" t="str">
        <f>IFERROR(IF(OR('別紙様式3-2（４・５月）'!Z92="ベア加算",'別紙様式3-2（４・５月）'!R92=""),"",P90*VLOOKUP(N90,【参考】数式用!$AD$2:$AH$37,MATCH(O90,【参考】数式用!$K$4:$N$4,0)+1,0)),"")</f>
        <v/>
      </c>
      <c r="S90" s="72"/>
      <c r="T90" s="1090"/>
      <c r="U90" s="1091"/>
      <c r="V90" s="520" t="str">
        <f>IFERROR(IF(AND('別紙様式3-2（４・５月）'!O92="",O90&lt;&gt;""),P90,P90*VLOOKUP(AF90,【参考】数式用4!$EY$3:$GF$106,MATCH(N90,【参考】数式用4!$EY$2:$GF$2,0))),"")</f>
        <v/>
      </c>
      <c r="W90" s="49"/>
      <c r="X90" s="71"/>
      <c r="Y90" s="1058" t="str">
        <f>IFERROR(IF(OR('別紙様式3-2（４・５月）'!Z92="ベア加算",'別紙様式3-2（４・５月）'!R92=""),"",X90*VLOOKUP(N90,【参考】数式用!$AD$2:$AH$37,MATCH(W90,【参考】数式用!$K$4:$N$4,0)+1,0)),"")</f>
        <v/>
      </c>
      <c r="Z90" s="1059"/>
      <c r="AA90" s="72"/>
      <c r="AB90" s="73"/>
      <c r="AC90" s="526" t="str">
        <f>IFERROR(IF(AND('別紙様式3-2（４・５月）'!O92="",W90&lt;&gt;"",W90&lt;&gt;"―"),X90,X90*VLOOKUP(AG90,【参考】数式用4!$EY$3:$GF$106,MATCH(N90,【参考】数式用4!$EY$2:$GF$2,0))),"")</f>
        <v/>
      </c>
      <c r="AD90" s="515" t="str">
        <f t="shared" si="2"/>
        <v/>
      </c>
      <c r="AE90" s="517" t="str">
        <f t="shared" si="3"/>
        <v/>
      </c>
      <c r="AF90" s="413" t="str">
        <f>IF(O90="","",'別紙様式3-2（４・５月）'!O92&amp;'別紙様式3-2（４・５月）'!P92&amp;'別紙様式3-2（４・５月）'!Q92&amp;"から"&amp;O90)</f>
        <v/>
      </c>
      <c r="AG90" s="413" t="str">
        <f>IF(OR(W90="",W90="―"),"",'別紙様式3-2（４・５月）'!O92&amp;'別紙様式3-2（４・５月）'!P92&amp;'別紙様式3-2（４・５月）'!Q92&amp;"から"&amp;W90)</f>
        <v/>
      </c>
      <c r="AH90" s="361"/>
      <c r="AI90" s="361"/>
      <c r="AJ90" s="361"/>
      <c r="AK90" s="361"/>
      <c r="AL90" s="361"/>
      <c r="AM90" s="361"/>
      <c r="AN90" s="361"/>
      <c r="AO90" s="361"/>
    </row>
    <row r="91" spans="1:41" s="360" customFormat="1" ht="24.95" customHeight="1">
      <c r="A91" s="414">
        <v>78</v>
      </c>
      <c r="B91" s="972" t="str">
        <f>IF(基本情報入力シート!C130="","",基本情報入力シート!C130)</f>
        <v/>
      </c>
      <c r="C91" s="973"/>
      <c r="D91" s="973"/>
      <c r="E91" s="973"/>
      <c r="F91" s="973"/>
      <c r="G91" s="973"/>
      <c r="H91" s="973"/>
      <c r="I91" s="974"/>
      <c r="J91" s="391" t="str">
        <f>IF(基本情報入力シート!M130="","",基本情報入力シート!M130)</f>
        <v/>
      </c>
      <c r="K91" s="392" t="str">
        <f>IF(基本情報入力シート!R130="","",基本情報入力シート!R130)</f>
        <v/>
      </c>
      <c r="L91" s="392" t="str">
        <f>IF(基本情報入力シート!W130="","",基本情報入力シート!W130)</f>
        <v/>
      </c>
      <c r="M91" s="393" t="str">
        <f>IF(基本情報入力シート!X130="","",基本情報入力シート!X130)</f>
        <v/>
      </c>
      <c r="N91" s="394" t="str">
        <f>IF(基本情報入力シート!Y130="","",基本情報入力シート!Y130)</f>
        <v/>
      </c>
      <c r="O91" s="48"/>
      <c r="P91" s="1088"/>
      <c r="Q91" s="1089"/>
      <c r="R91" s="522" t="str">
        <f>IFERROR(IF(OR('別紙様式3-2（４・５月）'!Z93="ベア加算",'別紙様式3-2（４・５月）'!R93=""),"",P91*VLOOKUP(N91,【参考】数式用!$AD$2:$AH$37,MATCH(O91,【参考】数式用!$K$4:$N$4,0)+1,0)),"")</f>
        <v/>
      </c>
      <c r="S91" s="72"/>
      <c r="T91" s="1090"/>
      <c r="U91" s="1091"/>
      <c r="V91" s="520" t="str">
        <f>IFERROR(IF(AND('別紙様式3-2（４・５月）'!O93="",O91&lt;&gt;""),P91,P91*VLOOKUP(AF91,【参考】数式用4!$EY$3:$GF$106,MATCH(N91,【参考】数式用4!$EY$2:$GF$2,0))),"")</f>
        <v/>
      </c>
      <c r="W91" s="49"/>
      <c r="X91" s="71"/>
      <c r="Y91" s="1058" t="str">
        <f>IFERROR(IF(OR('別紙様式3-2（４・５月）'!Z93="ベア加算",'別紙様式3-2（４・５月）'!R93=""),"",X91*VLOOKUP(N91,【参考】数式用!$AD$2:$AH$37,MATCH(W91,【参考】数式用!$K$4:$N$4,0)+1,0)),"")</f>
        <v/>
      </c>
      <c r="Z91" s="1059"/>
      <c r="AA91" s="72"/>
      <c r="AB91" s="73"/>
      <c r="AC91" s="526" t="str">
        <f>IFERROR(IF(AND('別紙様式3-2（４・５月）'!O93="",W91&lt;&gt;"",W91&lt;&gt;"―"),X91,X91*VLOOKUP(AG91,【参考】数式用4!$EY$3:$GF$106,MATCH(N91,【参考】数式用4!$EY$2:$GF$2,0))),"")</f>
        <v/>
      </c>
      <c r="AD91" s="515" t="str">
        <f t="shared" si="2"/>
        <v/>
      </c>
      <c r="AE91" s="517" t="str">
        <f t="shared" si="3"/>
        <v/>
      </c>
      <c r="AF91" s="413" t="str">
        <f>IF(O91="","",'別紙様式3-2（４・５月）'!O93&amp;'別紙様式3-2（４・５月）'!P93&amp;'別紙様式3-2（４・５月）'!Q93&amp;"から"&amp;O91)</f>
        <v/>
      </c>
      <c r="AG91" s="413" t="str">
        <f>IF(OR(W91="",W91="―"),"",'別紙様式3-2（４・５月）'!O93&amp;'別紙様式3-2（４・５月）'!P93&amp;'別紙様式3-2（４・５月）'!Q93&amp;"から"&amp;W91)</f>
        <v/>
      </c>
      <c r="AH91" s="361"/>
      <c r="AI91" s="361"/>
      <c r="AJ91" s="361"/>
      <c r="AK91" s="361"/>
      <c r="AL91" s="361"/>
      <c r="AM91" s="361"/>
      <c r="AN91" s="361"/>
      <c r="AO91" s="361"/>
    </row>
    <row r="92" spans="1:41" s="360" customFormat="1" ht="24.95" customHeight="1">
      <c r="A92" s="414">
        <v>79</v>
      </c>
      <c r="B92" s="972" t="str">
        <f>IF(基本情報入力シート!C131="","",基本情報入力シート!C131)</f>
        <v/>
      </c>
      <c r="C92" s="973"/>
      <c r="D92" s="973"/>
      <c r="E92" s="973"/>
      <c r="F92" s="973"/>
      <c r="G92" s="973"/>
      <c r="H92" s="973"/>
      <c r="I92" s="974"/>
      <c r="J92" s="391" t="str">
        <f>IF(基本情報入力シート!M131="","",基本情報入力シート!M131)</f>
        <v/>
      </c>
      <c r="K92" s="392" t="str">
        <f>IF(基本情報入力シート!R131="","",基本情報入力シート!R131)</f>
        <v/>
      </c>
      <c r="L92" s="392" t="str">
        <f>IF(基本情報入力シート!W131="","",基本情報入力シート!W131)</f>
        <v/>
      </c>
      <c r="M92" s="393" t="str">
        <f>IF(基本情報入力シート!X131="","",基本情報入力シート!X131)</f>
        <v/>
      </c>
      <c r="N92" s="394" t="str">
        <f>IF(基本情報入力シート!Y131="","",基本情報入力シート!Y131)</f>
        <v/>
      </c>
      <c r="O92" s="48"/>
      <c r="P92" s="1088"/>
      <c r="Q92" s="1089"/>
      <c r="R92" s="522" t="str">
        <f>IFERROR(IF(OR('別紙様式3-2（４・５月）'!Z94="ベア加算",'別紙様式3-2（４・５月）'!R94=""),"",P92*VLOOKUP(N92,【参考】数式用!$AD$2:$AH$37,MATCH(O92,【参考】数式用!$K$4:$N$4,0)+1,0)),"")</f>
        <v/>
      </c>
      <c r="S92" s="72"/>
      <c r="T92" s="1090"/>
      <c r="U92" s="1091"/>
      <c r="V92" s="520" t="str">
        <f>IFERROR(IF(AND('別紙様式3-2（４・５月）'!O94="",O92&lt;&gt;""),P92,P92*VLOOKUP(AF92,【参考】数式用4!$EY$3:$GF$106,MATCH(N92,【参考】数式用4!$EY$2:$GF$2,0))),"")</f>
        <v/>
      </c>
      <c r="W92" s="49"/>
      <c r="X92" s="71"/>
      <c r="Y92" s="1058" t="str">
        <f>IFERROR(IF(OR('別紙様式3-2（４・５月）'!Z94="ベア加算",'別紙様式3-2（４・５月）'!R94=""),"",X92*VLOOKUP(N92,【参考】数式用!$AD$2:$AH$37,MATCH(W92,【参考】数式用!$K$4:$N$4,0)+1,0)),"")</f>
        <v/>
      </c>
      <c r="Z92" s="1059"/>
      <c r="AA92" s="72"/>
      <c r="AB92" s="73"/>
      <c r="AC92" s="526" t="str">
        <f>IFERROR(IF(AND('別紙様式3-2（４・５月）'!O94="",W92&lt;&gt;"",W92&lt;&gt;"―"),X92,X92*VLOOKUP(AG92,【参考】数式用4!$EY$3:$GF$106,MATCH(N92,【参考】数式用4!$EY$2:$GF$2,0))),"")</f>
        <v/>
      </c>
      <c r="AD92" s="515" t="str">
        <f t="shared" si="2"/>
        <v/>
      </c>
      <c r="AE92" s="517" t="str">
        <f t="shared" si="3"/>
        <v/>
      </c>
      <c r="AF92" s="413" t="str">
        <f>IF(O92="","",'別紙様式3-2（４・５月）'!O94&amp;'別紙様式3-2（４・５月）'!P94&amp;'別紙様式3-2（４・５月）'!Q94&amp;"から"&amp;O92)</f>
        <v/>
      </c>
      <c r="AG92" s="413" t="str">
        <f>IF(OR(W92="",W92="―"),"",'別紙様式3-2（４・５月）'!O94&amp;'別紙様式3-2（４・５月）'!P94&amp;'別紙様式3-2（４・５月）'!Q94&amp;"から"&amp;W92)</f>
        <v/>
      </c>
      <c r="AH92" s="361"/>
      <c r="AI92" s="361"/>
      <c r="AJ92" s="361"/>
      <c r="AK92" s="361"/>
      <c r="AL92" s="361"/>
      <c r="AM92" s="361"/>
      <c r="AN92" s="361"/>
      <c r="AO92" s="361"/>
    </row>
    <row r="93" spans="1:41" s="360" customFormat="1" ht="24.95" customHeight="1">
      <c r="A93" s="414">
        <v>80</v>
      </c>
      <c r="B93" s="972" t="str">
        <f>IF(基本情報入力シート!C132="","",基本情報入力シート!C132)</f>
        <v/>
      </c>
      <c r="C93" s="973"/>
      <c r="D93" s="973"/>
      <c r="E93" s="973"/>
      <c r="F93" s="973"/>
      <c r="G93" s="973"/>
      <c r="H93" s="973"/>
      <c r="I93" s="974"/>
      <c r="J93" s="391" t="str">
        <f>IF(基本情報入力シート!M132="","",基本情報入力シート!M132)</f>
        <v/>
      </c>
      <c r="K93" s="392" t="str">
        <f>IF(基本情報入力シート!R132="","",基本情報入力シート!R132)</f>
        <v/>
      </c>
      <c r="L93" s="392" t="str">
        <f>IF(基本情報入力シート!W132="","",基本情報入力シート!W132)</f>
        <v/>
      </c>
      <c r="M93" s="393" t="str">
        <f>IF(基本情報入力シート!X132="","",基本情報入力シート!X132)</f>
        <v/>
      </c>
      <c r="N93" s="394" t="str">
        <f>IF(基本情報入力シート!Y132="","",基本情報入力シート!Y132)</f>
        <v/>
      </c>
      <c r="O93" s="48"/>
      <c r="P93" s="1088"/>
      <c r="Q93" s="1089"/>
      <c r="R93" s="522" t="str">
        <f>IFERROR(IF(OR('別紙様式3-2（４・５月）'!Z95="ベア加算",'別紙様式3-2（４・５月）'!R95=""),"",P93*VLOOKUP(N93,【参考】数式用!$AD$2:$AH$37,MATCH(O93,【参考】数式用!$K$4:$N$4,0)+1,0)),"")</f>
        <v/>
      </c>
      <c r="S93" s="72"/>
      <c r="T93" s="1090"/>
      <c r="U93" s="1091"/>
      <c r="V93" s="520" t="str">
        <f>IFERROR(IF(AND('別紙様式3-2（４・５月）'!O95="",O93&lt;&gt;""),P93,P93*VLOOKUP(AF93,【参考】数式用4!$EY$3:$GF$106,MATCH(N93,【参考】数式用4!$EY$2:$GF$2,0))),"")</f>
        <v/>
      </c>
      <c r="W93" s="49"/>
      <c r="X93" s="71"/>
      <c r="Y93" s="1058" t="str">
        <f>IFERROR(IF(OR('別紙様式3-2（４・５月）'!Z95="ベア加算",'別紙様式3-2（４・５月）'!R95=""),"",X93*VLOOKUP(N93,【参考】数式用!$AD$2:$AH$37,MATCH(W93,【参考】数式用!$K$4:$N$4,0)+1,0)),"")</f>
        <v/>
      </c>
      <c r="Z93" s="1059"/>
      <c r="AA93" s="72"/>
      <c r="AB93" s="73"/>
      <c r="AC93" s="526" t="str">
        <f>IFERROR(IF(AND('別紙様式3-2（４・５月）'!O95="",W93&lt;&gt;"",W93&lt;&gt;"―"),X93,X93*VLOOKUP(AG93,【参考】数式用4!$EY$3:$GF$106,MATCH(N93,【参考】数式用4!$EY$2:$GF$2,0))),"")</f>
        <v/>
      </c>
      <c r="AD93" s="515" t="str">
        <f t="shared" si="2"/>
        <v/>
      </c>
      <c r="AE93" s="517" t="str">
        <f t="shared" si="3"/>
        <v/>
      </c>
      <c r="AF93" s="413" t="str">
        <f>IF(O93="","",'別紙様式3-2（４・５月）'!O95&amp;'別紙様式3-2（４・５月）'!P95&amp;'別紙様式3-2（４・５月）'!Q95&amp;"から"&amp;O93)</f>
        <v/>
      </c>
      <c r="AG93" s="413" t="str">
        <f>IF(OR(W93="",W93="―"),"",'別紙様式3-2（４・５月）'!O95&amp;'別紙様式3-2（４・５月）'!P95&amp;'別紙様式3-2（４・５月）'!Q95&amp;"から"&amp;W93)</f>
        <v/>
      </c>
      <c r="AH93" s="361"/>
      <c r="AI93" s="361"/>
      <c r="AJ93" s="361"/>
      <c r="AK93" s="361"/>
      <c r="AL93" s="361"/>
      <c r="AM93" s="361"/>
      <c r="AN93" s="361"/>
      <c r="AO93" s="361"/>
    </row>
    <row r="94" spans="1:41" s="360" customFormat="1" ht="24.95" customHeight="1">
      <c r="A94" s="414">
        <v>81</v>
      </c>
      <c r="B94" s="972" t="str">
        <f>IF(基本情報入力シート!C133="","",基本情報入力シート!C133)</f>
        <v/>
      </c>
      <c r="C94" s="973"/>
      <c r="D94" s="973"/>
      <c r="E94" s="973"/>
      <c r="F94" s="973"/>
      <c r="G94" s="973"/>
      <c r="H94" s="973"/>
      <c r="I94" s="974"/>
      <c r="J94" s="391" t="str">
        <f>IF(基本情報入力シート!M133="","",基本情報入力シート!M133)</f>
        <v/>
      </c>
      <c r="K94" s="392" t="str">
        <f>IF(基本情報入力シート!R133="","",基本情報入力シート!R133)</f>
        <v/>
      </c>
      <c r="L94" s="392" t="str">
        <f>IF(基本情報入力シート!W133="","",基本情報入力シート!W133)</f>
        <v/>
      </c>
      <c r="M94" s="393" t="str">
        <f>IF(基本情報入力シート!X133="","",基本情報入力シート!X133)</f>
        <v/>
      </c>
      <c r="N94" s="394" t="str">
        <f>IF(基本情報入力シート!Y133="","",基本情報入力シート!Y133)</f>
        <v/>
      </c>
      <c r="O94" s="48"/>
      <c r="P94" s="1088"/>
      <c r="Q94" s="1089"/>
      <c r="R94" s="522" t="str">
        <f>IFERROR(IF(OR('別紙様式3-2（４・５月）'!Z96="ベア加算",'別紙様式3-2（４・５月）'!R96=""),"",P94*VLOOKUP(N94,【参考】数式用!$AD$2:$AH$37,MATCH(O94,【参考】数式用!$K$4:$N$4,0)+1,0)),"")</f>
        <v/>
      </c>
      <c r="S94" s="72"/>
      <c r="T94" s="1090"/>
      <c r="U94" s="1091"/>
      <c r="V94" s="520" t="str">
        <f>IFERROR(IF(AND('別紙様式3-2（４・５月）'!O96="",O94&lt;&gt;""),P94,P94*VLOOKUP(AF94,【参考】数式用4!$EY$3:$GF$106,MATCH(N94,【参考】数式用4!$EY$2:$GF$2,0))),"")</f>
        <v/>
      </c>
      <c r="W94" s="49"/>
      <c r="X94" s="71"/>
      <c r="Y94" s="1058" t="str">
        <f>IFERROR(IF(OR('別紙様式3-2（４・５月）'!Z96="ベア加算",'別紙様式3-2（４・５月）'!R96=""),"",X94*VLOOKUP(N94,【参考】数式用!$AD$2:$AH$37,MATCH(W94,【参考】数式用!$K$4:$N$4,0)+1,0)),"")</f>
        <v/>
      </c>
      <c r="Z94" s="1059"/>
      <c r="AA94" s="72"/>
      <c r="AB94" s="73"/>
      <c r="AC94" s="526" t="str">
        <f>IFERROR(IF(AND('別紙様式3-2（４・５月）'!O96="",W94&lt;&gt;"",W94&lt;&gt;"―"),X94,X94*VLOOKUP(AG94,【参考】数式用4!$EY$3:$GF$106,MATCH(N94,【参考】数式用4!$EY$2:$GF$2,0))),"")</f>
        <v/>
      </c>
      <c r="AD94" s="515" t="str">
        <f t="shared" si="2"/>
        <v/>
      </c>
      <c r="AE94" s="517" t="str">
        <f t="shared" si="3"/>
        <v/>
      </c>
      <c r="AF94" s="413" t="str">
        <f>IF(O94="","",'別紙様式3-2（４・５月）'!O96&amp;'別紙様式3-2（４・５月）'!P96&amp;'別紙様式3-2（４・５月）'!Q96&amp;"から"&amp;O94)</f>
        <v/>
      </c>
      <c r="AG94" s="413" t="str">
        <f>IF(OR(W94="",W94="―"),"",'別紙様式3-2（４・５月）'!O96&amp;'別紙様式3-2（４・５月）'!P96&amp;'別紙様式3-2（４・５月）'!Q96&amp;"から"&amp;W94)</f>
        <v/>
      </c>
      <c r="AH94" s="361"/>
      <c r="AI94" s="361"/>
      <c r="AJ94" s="361"/>
      <c r="AK94" s="361"/>
      <c r="AL94" s="361"/>
      <c r="AM94" s="361"/>
      <c r="AN94" s="361"/>
      <c r="AO94" s="361"/>
    </row>
    <row r="95" spans="1:41" s="360" customFormat="1" ht="24.95" customHeight="1">
      <c r="A95" s="414">
        <v>82</v>
      </c>
      <c r="B95" s="972" t="str">
        <f>IF(基本情報入力シート!C134="","",基本情報入力シート!C134)</f>
        <v/>
      </c>
      <c r="C95" s="973"/>
      <c r="D95" s="973"/>
      <c r="E95" s="973"/>
      <c r="F95" s="973"/>
      <c r="G95" s="973"/>
      <c r="H95" s="973"/>
      <c r="I95" s="974"/>
      <c r="J95" s="391" t="str">
        <f>IF(基本情報入力シート!M134="","",基本情報入力シート!M134)</f>
        <v/>
      </c>
      <c r="K95" s="392" t="str">
        <f>IF(基本情報入力シート!R134="","",基本情報入力シート!R134)</f>
        <v/>
      </c>
      <c r="L95" s="392" t="str">
        <f>IF(基本情報入力シート!W134="","",基本情報入力シート!W134)</f>
        <v/>
      </c>
      <c r="M95" s="393" t="str">
        <f>IF(基本情報入力シート!X134="","",基本情報入力シート!X134)</f>
        <v/>
      </c>
      <c r="N95" s="394" t="str">
        <f>IF(基本情報入力シート!Y134="","",基本情報入力シート!Y134)</f>
        <v/>
      </c>
      <c r="O95" s="48"/>
      <c r="P95" s="1088"/>
      <c r="Q95" s="1089"/>
      <c r="R95" s="522" t="str">
        <f>IFERROR(IF(OR('別紙様式3-2（４・５月）'!Z97="ベア加算",'別紙様式3-2（４・５月）'!R97=""),"",P95*VLOOKUP(N95,【参考】数式用!$AD$2:$AH$37,MATCH(O95,【参考】数式用!$K$4:$N$4,0)+1,0)),"")</f>
        <v/>
      </c>
      <c r="S95" s="72"/>
      <c r="T95" s="1090"/>
      <c r="U95" s="1091"/>
      <c r="V95" s="520" t="str">
        <f>IFERROR(IF(AND('別紙様式3-2（４・５月）'!O97="",O95&lt;&gt;""),P95,P95*VLOOKUP(AF95,【参考】数式用4!$EY$3:$GF$106,MATCH(N95,【参考】数式用4!$EY$2:$GF$2,0))),"")</f>
        <v/>
      </c>
      <c r="W95" s="49"/>
      <c r="X95" s="71"/>
      <c r="Y95" s="1058" t="str">
        <f>IFERROR(IF(OR('別紙様式3-2（４・５月）'!Z97="ベア加算",'別紙様式3-2（４・５月）'!R97=""),"",X95*VLOOKUP(N95,【参考】数式用!$AD$2:$AH$37,MATCH(W95,【参考】数式用!$K$4:$N$4,0)+1,0)),"")</f>
        <v/>
      </c>
      <c r="Z95" s="1059"/>
      <c r="AA95" s="72"/>
      <c r="AB95" s="73"/>
      <c r="AC95" s="526" t="str">
        <f>IFERROR(IF(AND('別紙様式3-2（４・５月）'!O97="",W95&lt;&gt;"",W95&lt;&gt;"―"),X95,X95*VLOOKUP(AG95,【参考】数式用4!$EY$3:$GF$106,MATCH(N95,【参考】数式用4!$EY$2:$GF$2,0))),"")</f>
        <v/>
      </c>
      <c r="AD95" s="515" t="str">
        <f t="shared" si="2"/>
        <v/>
      </c>
      <c r="AE95" s="517" t="str">
        <f t="shared" si="3"/>
        <v/>
      </c>
      <c r="AF95" s="413" t="str">
        <f>IF(O95="","",'別紙様式3-2（４・５月）'!O97&amp;'別紙様式3-2（４・５月）'!P97&amp;'別紙様式3-2（４・５月）'!Q97&amp;"から"&amp;O95)</f>
        <v/>
      </c>
      <c r="AG95" s="413" t="str">
        <f>IF(OR(W95="",W95="―"),"",'別紙様式3-2（４・５月）'!O97&amp;'別紙様式3-2（４・５月）'!P97&amp;'別紙様式3-2（４・５月）'!Q97&amp;"から"&amp;W95)</f>
        <v/>
      </c>
      <c r="AH95" s="361"/>
      <c r="AI95" s="361"/>
      <c r="AJ95" s="361"/>
      <c r="AK95" s="361"/>
      <c r="AL95" s="361"/>
      <c r="AM95" s="361"/>
      <c r="AN95" s="361"/>
      <c r="AO95" s="361"/>
    </row>
    <row r="96" spans="1:41" s="360" customFormat="1" ht="24.95" customHeight="1">
      <c r="A96" s="414">
        <v>83</v>
      </c>
      <c r="B96" s="972" t="str">
        <f>IF(基本情報入力シート!C135="","",基本情報入力シート!C135)</f>
        <v/>
      </c>
      <c r="C96" s="973"/>
      <c r="D96" s="973"/>
      <c r="E96" s="973"/>
      <c r="F96" s="973"/>
      <c r="G96" s="973"/>
      <c r="H96" s="973"/>
      <c r="I96" s="974"/>
      <c r="J96" s="391" t="str">
        <f>IF(基本情報入力シート!M135="","",基本情報入力シート!M135)</f>
        <v/>
      </c>
      <c r="K96" s="392" t="str">
        <f>IF(基本情報入力シート!R135="","",基本情報入力シート!R135)</f>
        <v/>
      </c>
      <c r="L96" s="392" t="str">
        <f>IF(基本情報入力シート!W135="","",基本情報入力シート!W135)</f>
        <v/>
      </c>
      <c r="M96" s="393" t="str">
        <f>IF(基本情報入力シート!X135="","",基本情報入力シート!X135)</f>
        <v/>
      </c>
      <c r="N96" s="394" t="str">
        <f>IF(基本情報入力シート!Y135="","",基本情報入力シート!Y135)</f>
        <v/>
      </c>
      <c r="O96" s="48"/>
      <c r="P96" s="1088"/>
      <c r="Q96" s="1089"/>
      <c r="R96" s="522" t="str">
        <f>IFERROR(IF(OR('別紙様式3-2（４・５月）'!Z98="ベア加算",'別紙様式3-2（４・５月）'!R98=""),"",P96*VLOOKUP(N96,【参考】数式用!$AD$2:$AH$37,MATCH(O96,【参考】数式用!$K$4:$N$4,0)+1,0)),"")</f>
        <v/>
      </c>
      <c r="S96" s="72"/>
      <c r="T96" s="1090"/>
      <c r="U96" s="1091"/>
      <c r="V96" s="520" t="str">
        <f>IFERROR(IF(AND('別紙様式3-2（４・５月）'!O98="",O96&lt;&gt;""),P96,P96*VLOOKUP(AF96,【参考】数式用4!$EY$3:$GF$106,MATCH(N96,【参考】数式用4!$EY$2:$GF$2,0))),"")</f>
        <v/>
      </c>
      <c r="W96" s="49"/>
      <c r="X96" s="71"/>
      <c r="Y96" s="1058" t="str">
        <f>IFERROR(IF(OR('別紙様式3-2（４・５月）'!Z98="ベア加算",'別紙様式3-2（４・５月）'!R98=""),"",X96*VLOOKUP(N96,【参考】数式用!$AD$2:$AH$37,MATCH(W96,【参考】数式用!$K$4:$N$4,0)+1,0)),"")</f>
        <v/>
      </c>
      <c r="Z96" s="1059"/>
      <c r="AA96" s="72"/>
      <c r="AB96" s="73"/>
      <c r="AC96" s="526" t="str">
        <f>IFERROR(IF(AND('別紙様式3-2（４・５月）'!O98="",W96&lt;&gt;"",W96&lt;&gt;"―"),X96,X96*VLOOKUP(AG96,【参考】数式用4!$EY$3:$GF$106,MATCH(N96,【参考】数式用4!$EY$2:$GF$2,0))),"")</f>
        <v/>
      </c>
      <c r="AD96" s="515" t="str">
        <f t="shared" si="2"/>
        <v/>
      </c>
      <c r="AE96" s="517" t="str">
        <f t="shared" si="3"/>
        <v/>
      </c>
      <c r="AF96" s="413" t="str">
        <f>IF(O96="","",'別紙様式3-2（４・５月）'!O98&amp;'別紙様式3-2（４・５月）'!P98&amp;'別紙様式3-2（４・５月）'!Q98&amp;"から"&amp;O96)</f>
        <v/>
      </c>
      <c r="AG96" s="413" t="str">
        <f>IF(OR(W96="",W96="―"),"",'別紙様式3-2（４・５月）'!O98&amp;'別紙様式3-2（４・５月）'!P98&amp;'別紙様式3-2（４・５月）'!Q98&amp;"から"&amp;W96)</f>
        <v/>
      </c>
      <c r="AH96" s="361"/>
      <c r="AI96" s="361"/>
      <c r="AJ96" s="361"/>
      <c r="AK96" s="361"/>
      <c r="AL96" s="361"/>
      <c r="AM96" s="361"/>
      <c r="AN96" s="361"/>
      <c r="AO96" s="361"/>
    </row>
    <row r="97" spans="1:41" s="360" customFormat="1" ht="24.95" customHeight="1">
      <c r="A97" s="414">
        <v>84</v>
      </c>
      <c r="B97" s="972" t="str">
        <f>IF(基本情報入力シート!C136="","",基本情報入力シート!C136)</f>
        <v/>
      </c>
      <c r="C97" s="973"/>
      <c r="D97" s="973"/>
      <c r="E97" s="973"/>
      <c r="F97" s="973"/>
      <c r="G97" s="973"/>
      <c r="H97" s="973"/>
      <c r="I97" s="974"/>
      <c r="J97" s="391" t="str">
        <f>IF(基本情報入力シート!M136="","",基本情報入力シート!M136)</f>
        <v/>
      </c>
      <c r="K97" s="392" t="str">
        <f>IF(基本情報入力シート!R136="","",基本情報入力シート!R136)</f>
        <v/>
      </c>
      <c r="L97" s="392" t="str">
        <f>IF(基本情報入力シート!W136="","",基本情報入力シート!W136)</f>
        <v/>
      </c>
      <c r="M97" s="393" t="str">
        <f>IF(基本情報入力シート!X136="","",基本情報入力シート!X136)</f>
        <v/>
      </c>
      <c r="N97" s="394" t="str">
        <f>IF(基本情報入力シート!Y136="","",基本情報入力シート!Y136)</f>
        <v/>
      </c>
      <c r="O97" s="48"/>
      <c r="P97" s="1088"/>
      <c r="Q97" s="1089"/>
      <c r="R97" s="522" t="str">
        <f>IFERROR(IF(OR('別紙様式3-2（４・５月）'!Z99="ベア加算",'別紙様式3-2（４・５月）'!R99=""),"",P97*VLOOKUP(N97,【参考】数式用!$AD$2:$AH$37,MATCH(O97,【参考】数式用!$K$4:$N$4,0)+1,0)),"")</f>
        <v/>
      </c>
      <c r="S97" s="72"/>
      <c r="T97" s="1090"/>
      <c r="U97" s="1091"/>
      <c r="V97" s="520" t="str">
        <f>IFERROR(IF(AND('別紙様式3-2（４・５月）'!O99="",O97&lt;&gt;""),P97,P97*VLOOKUP(AF97,【参考】数式用4!$EY$3:$GF$106,MATCH(N97,【参考】数式用4!$EY$2:$GF$2,0))),"")</f>
        <v/>
      </c>
      <c r="W97" s="49"/>
      <c r="X97" s="71"/>
      <c r="Y97" s="1058" t="str">
        <f>IFERROR(IF(OR('別紙様式3-2（４・５月）'!Z99="ベア加算",'別紙様式3-2（４・５月）'!R99=""),"",X97*VLOOKUP(N97,【参考】数式用!$AD$2:$AH$37,MATCH(W97,【参考】数式用!$K$4:$N$4,0)+1,0)),"")</f>
        <v/>
      </c>
      <c r="Z97" s="1059"/>
      <c r="AA97" s="72"/>
      <c r="AB97" s="73"/>
      <c r="AC97" s="526" t="str">
        <f>IFERROR(IF(AND('別紙様式3-2（４・５月）'!O99="",W97&lt;&gt;"",W97&lt;&gt;"―"),X97,X97*VLOOKUP(AG97,【参考】数式用4!$EY$3:$GF$106,MATCH(N97,【参考】数式用4!$EY$2:$GF$2,0))),"")</f>
        <v/>
      </c>
      <c r="AD97" s="515" t="str">
        <f t="shared" si="2"/>
        <v/>
      </c>
      <c r="AE97" s="517" t="str">
        <f t="shared" si="3"/>
        <v/>
      </c>
      <c r="AF97" s="413" t="str">
        <f>IF(O97="","",'別紙様式3-2（４・５月）'!O99&amp;'別紙様式3-2（４・５月）'!P99&amp;'別紙様式3-2（４・５月）'!Q99&amp;"から"&amp;O97)</f>
        <v/>
      </c>
      <c r="AG97" s="413" t="str">
        <f>IF(OR(W97="",W97="―"),"",'別紙様式3-2（４・５月）'!O99&amp;'別紙様式3-2（４・５月）'!P99&amp;'別紙様式3-2（４・５月）'!Q99&amp;"から"&amp;W97)</f>
        <v/>
      </c>
      <c r="AH97" s="361"/>
      <c r="AI97" s="361"/>
      <c r="AJ97" s="361"/>
      <c r="AK97" s="361"/>
      <c r="AL97" s="361"/>
      <c r="AM97" s="361"/>
      <c r="AN97" s="361"/>
      <c r="AO97" s="361"/>
    </row>
    <row r="98" spans="1:41" s="360" customFormat="1" ht="24.95" customHeight="1">
      <c r="A98" s="414">
        <v>85</v>
      </c>
      <c r="B98" s="972" t="str">
        <f>IF(基本情報入力シート!C137="","",基本情報入力シート!C137)</f>
        <v/>
      </c>
      <c r="C98" s="973"/>
      <c r="D98" s="973"/>
      <c r="E98" s="973"/>
      <c r="F98" s="973"/>
      <c r="G98" s="973"/>
      <c r="H98" s="973"/>
      <c r="I98" s="974"/>
      <c r="J98" s="391" t="str">
        <f>IF(基本情報入力シート!M137="","",基本情報入力シート!M137)</f>
        <v/>
      </c>
      <c r="K98" s="392" t="str">
        <f>IF(基本情報入力シート!R137="","",基本情報入力シート!R137)</f>
        <v/>
      </c>
      <c r="L98" s="392" t="str">
        <f>IF(基本情報入力シート!W137="","",基本情報入力シート!W137)</f>
        <v/>
      </c>
      <c r="M98" s="393" t="str">
        <f>IF(基本情報入力シート!X137="","",基本情報入力シート!X137)</f>
        <v/>
      </c>
      <c r="N98" s="394" t="str">
        <f>IF(基本情報入力シート!Y137="","",基本情報入力シート!Y137)</f>
        <v/>
      </c>
      <c r="O98" s="48"/>
      <c r="P98" s="1088"/>
      <c r="Q98" s="1089"/>
      <c r="R98" s="522" t="str">
        <f>IFERROR(IF(OR('別紙様式3-2（４・５月）'!Z100="ベア加算",'別紙様式3-2（４・５月）'!R100=""),"",P98*VLOOKUP(N98,【参考】数式用!$AD$2:$AH$37,MATCH(O98,【参考】数式用!$K$4:$N$4,0)+1,0)),"")</f>
        <v/>
      </c>
      <c r="S98" s="72"/>
      <c r="T98" s="1090"/>
      <c r="U98" s="1091"/>
      <c r="V98" s="520" t="str">
        <f>IFERROR(IF(AND('別紙様式3-2（４・５月）'!O100="",O98&lt;&gt;""),P98,P98*VLOOKUP(AF98,【参考】数式用4!$EY$3:$GF$106,MATCH(N98,【参考】数式用4!$EY$2:$GF$2,0))),"")</f>
        <v/>
      </c>
      <c r="W98" s="49"/>
      <c r="X98" s="71"/>
      <c r="Y98" s="1058" t="str">
        <f>IFERROR(IF(OR('別紙様式3-2（４・５月）'!Z100="ベア加算",'別紙様式3-2（４・５月）'!R100=""),"",X98*VLOOKUP(N98,【参考】数式用!$AD$2:$AH$37,MATCH(W98,【参考】数式用!$K$4:$N$4,0)+1,0)),"")</f>
        <v/>
      </c>
      <c r="Z98" s="1059"/>
      <c r="AA98" s="72"/>
      <c r="AB98" s="73"/>
      <c r="AC98" s="526" t="str">
        <f>IFERROR(IF(AND('別紙様式3-2（４・５月）'!O100="",W98&lt;&gt;"",W98&lt;&gt;"―"),X98,X98*VLOOKUP(AG98,【参考】数式用4!$EY$3:$GF$106,MATCH(N98,【参考】数式用4!$EY$2:$GF$2,0))),"")</f>
        <v/>
      </c>
      <c r="AD98" s="515" t="str">
        <f t="shared" si="2"/>
        <v/>
      </c>
      <c r="AE98" s="517" t="str">
        <f t="shared" si="3"/>
        <v/>
      </c>
      <c r="AF98" s="413" t="str">
        <f>IF(O98="","",'別紙様式3-2（４・５月）'!O100&amp;'別紙様式3-2（４・５月）'!P100&amp;'別紙様式3-2（４・５月）'!Q100&amp;"から"&amp;O98)</f>
        <v/>
      </c>
      <c r="AG98" s="413" t="str">
        <f>IF(OR(W98="",W98="―"),"",'別紙様式3-2（４・５月）'!O100&amp;'別紙様式3-2（４・５月）'!P100&amp;'別紙様式3-2（４・５月）'!Q100&amp;"から"&amp;W98)</f>
        <v/>
      </c>
      <c r="AH98" s="361"/>
      <c r="AI98" s="361"/>
      <c r="AJ98" s="361"/>
      <c r="AK98" s="361"/>
      <c r="AL98" s="361"/>
      <c r="AM98" s="361"/>
      <c r="AN98" s="361"/>
      <c r="AO98" s="361"/>
    </row>
    <row r="99" spans="1:41" s="360" customFormat="1" ht="24.95" customHeight="1">
      <c r="A99" s="414">
        <v>86</v>
      </c>
      <c r="B99" s="972" t="str">
        <f>IF(基本情報入力シート!C138="","",基本情報入力シート!C138)</f>
        <v/>
      </c>
      <c r="C99" s="973"/>
      <c r="D99" s="973"/>
      <c r="E99" s="973"/>
      <c r="F99" s="973"/>
      <c r="G99" s="973"/>
      <c r="H99" s="973"/>
      <c r="I99" s="974"/>
      <c r="J99" s="391" t="str">
        <f>IF(基本情報入力シート!M138="","",基本情報入力シート!M138)</f>
        <v/>
      </c>
      <c r="K99" s="392" t="str">
        <f>IF(基本情報入力シート!R138="","",基本情報入力シート!R138)</f>
        <v/>
      </c>
      <c r="L99" s="392" t="str">
        <f>IF(基本情報入力シート!W138="","",基本情報入力シート!W138)</f>
        <v/>
      </c>
      <c r="M99" s="393" t="str">
        <f>IF(基本情報入力シート!X138="","",基本情報入力シート!X138)</f>
        <v/>
      </c>
      <c r="N99" s="394" t="str">
        <f>IF(基本情報入力シート!Y138="","",基本情報入力シート!Y138)</f>
        <v/>
      </c>
      <c r="O99" s="48"/>
      <c r="P99" s="1088"/>
      <c r="Q99" s="1089"/>
      <c r="R99" s="522" t="str">
        <f>IFERROR(IF(OR('別紙様式3-2（４・５月）'!Z101="ベア加算",'別紙様式3-2（４・５月）'!R101=""),"",P99*VLOOKUP(N99,【参考】数式用!$AD$2:$AH$37,MATCH(O99,【参考】数式用!$K$4:$N$4,0)+1,0)),"")</f>
        <v/>
      </c>
      <c r="S99" s="72"/>
      <c r="T99" s="1090"/>
      <c r="U99" s="1091"/>
      <c r="V99" s="520" t="str">
        <f>IFERROR(IF(AND('別紙様式3-2（４・５月）'!O101="",O99&lt;&gt;""),P99,P99*VLOOKUP(AF99,【参考】数式用4!$EY$3:$GF$106,MATCH(N99,【参考】数式用4!$EY$2:$GF$2,0))),"")</f>
        <v/>
      </c>
      <c r="W99" s="49"/>
      <c r="X99" s="71"/>
      <c r="Y99" s="1058" t="str">
        <f>IFERROR(IF(OR('別紙様式3-2（４・５月）'!Z101="ベア加算",'別紙様式3-2（４・５月）'!R101=""),"",X99*VLOOKUP(N99,【参考】数式用!$AD$2:$AH$37,MATCH(W99,【参考】数式用!$K$4:$N$4,0)+1,0)),"")</f>
        <v/>
      </c>
      <c r="Z99" s="1059"/>
      <c r="AA99" s="72"/>
      <c r="AB99" s="73"/>
      <c r="AC99" s="526" t="str">
        <f>IFERROR(IF(AND('別紙様式3-2（４・５月）'!O101="",W99&lt;&gt;"",W99&lt;&gt;"―"),X99,X99*VLOOKUP(AG99,【参考】数式用4!$EY$3:$GF$106,MATCH(N99,【参考】数式用4!$EY$2:$GF$2,0))),"")</f>
        <v/>
      </c>
      <c r="AD99" s="515" t="str">
        <f t="shared" si="2"/>
        <v/>
      </c>
      <c r="AE99" s="517" t="str">
        <f t="shared" si="3"/>
        <v/>
      </c>
      <c r="AF99" s="413" t="str">
        <f>IF(O99="","",'別紙様式3-2（４・５月）'!O101&amp;'別紙様式3-2（４・５月）'!P101&amp;'別紙様式3-2（４・５月）'!Q101&amp;"から"&amp;O99)</f>
        <v/>
      </c>
      <c r="AG99" s="413" t="str">
        <f>IF(OR(W99="",W99="―"),"",'別紙様式3-2（４・５月）'!O101&amp;'別紙様式3-2（４・５月）'!P101&amp;'別紙様式3-2（４・５月）'!Q101&amp;"から"&amp;W99)</f>
        <v/>
      </c>
      <c r="AH99" s="361"/>
      <c r="AI99" s="361"/>
      <c r="AJ99" s="361"/>
      <c r="AK99" s="361"/>
      <c r="AL99" s="361"/>
      <c r="AM99" s="361"/>
      <c r="AN99" s="361"/>
      <c r="AO99" s="361"/>
    </row>
    <row r="100" spans="1:41" s="360" customFormat="1" ht="24.95" customHeight="1">
      <c r="A100" s="414">
        <v>87</v>
      </c>
      <c r="B100" s="972" t="str">
        <f>IF(基本情報入力シート!C139="","",基本情報入力シート!C139)</f>
        <v/>
      </c>
      <c r="C100" s="973"/>
      <c r="D100" s="973"/>
      <c r="E100" s="973"/>
      <c r="F100" s="973"/>
      <c r="G100" s="973"/>
      <c r="H100" s="973"/>
      <c r="I100" s="974"/>
      <c r="J100" s="391" t="str">
        <f>IF(基本情報入力シート!M139="","",基本情報入力シート!M139)</f>
        <v/>
      </c>
      <c r="K100" s="392" t="str">
        <f>IF(基本情報入力シート!R139="","",基本情報入力シート!R139)</f>
        <v/>
      </c>
      <c r="L100" s="392" t="str">
        <f>IF(基本情報入力シート!W139="","",基本情報入力シート!W139)</f>
        <v/>
      </c>
      <c r="M100" s="393" t="str">
        <f>IF(基本情報入力シート!X139="","",基本情報入力シート!X139)</f>
        <v/>
      </c>
      <c r="N100" s="394" t="str">
        <f>IF(基本情報入力シート!Y139="","",基本情報入力シート!Y139)</f>
        <v/>
      </c>
      <c r="O100" s="48"/>
      <c r="P100" s="1088"/>
      <c r="Q100" s="1089"/>
      <c r="R100" s="522" t="str">
        <f>IFERROR(IF(OR('別紙様式3-2（４・５月）'!Z102="ベア加算",'別紙様式3-2（４・５月）'!R102=""),"",P100*VLOOKUP(N100,【参考】数式用!$AD$2:$AH$37,MATCH(O100,【参考】数式用!$K$4:$N$4,0)+1,0)),"")</f>
        <v/>
      </c>
      <c r="S100" s="72"/>
      <c r="T100" s="1090"/>
      <c r="U100" s="1091"/>
      <c r="V100" s="520" t="str">
        <f>IFERROR(IF(AND('別紙様式3-2（４・５月）'!O102="",O100&lt;&gt;""),P100,P100*VLOOKUP(AF100,【参考】数式用4!$EY$3:$GF$106,MATCH(N100,【参考】数式用4!$EY$2:$GF$2,0))),"")</f>
        <v/>
      </c>
      <c r="W100" s="49"/>
      <c r="X100" s="71"/>
      <c r="Y100" s="1058" t="str">
        <f>IFERROR(IF(OR('別紙様式3-2（４・５月）'!Z102="ベア加算",'別紙様式3-2（４・５月）'!R102=""),"",X100*VLOOKUP(N100,【参考】数式用!$AD$2:$AH$37,MATCH(W100,【参考】数式用!$K$4:$N$4,0)+1,0)),"")</f>
        <v/>
      </c>
      <c r="Z100" s="1059"/>
      <c r="AA100" s="72"/>
      <c r="AB100" s="73"/>
      <c r="AC100" s="526" t="str">
        <f>IFERROR(IF(AND('別紙様式3-2（４・５月）'!O102="",W100&lt;&gt;"",W100&lt;&gt;"―"),X100,X100*VLOOKUP(AG100,【参考】数式用4!$EY$3:$GF$106,MATCH(N100,【参考】数式用4!$EY$2:$GF$2,0))),"")</f>
        <v/>
      </c>
      <c r="AD100" s="515" t="str">
        <f t="shared" si="2"/>
        <v/>
      </c>
      <c r="AE100" s="517" t="str">
        <f t="shared" si="3"/>
        <v/>
      </c>
      <c r="AF100" s="413" t="str">
        <f>IF(O100="","",'別紙様式3-2（４・５月）'!O102&amp;'別紙様式3-2（４・５月）'!P102&amp;'別紙様式3-2（４・５月）'!Q102&amp;"から"&amp;O100)</f>
        <v/>
      </c>
      <c r="AG100" s="413" t="str">
        <f>IF(OR(W100="",W100="―"),"",'別紙様式3-2（４・５月）'!O102&amp;'別紙様式3-2（４・５月）'!P102&amp;'別紙様式3-2（４・５月）'!Q102&amp;"から"&amp;W100)</f>
        <v/>
      </c>
      <c r="AH100" s="361"/>
      <c r="AI100" s="361"/>
      <c r="AJ100" s="361"/>
      <c r="AK100" s="361"/>
      <c r="AL100" s="361"/>
      <c r="AM100" s="361"/>
      <c r="AN100" s="361"/>
      <c r="AO100" s="361"/>
    </row>
    <row r="101" spans="1:41" s="360" customFormat="1" ht="24.95" customHeight="1">
      <c r="A101" s="414">
        <v>88</v>
      </c>
      <c r="B101" s="972" t="str">
        <f>IF(基本情報入力シート!C140="","",基本情報入力シート!C140)</f>
        <v/>
      </c>
      <c r="C101" s="973"/>
      <c r="D101" s="973"/>
      <c r="E101" s="973"/>
      <c r="F101" s="973"/>
      <c r="G101" s="973"/>
      <c r="H101" s="973"/>
      <c r="I101" s="974"/>
      <c r="J101" s="391" t="str">
        <f>IF(基本情報入力シート!M140="","",基本情報入力シート!M140)</f>
        <v/>
      </c>
      <c r="K101" s="392" t="str">
        <f>IF(基本情報入力シート!R140="","",基本情報入力シート!R140)</f>
        <v/>
      </c>
      <c r="L101" s="392" t="str">
        <f>IF(基本情報入力シート!W140="","",基本情報入力シート!W140)</f>
        <v/>
      </c>
      <c r="M101" s="393" t="str">
        <f>IF(基本情報入力シート!X140="","",基本情報入力シート!X140)</f>
        <v/>
      </c>
      <c r="N101" s="394" t="str">
        <f>IF(基本情報入力シート!Y140="","",基本情報入力シート!Y140)</f>
        <v/>
      </c>
      <c r="O101" s="48"/>
      <c r="P101" s="1088"/>
      <c r="Q101" s="1089"/>
      <c r="R101" s="522" t="str">
        <f>IFERROR(IF(OR('別紙様式3-2（４・５月）'!Z103="ベア加算",'別紙様式3-2（４・５月）'!R103=""),"",P101*VLOOKUP(N101,【参考】数式用!$AD$2:$AH$37,MATCH(O101,【参考】数式用!$K$4:$N$4,0)+1,0)),"")</f>
        <v/>
      </c>
      <c r="S101" s="72"/>
      <c r="T101" s="1090"/>
      <c r="U101" s="1091"/>
      <c r="V101" s="520" t="str">
        <f>IFERROR(IF(AND('別紙様式3-2（４・５月）'!O103="",O101&lt;&gt;""),P101,P101*VLOOKUP(AF101,【参考】数式用4!$EY$3:$GF$106,MATCH(N101,【参考】数式用4!$EY$2:$GF$2,0))),"")</f>
        <v/>
      </c>
      <c r="W101" s="49"/>
      <c r="X101" s="71"/>
      <c r="Y101" s="1058" t="str">
        <f>IFERROR(IF(OR('別紙様式3-2（４・５月）'!Z103="ベア加算",'別紙様式3-2（４・５月）'!R103=""),"",X101*VLOOKUP(N101,【参考】数式用!$AD$2:$AH$37,MATCH(W101,【参考】数式用!$K$4:$N$4,0)+1,0)),"")</f>
        <v/>
      </c>
      <c r="Z101" s="1059"/>
      <c r="AA101" s="72"/>
      <c r="AB101" s="73"/>
      <c r="AC101" s="526" t="str">
        <f>IFERROR(IF(AND('別紙様式3-2（４・５月）'!O103="",W101&lt;&gt;"",W101&lt;&gt;"―"),X101,X101*VLOOKUP(AG101,【参考】数式用4!$EY$3:$GF$106,MATCH(N101,【参考】数式用4!$EY$2:$GF$2,0))),"")</f>
        <v/>
      </c>
      <c r="AD101" s="515" t="str">
        <f t="shared" si="2"/>
        <v/>
      </c>
      <c r="AE101" s="517" t="str">
        <f t="shared" si="3"/>
        <v/>
      </c>
      <c r="AF101" s="413" t="str">
        <f>IF(O101="","",'別紙様式3-2（４・５月）'!O103&amp;'別紙様式3-2（４・５月）'!P103&amp;'別紙様式3-2（４・５月）'!Q103&amp;"から"&amp;O101)</f>
        <v/>
      </c>
      <c r="AG101" s="413" t="str">
        <f>IF(OR(W101="",W101="―"),"",'別紙様式3-2（４・５月）'!O103&amp;'別紙様式3-2（４・５月）'!P103&amp;'別紙様式3-2（４・５月）'!Q103&amp;"から"&amp;W101)</f>
        <v/>
      </c>
      <c r="AH101" s="361"/>
      <c r="AI101" s="361"/>
      <c r="AJ101" s="361"/>
      <c r="AK101" s="361"/>
      <c r="AL101" s="361"/>
      <c r="AM101" s="361"/>
      <c r="AN101" s="361"/>
      <c r="AO101" s="361"/>
    </row>
    <row r="102" spans="1:41" s="360" customFormat="1" ht="24.95" customHeight="1">
      <c r="A102" s="414">
        <v>89</v>
      </c>
      <c r="B102" s="972" t="str">
        <f>IF(基本情報入力シート!C141="","",基本情報入力シート!C141)</f>
        <v/>
      </c>
      <c r="C102" s="973"/>
      <c r="D102" s="973"/>
      <c r="E102" s="973"/>
      <c r="F102" s="973"/>
      <c r="G102" s="973"/>
      <c r="H102" s="973"/>
      <c r="I102" s="974"/>
      <c r="J102" s="391" t="str">
        <f>IF(基本情報入力シート!M141="","",基本情報入力シート!M141)</f>
        <v/>
      </c>
      <c r="K102" s="392" t="str">
        <f>IF(基本情報入力シート!R141="","",基本情報入力シート!R141)</f>
        <v/>
      </c>
      <c r="L102" s="392" t="str">
        <f>IF(基本情報入力シート!W141="","",基本情報入力シート!W141)</f>
        <v/>
      </c>
      <c r="M102" s="393" t="str">
        <f>IF(基本情報入力シート!X141="","",基本情報入力シート!X141)</f>
        <v/>
      </c>
      <c r="N102" s="394" t="str">
        <f>IF(基本情報入力シート!Y141="","",基本情報入力シート!Y141)</f>
        <v/>
      </c>
      <c r="O102" s="48"/>
      <c r="P102" s="1088"/>
      <c r="Q102" s="1089"/>
      <c r="R102" s="522" t="str">
        <f>IFERROR(IF(OR('別紙様式3-2（４・５月）'!Z104="ベア加算",'別紙様式3-2（４・５月）'!R104=""),"",P102*VLOOKUP(N102,【参考】数式用!$AD$2:$AH$37,MATCH(O102,【参考】数式用!$K$4:$N$4,0)+1,0)),"")</f>
        <v/>
      </c>
      <c r="S102" s="72"/>
      <c r="T102" s="1090"/>
      <c r="U102" s="1091"/>
      <c r="V102" s="520" t="str">
        <f>IFERROR(IF(AND('別紙様式3-2（４・５月）'!O104="",O102&lt;&gt;""),P102,P102*VLOOKUP(AF102,【参考】数式用4!$EY$3:$GF$106,MATCH(N102,【参考】数式用4!$EY$2:$GF$2,0))),"")</f>
        <v/>
      </c>
      <c r="W102" s="49"/>
      <c r="X102" s="71"/>
      <c r="Y102" s="1058" t="str">
        <f>IFERROR(IF(OR('別紙様式3-2（４・５月）'!Z104="ベア加算",'別紙様式3-2（４・５月）'!R104=""),"",X102*VLOOKUP(N102,【参考】数式用!$AD$2:$AH$37,MATCH(W102,【参考】数式用!$K$4:$N$4,0)+1,0)),"")</f>
        <v/>
      </c>
      <c r="Z102" s="1059"/>
      <c r="AA102" s="72"/>
      <c r="AB102" s="73"/>
      <c r="AC102" s="526" t="str">
        <f>IFERROR(IF(AND('別紙様式3-2（４・５月）'!O104="",W102&lt;&gt;"",W102&lt;&gt;"―"),X102,X102*VLOOKUP(AG102,【参考】数式用4!$EY$3:$GF$106,MATCH(N102,【参考】数式用4!$EY$2:$GF$2,0))),"")</f>
        <v/>
      </c>
      <c r="AD102" s="515" t="str">
        <f t="shared" si="2"/>
        <v/>
      </c>
      <c r="AE102" s="517" t="str">
        <f t="shared" si="3"/>
        <v/>
      </c>
      <c r="AF102" s="413" t="str">
        <f>IF(O102="","",'別紙様式3-2（４・５月）'!O104&amp;'別紙様式3-2（４・５月）'!P104&amp;'別紙様式3-2（４・５月）'!Q104&amp;"から"&amp;O102)</f>
        <v/>
      </c>
      <c r="AG102" s="413" t="str">
        <f>IF(OR(W102="",W102="―"),"",'別紙様式3-2（４・５月）'!O104&amp;'別紙様式3-2（４・５月）'!P104&amp;'別紙様式3-2（４・５月）'!Q104&amp;"から"&amp;W102)</f>
        <v/>
      </c>
      <c r="AH102" s="361"/>
      <c r="AI102" s="361"/>
      <c r="AJ102" s="361"/>
      <c r="AK102" s="361"/>
      <c r="AL102" s="361"/>
      <c r="AM102" s="361"/>
      <c r="AN102" s="361"/>
      <c r="AO102" s="361"/>
    </row>
    <row r="103" spans="1:41" s="360" customFormat="1" ht="24.95" customHeight="1">
      <c r="A103" s="414">
        <v>90</v>
      </c>
      <c r="B103" s="972" t="str">
        <f>IF(基本情報入力シート!C142="","",基本情報入力シート!C142)</f>
        <v/>
      </c>
      <c r="C103" s="973"/>
      <c r="D103" s="973"/>
      <c r="E103" s="973"/>
      <c r="F103" s="973"/>
      <c r="G103" s="973"/>
      <c r="H103" s="973"/>
      <c r="I103" s="974"/>
      <c r="J103" s="391" t="str">
        <f>IF(基本情報入力シート!M142="","",基本情報入力シート!M142)</f>
        <v/>
      </c>
      <c r="K103" s="392" t="str">
        <f>IF(基本情報入力シート!R142="","",基本情報入力シート!R142)</f>
        <v/>
      </c>
      <c r="L103" s="392" t="str">
        <f>IF(基本情報入力シート!W142="","",基本情報入力シート!W142)</f>
        <v/>
      </c>
      <c r="M103" s="393" t="str">
        <f>IF(基本情報入力シート!X142="","",基本情報入力シート!X142)</f>
        <v/>
      </c>
      <c r="N103" s="394" t="str">
        <f>IF(基本情報入力シート!Y142="","",基本情報入力シート!Y142)</f>
        <v/>
      </c>
      <c r="O103" s="48"/>
      <c r="P103" s="1088"/>
      <c r="Q103" s="1089"/>
      <c r="R103" s="522" t="str">
        <f>IFERROR(IF(OR('別紙様式3-2（４・５月）'!Z105="ベア加算",'別紙様式3-2（４・５月）'!R105=""),"",P103*VLOOKUP(N103,【参考】数式用!$AD$2:$AH$37,MATCH(O103,【参考】数式用!$K$4:$N$4,0)+1,0)),"")</f>
        <v/>
      </c>
      <c r="S103" s="72"/>
      <c r="T103" s="1090"/>
      <c r="U103" s="1091"/>
      <c r="V103" s="520" t="str">
        <f>IFERROR(IF(AND('別紙様式3-2（４・５月）'!O105="",O103&lt;&gt;""),P103,P103*VLOOKUP(AF103,【参考】数式用4!$EY$3:$GF$106,MATCH(N103,【参考】数式用4!$EY$2:$GF$2,0))),"")</f>
        <v/>
      </c>
      <c r="W103" s="49"/>
      <c r="X103" s="71"/>
      <c r="Y103" s="1058" t="str">
        <f>IFERROR(IF(OR('別紙様式3-2（４・５月）'!Z105="ベア加算",'別紙様式3-2（４・５月）'!R105=""),"",X103*VLOOKUP(N103,【参考】数式用!$AD$2:$AH$37,MATCH(W103,【参考】数式用!$K$4:$N$4,0)+1,0)),"")</f>
        <v/>
      </c>
      <c r="Z103" s="1059"/>
      <c r="AA103" s="72"/>
      <c r="AB103" s="73"/>
      <c r="AC103" s="526" t="str">
        <f>IFERROR(IF(AND('別紙様式3-2（４・５月）'!O105="",W103&lt;&gt;"",W103&lt;&gt;"―"),X103,X103*VLOOKUP(AG103,【参考】数式用4!$EY$3:$GF$106,MATCH(N103,【参考】数式用4!$EY$2:$GF$2,0))),"")</f>
        <v/>
      </c>
      <c r="AD103" s="515" t="str">
        <f t="shared" si="2"/>
        <v/>
      </c>
      <c r="AE103" s="517" t="str">
        <f t="shared" si="3"/>
        <v/>
      </c>
      <c r="AF103" s="413" t="str">
        <f>IF(O103="","",'別紙様式3-2（４・５月）'!O105&amp;'別紙様式3-2（４・５月）'!P105&amp;'別紙様式3-2（４・５月）'!Q105&amp;"から"&amp;O103)</f>
        <v/>
      </c>
      <c r="AG103" s="413" t="str">
        <f>IF(OR(W103="",W103="―"),"",'別紙様式3-2（４・５月）'!O105&amp;'別紙様式3-2（４・５月）'!P105&amp;'別紙様式3-2（４・５月）'!Q105&amp;"から"&amp;W103)</f>
        <v/>
      </c>
      <c r="AH103" s="361"/>
      <c r="AI103" s="361"/>
      <c r="AJ103" s="361"/>
      <c r="AK103" s="361"/>
      <c r="AL103" s="361"/>
      <c r="AM103" s="361"/>
      <c r="AN103" s="361"/>
      <c r="AO103" s="361"/>
    </row>
    <row r="104" spans="1:41" s="360" customFormat="1" ht="24.95" customHeight="1">
      <c r="A104" s="414">
        <v>91</v>
      </c>
      <c r="B104" s="972" t="str">
        <f>IF(基本情報入力シート!C143="","",基本情報入力シート!C143)</f>
        <v/>
      </c>
      <c r="C104" s="973"/>
      <c r="D104" s="973"/>
      <c r="E104" s="973"/>
      <c r="F104" s="973"/>
      <c r="G104" s="973"/>
      <c r="H104" s="973"/>
      <c r="I104" s="974"/>
      <c r="J104" s="391" t="str">
        <f>IF(基本情報入力シート!M143="","",基本情報入力シート!M143)</f>
        <v/>
      </c>
      <c r="K104" s="392" t="str">
        <f>IF(基本情報入力シート!R143="","",基本情報入力シート!R143)</f>
        <v/>
      </c>
      <c r="L104" s="392" t="str">
        <f>IF(基本情報入力シート!W143="","",基本情報入力シート!W143)</f>
        <v/>
      </c>
      <c r="M104" s="393" t="str">
        <f>IF(基本情報入力シート!X143="","",基本情報入力シート!X143)</f>
        <v/>
      </c>
      <c r="N104" s="394" t="str">
        <f>IF(基本情報入力シート!Y143="","",基本情報入力シート!Y143)</f>
        <v/>
      </c>
      <c r="O104" s="48"/>
      <c r="P104" s="1088"/>
      <c r="Q104" s="1089"/>
      <c r="R104" s="522" t="str">
        <f>IFERROR(IF(OR('別紙様式3-2（４・５月）'!Z106="ベア加算",'別紙様式3-2（４・５月）'!R106=""),"",P104*VLOOKUP(N104,【参考】数式用!$AD$2:$AH$37,MATCH(O104,【参考】数式用!$K$4:$N$4,0)+1,0)),"")</f>
        <v/>
      </c>
      <c r="S104" s="72"/>
      <c r="T104" s="1090"/>
      <c r="U104" s="1091"/>
      <c r="V104" s="520" t="str">
        <f>IFERROR(IF(AND('別紙様式3-2（４・５月）'!O106="",O104&lt;&gt;""),P104,P104*VLOOKUP(AF104,【参考】数式用4!$EY$3:$GF$106,MATCH(N104,【参考】数式用4!$EY$2:$GF$2,0))),"")</f>
        <v/>
      </c>
      <c r="W104" s="49"/>
      <c r="X104" s="71"/>
      <c r="Y104" s="1058" t="str">
        <f>IFERROR(IF(OR('別紙様式3-2（４・５月）'!Z106="ベア加算",'別紙様式3-2（４・５月）'!R106=""),"",X104*VLOOKUP(N104,【参考】数式用!$AD$2:$AH$37,MATCH(W104,【参考】数式用!$K$4:$N$4,0)+1,0)),"")</f>
        <v/>
      </c>
      <c r="Z104" s="1059"/>
      <c r="AA104" s="72"/>
      <c r="AB104" s="73"/>
      <c r="AC104" s="526" t="str">
        <f>IFERROR(IF(AND('別紙様式3-2（４・５月）'!O106="",W104&lt;&gt;"",W104&lt;&gt;"―"),X104,X104*VLOOKUP(AG104,【参考】数式用4!$EY$3:$GF$106,MATCH(N104,【参考】数式用4!$EY$2:$GF$2,0))),"")</f>
        <v/>
      </c>
      <c r="AD104" s="515" t="str">
        <f t="shared" si="2"/>
        <v/>
      </c>
      <c r="AE104" s="517" t="str">
        <f t="shared" si="3"/>
        <v/>
      </c>
      <c r="AF104" s="413" t="str">
        <f>IF(O104="","",'別紙様式3-2（４・５月）'!O106&amp;'別紙様式3-2（４・５月）'!P106&amp;'別紙様式3-2（４・５月）'!Q106&amp;"から"&amp;O104)</f>
        <v/>
      </c>
      <c r="AG104" s="413" t="str">
        <f>IF(OR(W104="",W104="―"),"",'別紙様式3-2（４・５月）'!O106&amp;'別紙様式3-2（４・５月）'!P106&amp;'別紙様式3-2（４・５月）'!Q106&amp;"から"&amp;W104)</f>
        <v/>
      </c>
      <c r="AH104" s="361"/>
      <c r="AI104" s="361"/>
      <c r="AJ104" s="361"/>
      <c r="AK104" s="361"/>
      <c r="AL104" s="361"/>
      <c r="AM104" s="361"/>
      <c r="AN104" s="361"/>
      <c r="AO104" s="361"/>
    </row>
    <row r="105" spans="1:41" s="360" customFormat="1" ht="24.95" customHeight="1">
      <c r="A105" s="414">
        <v>92</v>
      </c>
      <c r="B105" s="972" t="str">
        <f>IF(基本情報入力シート!C144="","",基本情報入力シート!C144)</f>
        <v/>
      </c>
      <c r="C105" s="973"/>
      <c r="D105" s="973"/>
      <c r="E105" s="973"/>
      <c r="F105" s="973"/>
      <c r="G105" s="973"/>
      <c r="H105" s="973"/>
      <c r="I105" s="974"/>
      <c r="J105" s="391" t="str">
        <f>IF(基本情報入力シート!M144="","",基本情報入力シート!M144)</f>
        <v/>
      </c>
      <c r="K105" s="392" t="str">
        <f>IF(基本情報入力シート!R144="","",基本情報入力シート!R144)</f>
        <v/>
      </c>
      <c r="L105" s="392" t="str">
        <f>IF(基本情報入力シート!W144="","",基本情報入力シート!W144)</f>
        <v/>
      </c>
      <c r="M105" s="393" t="str">
        <f>IF(基本情報入力シート!X144="","",基本情報入力シート!X144)</f>
        <v/>
      </c>
      <c r="N105" s="394" t="str">
        <f>IF(基本情報入力シート!Y144="","",基本情報入力シート!Y144)</f>
        <v/>
      </c>
      <c r="O105" s="48"/>
      <c r="P105" s="1088"/>
      <c r="Q105" s="1089"/>
      <c r="R105" s="522" t="str">
        <f>IFERROR(IF(OR('別紙様式3-2（４・５月）'!Z107="ベア加算",'別紙様式3-2（４・５月）'!R107=""),"",P105*VLOOKUP(N105,【参考】数式用!$AD$2:$AH$37,MATCH(O105,【参考】数式用!$K$4:$N$4,0)+1,0)),"")</f>
        <v/>
      </c>
      <c r="S105" s="72"/>
      <c r="T105" s="1090"/>
      <c r="U105" s="1091"/>
      <c r="V105" s="520" t="str">
        <f>IFERROR(IF(AND('別紙様式3-2（４・５月）'!O107="",O105&lt;&gt;""),P105,P105*VLOOKUP(AF105,【参考】数式用4!$EY$3:$GF$106,MATCH(N105,【参考】数式用4!$EY$2:$GF$2,0))),"")</f>
        <v/>
      </c>
      <c r="W105" s="49"/>
      <c r="X105" s="71"/>
      <c r="Y105" s="1058" t="str">
        <f>IFERROR(IF(OR('別紙様式3-2（４・５月）'!Z107="ベア加算",'別紙様式3-2（４・５月）'!R107=""),"",X105*VLOOKUP(N105,【参考】数式用!$AD$2:$AH$37,MATCH(W105,【参考】数式用!$K$4:$N$4,0)+1,0)),"")</f>
        <v/>
      </c>
      <c r="Z105" s="1059"/>
      <c r="AA105" s="72"/>
      <c r="AB105" s="73"/>
      <c r="AC105" s="526" t="str">
        <f>IFERROR(IF(AND('別紙様式3-2（４・５月）'!O107="",W105&lt;&gt;"",W105&lt;&gt;"―"),X105,X105*VLOOKUP(AG105,【参考】数式用4!$EY$3:$GF$106,MATCH(N105,【参考】数式用4!$EY$2:$GF$2,0))),"")</f>
        <v/>
      </c>
      <c r="AD105" s="515" t="str">
        <f t="shared" si="2"/>
        <v/>
      </c>
      <c r="AE105" s="517" t="str">
        <f t="shared" si="3"/>
        <v/>
      </c>
      <c r="AF105" s="413" t="str">
        <f>IF(O105="","",'別紙様式3-2（４・５月）'!O107&amp;'別紙様式3-2（４・５月）'!P107&amp;'別紙様式3-2（４・５月）'!Q107&amp;"から"&amp;O105)</f>
        <v/>
      </c>
      <c r="AG105" s="413" t="str">
        <f>IF(OR(W105="",W105="―"),"",'別紙様式3-2（４・５月）'!O107&amp;'別紙様式3-2（４・５月）'!P107&amp;'別紙様式3-2（４・５月）'!Q107&amp;"から"&amp;W105)</f>
        <v/>
      </c>
      <c r="AH105" s="361"/>
      <c r="AI105" s="361"/>
      <c r="AJ105" s="361"/>
      <c r="AK105" s="361"/>
      <c r="AL105" s="361"/>
      <c r="AM105" s="361"/>
      <c r="AN105" s="361"/>
      <c r="AO105" s="361"/>
    </row>
    <row r="106" spans="1:41" s="360" customFormat="1" ht="24.95" customHeight="1">
      <c r="A106" s="414">
        <v>93</v>
      </c>
      <c r="B106" s="972" t="str">
        <f>IF(基本情報入力シート!C145="","",基本情報入力シート!C145)</f>
        <v/>
      </c>
      <c r="C106" s="973"/>
      <c r="D106" s="973"/>
      <c r="E106" s="973"/>
      <c r="F106" s="973"/>
      <c r="G106" s="973"/>
      <c r="H106" s="973"/>
      <c r="I106" s="974"/>
      <c r="J106" s="391" t="str">
        <f>IF(基本情報入力シート!M145="","",基本情報入力シート!M145)</f>
        <v/>
      </c>
      <c r="K106" s="392" t="str">
        <f>IF(基本情報入力シート!R145="","",基本情報入力シート!R145)</f>
        <v/>
      </c>
      <c r="L106" s="392" t="str">
        <f>IF(基本情報入力シート!W145="","",基本情報入力シート!W145)</f>
        <v/>
      </c>
      <c r="M106" s="393" t="str">
        <f>IF(基本情報入力シート!X145="","",基本情報入力シート!X145)</f>
        <v/>
      </c>
      <c r="N106" s="394" t="str">
        <f>IF(基本情報入力シート!Y145="","",基本情報入力シート!Y145)</f>
        <v/>
      </c>
      <c r="O106" s="48"/>
      <c r="P106" s="1088"/>
      <c r="Q106" s="1089"/>
      <c r="R106" s="522" t="str">
        <f>IFERROR(IF(OR('別紙様式3-2（４・５月）'!Z108="ベア加算",'別紙様式3-2（４・５月）'!R108=""),"",P106*VLOOKUP(N106,【参考】数式用!$AD$2:$AH$37,MATCH(O106,【参考】数式用!$K$4:$N$4,0)+1,0)),"")</f>
        <v/>
      </c>
      <c r="S106" s="72"/>
      <c r="T106" s="1090"/>
      <c r="U106" s="1091"/>
      <c r="V106" s="520" t="str">
        <f>IFERROR(IF(AND('別紙様式3-2（４・５月）'!O108="",O106&lt;&gt;""),P106,P106*VLOOKUP(AF106,【参考】数式用4!$EY$3:$GF$106,MATCH(N106,【参考】数式用4!$EY$2:$GF$2,0))),"")</f>
        <v/>
      </c>
      <c r="W106" s="49"/>
      <c r="X106" s="71"/>
      <c r="Y106" s="1058" t="str">
        <f>IFERROR(IF(OR('別紙様式3-2（４・５月）'!Z108="ベア加算",'別紙様式3-2（４・５月）'!R108=""),"",X106*VLOOKUP(N106,【参考】数式用!$AD$2:$AH$37,MATCH(W106,【参考】数式用!$K$4:$N$4,0)+1,0)),"")</f>
        <v/>
      </c>
      <c r="Z106" s="1059"/>
      <c r="AA106" s="72"/>
      <c r="AB106" s="73"/>
      <c r="AC106" s="526" t="str">
        <f>IFERROR(IF(AND('別紙様式3-2（４・５月）'!O108="",W106&lt;&gt;"",W106&lt;&gt;"―"),X106,X106*VLOOKUP(AG106,【参考】数式用4!$EY$3:$GF$106,MATCH(N106,【参考】数式用4!$EY$2:$GF$2,0))),"")</f>
        <v/>
      </c>
      <c r="AD106" s="515" t="str">
        <f t="shared" si="2"/>
        <v/>
      </c>
      <c r="AE106" s="517" t="str">
        <f t="shared" si="3"/>
        <v/>
      </c>
      <c r="AF106" s="413" t="str">
        <f>IF(O106="","",'別紙様式3-2（４・５月）'!O108&amp;'別紙様式3-2（４・５月）'!P108&amp;'別紙様式3-2（４・５月）'!Q108&amp;"から"&amp;O106)</f>
        <v/>
      </c>
      <c r="AG106" s="413" t="str">
        <f>IF(OR(W106="",W106="―"),"",'別紙様式3-2（４・５月）'!O108&amp;'別紙様式3-2（４・５月）'!P108&amp;'別紙様式3-2（４・５月）'!Q108&amp;"から"&amp;W106)</f>
        <v/>
      </c>
      <c r="AH106" s="361"/>
      <c r="AI106" s="361"/>
      <c r="AJ106" s="361"/>
      <c r="AK106" s="361"/>
      <c r="AL106" s="361"/>
      <c r="AM106" s="361"/>
      <c r="AN106" s="361"/>
      <c r="AO106" s="361"/>
    </row>
    <row r="107" spans="1:41" s="360" customFormat="1" ht="24.95" customHeight="1">
      <c r="A107" s="414">
        <v>94</v>
      </c>
      <c r="B107" s="972" t="str">
        <f>IF(基本情報入力シート!C146="","",基本情報入力シート!C146)</f>
        <v/>
      </c>
      <c r="C107" s="973"/>
      <c r="D107" s="973"/>
      <c r="E107" s="973"/>
      <c r="F107" s="973"/>
      <c r="G107" s="973"/>
      <c r="H107" s="973"/>
      <c r="I107" s="974"/>
      <c r="J107" s="391" t="str">
        <f>IF(基本情報入力シート!M146="","",基本情報入力シート!M146)</f>
        <v/>
      </c>
      <c r="K107" s="392" t="str">
        <f>IF(基本情報入力シート!R146="","",基本情報入力シート!R146)</f>
        <v/>
      </c>
      <c r="L107" s="392" t="str">
        <f>IF(基本情報入力シート!W146="","",基本情報入力シート!W146)</f>
        <v/>
      </c>
      <c r="M107" s="393" t="str">
        <f>IF(基本情報入力シート!X146="","",基本情報入力シート!X146)</f>
        <v/>
      </c>
      <c r="N107" s="394" t="str">
        <f>IF(基本情報入力シート!Y146="","",基本情報入力シート!Y146)</f>
        <v/>
      </c>
      <c r="O107" s="48"/>
      <c r="P107" s="1088"/>
      <c r="Q107" s="1089"/>
      <c r="R107" s="522" t="str">
        <f>IFERROR(IF(OR('別紙様式3-2（４・５月）'!Z109="ベア加算",'別紙様式3-2（４・５月）'!R109=""),"",P107*VLOOKUP(N107,【参考】数式用!$AD$2:$AH$37,MATCH(O107,【参考】数式用!$K$4:$N$4,0)+1,0)),"")</f>
        <v/>
      </c>
      <c r="S107" s="72"/>
      <c r="T107" s="1090"/>
      <c r="U107" s="1091"/>
      <c r="V107" s="520" t="str">
        <f>IFERROR(IF(AND('別紙様式3-2（４・５月）'!O109="",O107&lt;&gt;""),P107,P107*VLOOKUP(AF107,【参考】数式用4!$EY$3:$GF$106,MATCH(N107,【参考】数式用4!$EY$2:$GF$2,0))),"")</f>
        <v/>
      </c>
      <c r="W107" s="49"/>
      <c r="X107" s="71"/>
      <c r="Y107" s="1058" t="str">
        <f>IFERROR(IF(OR('別紙様式3-2（４・５月）'!Z109="ベア加算",'別紙様式3-2（４・５月）'!R109=""),"",X107*VLOOKUP(N107,【参考】数式用!$AD$2:$AH$37,MATCH(W107,【参考】数式用!$K$4:$N$4,0)+1,0)),"")</f>
        <v/>
      </c>
      <c r="Z107" s="1059"/>
      <c r="AA107" s="72"/>
      <c r="AB107" s="73"/>
      <c r="AC107" s="526" t="str">
        <f>IFERROR(IF(AND('別紙様式3-2（４・５月）'!O109="",W107&lt;&gt;"",W107&lt;&gt;"―"),X107,X107*VLOOKUP(AG107,【参考】数式用4!$EY$3:$GF$106,MATCH(N107,【参考】数式用4!$EY$2:$GF$2,0))),"")</f>
        <v/>
      </c>
      <c r="AD107" s="515" t="str">
        <f t="shared" si="2"/>
        <v/>
      </c>
      <c r="AE107" s="517" t="str">
        <f t="shared" si="3"/>
        <v/>
      </c>
      <c r="AF107" s="413" t="str">
        <f>IF(O107="","",'別紙様式3-2（４・５月）'!O109&amp;'別紙様式3-2（４・５月）'!P109&amp;'別紙様式3-2（４・５月）'!Q109&amp;"から"&amp;O107)</f>
        <v/>
      </c>
      <c r="AG107" s="413" t="str">
        <f>IF(OR(W107="",W107="―"),"",'別紙様式3-2（４・５月）'!O109&amp;'別紙様式3-2（４・５月）'!P109&amp;'別紙様式3-2（４・５月）'!Q109&amp;"から"&amp;W107)</f>
        <v/>
      </c>
      <c r="AH107" s="361"/>
      <c r="AI107" s="361"/>
      <c r="AJ107" s="361"/>
      <c r="AK107" s="361"/>
      <c r="AL107" s="361"/>
      <c r="AM107" s="361"/>
      <c r="AN107" s="361"/>
      <c r="AO107" s="361"/>
    </row>
    <row r="108" spans="1:41" s="360" customFormat="1" ht="24.95" customHeight="1">
      <c r="A108" s="414">
        <v>95</v>
      </c>
      <c r="B108" s="972" t="str">
        <f>IF(基本情報入力シート!C147="","",基本情報入力シート!C147)</f>
        <v/>
      </c>
      <c r="C108" s="973"/>
      <c r="D108" s="973"/>
      <c r="E108" s="973"/>
      <c r="F108" s="973"/>
      <c r="G108" s="973"/>
      <c r="H108" s="973"/>
      <c r="I108" s="974"/>
      <c r="J108" s="391" t="str">
        <f>IF(基本情報入力シート!M147="","",基本情報入力シート!M147)</f>
        <v/>
      </c>
      <c r="K108" s="392" t="str">
        <f>IF(基本情報入力シート!R147="","",基本情報入力シート!R147)</f>
        <v/>
      </c>
      <c r="L108" s="392" t="str">
        <f>IF(基本情報入力シート!W147="","",基本情報入力シート!W147)</f>
        <v/>
      </c>
      <c r="M108" s="393" t="str">
        <f>IF(基本情報入力シート!X147="","",基本情報入力シート!X147)</f>
        <v/>
      </c>
      <c r="N108" s="394" t="str">
        <f>IF(基本情報入力シート!Y147="","",基本情報入力シート!Y147)</f>
        <v/>
      </c>
      <c r="O108" s="48"/>
      <c r="P108" s="1088"/>
      <c r="Q108" s="1089"/>
      <c r="R108" s="522" t="str">
        <f>IFERROR(IF(OR('別紙様式3-2（４・５月）'!Z110="ベア加算",'別紙様式3-2（４・５月）'!R110=""),"",P108*VLOOKUP(N108,【参考】数式用!$AD$2:$AH$37,MATCH(O108,【参考】数式用!$K$4:$N$4,0)+1,0)),"")</f>
        <v/>
      </c>
      <c r="S108" s="72"/>
      <c r="T108" s="1090"/>
      <c r="U108" s="1091"/>
      <c r="V108" s="520" t="str">
        <f>IFERROR(IF(AND('別紙様式3-2（４・５月）'!O110="",O108&lt;&gt;""),P108,P108*VLOOKUP(AF108,【参考】数式用4!$EY$3:$GF$106,MATCH(N108,【参考】数式用4!$EY$2:$GF$2,0))),"")</f>
        <v/>
      </c>
      <c r="W108" s="49"/>
      <c r="X108" s="71"/>
      <c r="Y108" s="1058" t="str">
        <f>IFERROR(IF(OR('別紙様式3-2（４・５月）'!Z110="ベア加算",'別紙様式3-2（４・５月）'!R110=""),"",X108*VLOOKUP(N108,【参考】数式用!$AD$2:$AH$37,MATCH(W108,【参考】数式用!$K$4:$N$4,0)+1,0)),"")</f>
        <v/>
      </c>
      <c r="Z108" s="1059"/>
      <c r="AA108" s="72"/>
      <c r="AB108" s="73"/>
      <c r="AC108" s="526" t="str">
        <f>IFERROR(IF(AND('別紙様式3-2（４・５月）'!O110="",W108&lt;&gt;"",W108&lt;&gt;"―"),X108,X108*VLOOKUP(AG108,【参考】数式用4!$EY$3:$GF$106,MATCH(N108,【参考】数式用4!$EY$2:$GF$2,0))),"")</f>
        <v/>
      </c>
      <c r="AD108" s="515" t="str">
        <f t="shared" si="2"/>
        <v/>
      </c>
      <c r="AE108" s="517" t="str">
        <f t="shared" si="3"/>
        <v/>
      </c>
      <c r="AF108" s="413" t="str">
        <f>IF(O108="","",'別紙様式3-2（４・５月）'!O110&amp;'別紙様式3-2（４・５月）'!P110&amp;'別紙様式3-2（４・５月）'!Q110&amp;"から"&amp;O108)</f>
        <v/>
      </c>
      <c r="AG108" s="413" t="str">
        <f>IF(OR(W108="",W108="―"),"",'別紙様式3-2（４・５月）'!O110&amp;'別紙様式3-2（４・５月）'!P110&amp;'別紙様式3-2（４・５月）'!Q110&amp;"から"&amp;W108)</f>
        <v/>
      </c>
      <c r="AH108" s="361"/>
      <c r="AI108" s="361"/>
      <c r="AJ108" s="361"/>
      <c r="AK108" s="361"/>
      <c r="AL108" s="361"/>
      <c r="AM108" s="361"/>
      <c r="AN108" s="361"/>
      <c r="AO108" s="361"/>
    </row>
    <row r="109" spans="1:41" s="360" customFormat="1" ht="24.95" customHeight="1">
      <c r="A109" s="414">
        <v>96</v>
      </c>
      <c r="B109" s="972" t="str">
        <f>IF(基本情報入力シート!C148="","",基本情報入力シート!C148)</f>
        <v/>
      </c>
      <c r="C109" s="973"/>
      <c r="D109" s="973"/>
      <c r="E109" s="973"/>
      <c r="F109" s="973"/>
      <c r="G109" s="973"/>
      <c r="H109" s="973"/>
      <c r="I109" s="974"/>
      <c r="J109" s="391" t="str">
        <f>IF(基本情報入力シート!M148="","",基本情報入力シート!M148)</f>
        <v/>
      </c>
      <c r="K109" s="392" t="str">
        <f>IF(基本情報入力シート!R148="","",基本情報入力シート!R148)</f>
        <v/>
      </c>
      <c r="L109" s="392" t="str">
        <f>IF(基本情報入力シート!W148="","",基本情報入力シート!W148)</f>
        <v/>
      </c>
      <c r="M109" s="393" t="str">
        <f>IF(基本情報入力シート!X148="","",基本情報入力シート!X148)</f>
        <v/>
      </c>
      <c r="N109" s="394" t="str">
        <f>IF(基本情報入力シート!Y148="","",基本情報入力シート!Y148)</f>
        <v/>
      </c>
      <c r="O109" s="48"/>
      <c r="P109" s="1088"/>
      <c r="Q109" s="1089"/>
      <c r="R109" s="522" t="str">
        <f>IFERROR(IF(OR('別紙様式3-2（４・５月）'!Z111="ベア加算",'別紙様式3-2（４・５月）'!R111=""),"",P109*VLOOKUP(N109,【参考】数式用!$AD$2:$AH$37,MATCH(O109,【参考】数式用!$K$4:$N$4,0)+1,0)),"")</f>
        <v/>
      </c>
      <c r="S109" s="72"/>
      <c r="T109" s="1090"/>
      <c r="U109" s="1091"/>
      <c r="V109" s="520" t="str">
        <f>IFERROR(IF(AND('別紙様式3-2（４・５月）'!O111="",O109&lt;&gt;""),P109,P109*VLOOKUP(AF109,【参考】数式用4!$EY$3:$GF$106,MATCH(N109,【参考】数式用4!$EY$2:$GF$2,0))),"")</f>
        <v/>
      </c>
      <c r="W109" s="49"/>
      <c r="X109" s="71"/>
      <c r="Y109" s="1058" t="str">
        <f>IFERROR(IF(OR('別紙様式3-2（４・５月）'!Z111="ベア加算",'別紙様式3-2（４・５月）'!R111=""),"",X109*VLOOKUP(N109,【参考】数式用!$AD$2:$AH$37,MATCH(W109,【参考】数式用!$K$4:$N$4,0)+1,0)),"")</f>
        <v/>
      </c>
      <c r="Z109" s="1059"/>
      <c r="AA109" s="72"/>
      <c r="AB109" s="73"/>
      <c r="AC109" s="526" t="str">
        <f>IFERROR(IF(AND('別紙様式3-2（４・５月）'!O111="",W109&lt;&gt;"",W109&lt;&gt;"―"),X109,X109*VLOOKUP(AG109,【参考】数式用4!$EY$3:$GF$106,MATCH(N109,【参考】数式用4!$EY$2:$GF$2,0))),"")</f>
        <v/>
      </c>
      <c r="AD109" s="515" t="str">
        <f t="shared" si="2"/>
        <v/>
      </c>
      <c r="AE109" s="517" t="str">
        <f t="shared" si="3"/>
        <v/>
      </c>
      <c r="AF109" s="413" t="str">
        <f>IF(O109="","",'別紙様式3-2（４・５月）'!O111&amp;'別紙様式3-2（４・５月）'!P111&amp;'別紙様式3-2（４・５月）'!Q111&amp;"から"&amp;O109)</f>
        <v/>
      </c>
      <c r="AG109" s="413" t="str">
        <f>IF(OR(W109="",W109="―"),"",'別紙様式3-2（４・５月）'!O111&amp;'別紙様式3-2（４・５月）'!P111&amp;'別紙様式3-2（４・５月）'!Q111&amp;"から"&amp;W109)</f>
        <v/>
      </c>
      <c r="AH109" s="361"/>
      <c r="AI109" s="361"/>
      <c r="AJ109" s="361"/>
      <c r="AK109" s="361"/>
      <c r="AL109" s="361"/>
      <c r="AM109" s="361"/>
      <c r="AN109" s="361"/>
      <c r="AO109" s="361"/>
    </row>
    <row r="110" spans="1:41" s="360" customFormat="1" ht="24.95" customHeight="1">
      <c r="A110" s="414">
        <v>97</v>
      </c>
      <c r="B110" s="972" t="str">
        <f>IF(基本情報入力シート!C149="","",基本情報入力シート!C149)</f>
        <v/>
      </c>
      <c r="C110" s="973"/>
      <c r="D110" s="973"/>
      <c r="E110" s="973"/>
      <c r="F110" s="973"/>
      <c r="G110" s="973"/>
      <c r="H110" s="973"/>
      <c r="I110" s="974"/>
      <c r="J110" s="391" t="str">
        <f>IF(基本情報入力シート!M149="","",基本情報入力シート!M149)</f>
        <v/>
      </c>
      <c r="K110" s="392" t="str">
        <f>IF(基本情報入力シート!R149="","",基本情報入力シート!R149)</f>
        <v/>
      </c>
      <c r="L110" s="392" t="str">
        <f>IF(基本情報入力シート!W149="","",基本情報入力シート!W149)</f>
        <v/>
      </c>
      <c r="M110" s="393" t="str">
        <f>IF(基本情報入力シート!X149="","",基本情報入力シート!X149)</f>
        <v/>
      </c>
      <c r="N110" s="394" t="str">
        <f>IF(基本情報入力シート!Y149="","",基本情報入力シート!Y149)</f>
        <v/>
      </c>
      <c r="O110" s="48"/>
      <c r="P110" s="1088"/>
      <c r="Q110" s="1089"/>
      <c r="R110" s="522" t="str">
        <f>IFERROR(IF(OR('別紙様式3-2（４・５月）'!Z112="ベア加算",'別紙様式3-2（４・５月）'!R112=""),"",P110*VLOOKUP(N110,【参考】数式用!$AD$2:$AH$37,MATCH(O110,【参考】数式用!$K$4:$N$4,0)+1,0)),"")</f>
        <v/>
      </c>
      <c r="S110" s="72"/>
      <c r="T110" s="1090"/>
      <c r="U110" s="1091"/>
      <c r="V110" s="520" t="str">
        <f>IFERROR(IF(AND('別紙様式3-2（４・５月）'!O112="",O110&lt;&gt;""),P110,P110*VLOOKUP(AF110,【参考】数式用4!$EY$3:$GF$106,MATCH(N110,【参考】数式用4!$EY$2:$GF$2,0))),"")</f>
        <v/>
      </c>
      <c r="W110" s="49"/>
      <c r="X110" s="71"/>
      <c r="Y110" s="1058" t="str">
        <f>IFERROR(IF(OR('別紙様式3-2（４・５月）'!Z112="ベア加算",'別紙様式3-2（４・５月）'!R112=""),"",X110*VLOOKUP(N110,【参考】数式用!$AD$2:$AH$37,MATCH(W110,【参考】数式用!$K$4:$N$4,0)+1,0)),"")</f>
        <v/>
      </c>
      <c r="Z110" s="1059"/>
      <c r="AA110" s="72"/>
      <c r="AB110" s="73"/>
      <c r="AC110" s="526" t="str">
        <f>IFERROR(IF(AND('別紙様式3-2（４・５月）'!O112="",W110&lt;&gt;"",W110&lt;&gt;"―"),X110,X110*VLOOKUP(AG110,【参考】数式用4!$EY$3:$GF$106,MATCH(N110,【参考】数式用4!$EY$2:$GF$2,0))),"")</f>
        <v/>
      </c>
      <c r="AD110" s="515" t="str">
        <f t="shared" si="2"/>
        <v/>
      </c>
      <c r="AE110" s="517" t="str">
        <f t="shared" si="3"/>
        <v/>
      </c>
      <c r="AF110" s="413" t="str">
        <f>IF(O110="","",'別紙様式3-2（４・５月）'!O112&amp;'別紙様式3-2（４・５月）'!P112&amp;'別紙様式3-2（４・５月）'!Q112&amp;"から"&amp;O110)</f>
        <v/>
      </c>
      <c r="AG110" s="413" t="str">
        <f>IF(OR(W110="",W110="―"),"",'別紙様式3-2（４・５月）'!O112&amp;'別紙様式3-2（４・５月）'!P112&amp;'別紙様式3-2（４・５月）'!Q112&amp;"から"&amp;W110)</f>
        <v/>
      </c>
      <c r="AH110" s="361"/>
      <c r="AI110" s="361"/>
      <c r="AJ110" s="361"/>
      <c r="AK110" s="361"/>
      <c r="AL110" s="361"/>
      <c r="AM110" s="361"/>
      <c r="AN110" s="361"/>
      <c r="AO110" s="361"/>
    </row>
    <row r="111" spans="1:41" s="360" customFormat="1" ht="24.95" customHeight="1">
      <c r="A111" s="414">
        <v>98</v>
      </c>
      <c r="B111" s="972" t="str">
        <f>IF(基本情報入力シート!C150="","",基本情報入力シート!C150)</f>
        <v/>
      </c>
      <c r="C111" s="973"/>
      <c r="D111" s="973"/>
      <c r="E111" s="973"/>
      <c r="F111" s="973"/>
      <c r="G111" s="973"/>
      <c r="H111" s="973"/>
      <c r="I111" s="974"/>
      <c r="J111" s="391" t="str">
        <f>IF(基本情報入力シート!M150="","",基本情報入力シート!M150)</f>
        <v/>
      </c>
      <c r="K111" s="392" t="str">
        <f>IF(基本情報入力シート!R150="","",基本情報入力シート!R150)</f>
        <v/>
      </c>
      <c r="L111" s="392" t="str">
        <f>IF(基本情報入力シート!W150="","",基本情報入力シート!W150)</f>
        <v/>
      </c>
      <c r="M111" s="393" t="str">
        <f>IF(基本情報入力シート!X150="","",基本情報入力シート!X150)</f>
        <v/>
      </c>
      <c r="N111" s="394" t="str">
        <f>IF(基本情報入力シート!Y150="","",基本情報入力シート!Y150)</f>
        <v/>
      </c>
      <c r="O111" s="48"/>
      <c r="P111" s="1088"/>
      <c r="Q111" s="1089"/>
      <c r="R111" s="522" t="str">
        <f>IFERROR(IF(OR('別紙様式3-2（４・５月）'!Z113="ベア加算",'別紙様式3-2（４・５月）'!R113=""),"",P111*VLOOKUP(N111,【参考】数式用!$AD$2:$AH$37,MATCH(O111,【参考】数式用!$K$4:$N$4,0)+1,0)),"")</f>
        <v/>
      </c>
      <c r="S111" s="72"/>
      <c r="T111" s="1090"/>
      <c r="U111" s="1091"/>
      <c r="V111" s="520" t="str">
        <f>IFERROR(IF(AND('別紙様式3-2（４・５月）'!O113="",O111&lt;&gt;""),P111,P111*VLOOKUP(AF111,【参考】数式用4!$EY$3:$GF$106,MATCH(N111,【参考】数式用4!$EY$2:$GF$2,0))),"")</f>
        <v/>
      </c>
      <c r="W111" s="49"/>
      <c r="X111" s="71"/>
      <c r="Y111" s="1058" t="str">
        <f>IFERROR(IF(OR('別紙様式3-2（４・５月）'!Z113="ベア加算",'別紙様式3-2（４・５月）'!R113=""),"",X111*VLOOKUP(N111,【参考】数式用!$AD$2:$AH$37,MATCH(W111,【参考】数式用!$K$4:$N$4,0)+1,0)),"")</f>
        <v/>
      </c>
      <c r="Z111" s="1059"/>
      <c r="AA111" s="72"/>
      <c r="AB111" s="73"/>
      <c r="AC111" s="526" t="str">
        <f>IFERROR(IF(AND('別紙様式3-2（４・５月）'!O113="",W111&lt;&gt;"",W111&lt;&gt;"―"),X111,X111*VLOOKUP(AG111,【参考】数式用4!$EY$3:$GF$106,MATCH(N111,【参考】数式用4!$EY$2:$GF$2,0))),"")</f>
        <v/>
      </c>
      <c r="AD111" s="515" t="str">
        <f t="shared" si="2"/>
        <v/>
      </c>
      <c r="AE111" s="517" t="str">
        <f t="shared" si="3"/>
        <v/>
      </c>
      <c r="AF111" s="413" t="str">
        <f>IF(O111="","",'別紙様式3-2（４・５月）'!O113&amp;'別紙様式3-2（４・５月）'!P113&amp;'別紙様式3-2（４・５月）'!Q113&amp;"から"&amp;O111)</f>
        <v/>
      </c>
      <c r="AG111" s="413" t="str">
        <f>IF(OR(W111="",W111="―"),"",'別紙様式3-2（４・５月）'!O113&amp;'別紙様式3-2（４・５月）'!P113&amp;'別紙様式3-2（４・５月）'!Q113&amp;"から"&amp;W111)</f>
        <v/>
      </c>
      <c r="AH111" s="361"/>
      <c r="AI111" s="361"/>
      <c r="AJ111" s="361"/>
      <c r="AK111" s="361"/>
      <c r="AL111" s="361"/>
      <c r="AM111" s="361"/>
      <c r="AN111" s="361"/>
      <c r="AO111" s="361"/>
    </row>
    <row r="112" spans="1:41" s="360" customFormat="1" ht="24.95" customHeight="1">
      <c r="A112" s="414">
        <v>99</v>
      </c>
      <c r="B112" s="972" t="str">
        <f>IF(基本情報入力シート!C151="","",基本情報入力シート!C151)</f>
        <v/>
      </c>
      <c r="C112" s="973"/>
      <c r="D112" s="973"/>
      <c r="E112" s="973"/>
      <c r="F112" s="973"/>
      <c r="G112" s="973"/>
      <c r="H112" s="973"/>
      <c r="I112" s="974"/>
      <c r="J112" s="391" t="str">
        <f>IF(基本情報入力シート!M151="","",基本情報入力シート!M151)</f>
        <v/>
      </c>
      <c r="K112" s="392" t="str">
        <f>IF(基本情報入力シート!R151="","",基本情報入力シート!R151)</f>
        <v/>
      </c>
      <c r="L112" s="392" t="str">
        <f>IF(基本情報入力シート!W151="","",基本情報入力シート!W151)</f>
        <v/>
      </c>
      <c r="M112" s="393" t="str">
        <f>IF(基本情報入力シート!X151="","",基本情報入力シート!X151)</f>
        <v/>
      </c>
      <c r="N112" s="394" t="str">
        <f>IF(基本情報入力シート!Y151="","",基本情報入力シート!Y151)</f>
        <v/>
      </c>
      <c r="O112" s="48"/>
      <c r="P112" s="1088"/>
      <c r="Q112" s="1089"/>
      <c r="R112" s="522" t="str">
        <f>IFERROR(IF(OR('別紙様式3-2（４・５月）'!Z114="ベア加算",'別紙様式3-2（４・５月）'!R114=""),"",P112*VLOOKUP(N112,【参考】数式用!$AD$2:$AH$37,MATCH(O112,【参考】数式用!$K$4:$N$4,0)+1,0)),"")</f>
        <v/>
      </c>
      <c r="S112" s="72"/>
      <c r="T112" s="1090"/>
      <c r="U112" s="1091"/>
      <c r="V112" s="520" t="str">
        <f>IFERROR(IF(AND('別紙様式3-2（４・５月）'!O114="",O112&lt;&gt;""),P112,P112*VLOOKUP(AF112,【参考】数式用4!$EY$3:$GF$106,MATCH(N112,【参考】数式用4!$EY$2:$GF$2,0))),"")</f>
        <v/>
      </c>
      <c r="W112" s="49"/>
      <c r="X112" s="71"/>
      <c r="Y112" s="1058" t="str">
        <f>IFERROR(IF(OR('別紙様式3-2（４・５月）'!Z114="ベア加算",'別紙様式3-2（４・５月）'!R114=""),"",X112*VLOOKUP(N112,【参考】数式用!$AD$2:$AH$37,MATCH(W112,【参考】数式用!$K$4:$N$4,0)+1,0)),"")</f>
        <v/>
      </c>
      <c r="Z112" s="1059"/>
      <c r="AA112" s="72"/>
      <c r="AB112" s="73"/>
      <c r="AC112" s="526" t="str">
        <f>IFERROR(IF(AND('別紙様式3-2（４・５月）'!O114="",W112&lt;&gt;"",W112&lt;&gt;"―"),X112,X112*VLOOKUP(AG112,【参考】数式用4!$EY$3:$GF$106,MATCH(N112,【参考】数式用4!$EY$2:$GF$2,0))),"")</f>
        <v/>
      </c>
      <c r="AD112" s="515" t="str">
        <f t="shared" si="2"/>
        <v/>
      </c>
      <c r="AE112" s="517" t="str">
        <f t="shared" si="3"/>
        <v/>
      </c>
      <c r="AF112" s="413" t="str">
        <f>IF(O112="","",'別紙様式3-2（４・５月）'!O114&amp;'別紙様式3-2（４・５月）'!P114&amp;'別紙様式3-2（４・５月）'!Q114&amp;"から"&amp;O112)</f>
        <v/>
      </c>
      <c r="AG112" s="413" t="str">
        <f>IF(OR(W112="",W112="―"),"",'別紙様式3-2（４・５月）'!O114&amp;'別紙様式3-2（４・５月）'!P114&amp;'別紙様式3-2（４・５月）'!Q114&amp;"から"&amp;W112)</f>
        <v/>
      </c>
      <c r="AH112" s="361"/>
      <c r="AI112" s="361"/>
      <c r="AJ112" s="361"/>
      <c r="AK112" s="361"/>
      <c r="AL112" s="361"/>
      <c r="AM112" s="361"/>
      <c r="AN112" s="361"/>
      <c r="AO112" s="361"/>
    </row>
    <row r="113" spans="1:41" s="360" customFormat="1" ht="24.95" customHeight="1">
      <c r="A113" s="414">
        <v>100</v>
      </c>
      <c r="B113" s="972" t="str">
        <f>IF(基本情報入力シート!C152="","",基本情報入力シート!C152)</f>
        <v/>
      </c>
      <c r="C113" s="973"/>
      <c r="D113" s="973"/>
      <c r="E113" s="973"/>
      <c r="F113" s="973"/>
      <c r="G113" s="973"/>
      <c r="H113" s="973"/>
      <c r="I113" s="974"/>
      <c r="J113" s="392" t="str">
        <f>IF(基本情報入力シート!M152="","",基本情報入力シート!M152)</f>
        <v/>
      </c>
      <c r="K113" s="392" t="str">
        <f>IF(基本情報入力シート!R152="","",基本情報入力シート!R152)</f>
        <v/>
      </c>
      <c r="L113" s="392" t="str">
        <f>IF(基本情報入力シート!W152="","",基本情報入力シート!W152)</f>
        <v/>
      </c>
      <c r="M113" s="415" t="str">
        <f>IF(基本情報入力シート!X152="","",基本情報入力シート!X152)</f>
        <v/>
      </c>
      <c r="N113" s="418" t="str">
        <f>IF(基本情報入力シート!Y152="","",基本情報入力シート!Y152)</f>
        <v/>
      </c>
      <c r="O113" s="50"/>
      <c r="P113" s="1088"/>
      <c r="Q113" s="1089"/>
      <c r="R113" s="522" t="str">
        <f>IFERROR(IF(OR('別紙様式3-2（４・５月）'!Z115="ベア加算",'別紙様式3-2（４・５月）'!R115=""),"",P113*VLOOKUP(N113,【参考】数式用!$AD$2:$AH$37,MATCH(O113,【参考】数式用!$K$4:$N$4,0)+1,0)),"")</f>
        <v/>
      </c>
      <c r="S113" s="72"/>
      <c r="T113" s="1090"/>
      <c r="U113" s="1091"/>
      <c r="V113" s="520" t="str">
        <f>IFERROR(IF(AND('別紙様式3-2（４・５月）'!O115="",O113&lt;&gt;""),P113,P113*VLOOKUP(AF113,【参考】数式用4!$EY$3:$GF$106,MATCH(N113,【参考】数式用4!$EY$2:$GF$2,0))),"")</f>
        <v/>
      </c>
      <c r="W113" s="50"/>
      <c r="X113" s="71"/>
      <c r="Y113" s="1058" t="str">
        <f>IFERROR(IF(OR('別紙様式3-2（４・５月）'!Z115="ベア加算",'別紙様式3-2（４・５月）'!R115=""),"",X113*VLOOKUP(N113,【参考】数式用!$AD$2:$AH$37,MATCH(W113,【参考】数式用!$K$4:$N$4,0)+1,0)),"")</f>
        <v/>
      </c>
      <c r="Z113" s="1059"/>
      <c r="AA113" s="72"/>
      <c r="AB113" s="73"/>
      <c r="AC113" s="526" t="str">
        <f>IFERROR(IF(AND('別紙様式3-2（４・５月）'!O115="",W113&lt;&gt;"",W113&lt;&gt;"―"),X113,X113*VLOOKUP(AG113,【参考】数式用4!$EY$3:$GF$106,MATCH(N113,【参考】数式用4!$EY$2:$GF$2,0))),"")</f>
        <v/>
      </c>
      <c r="AD113" s="515" t="str">
        <f t="shared" si="2"/>
        <v/>
      </c>
      <c r="AE113" s="517" t="str">
        <f t="shared" si="3"/>
        <v/>
      </c>
      <c r="AF113" s="413" t="str">
        <f>IF(O113="","",'別紙様式3-2（４・５月）'!O115&amp;'別紙様式3-2（４・５月）'!P115&amp;'別紙様式3-2（４・５月）'!Q115&amp;"から"&amp;O113)</f>
        <v/>
      </c>
      <c r="AG113" s="413" t="str">
        <f>IF(OR(W113="",W113="―"),"",'別紙様式3-2（４・５月）'!O115&amp;'別紙様式3-2（４・５月）'!P115&amp;'別紙様式3-2（４・５月）'!Q115&amp;"から"&amp;W113)</f>
        <v/>
      </c>
      <c r="AH113" s="361"/>
      <c r="AI113" s="361"/>
      <c r="AJ113" s="361"/>
      <c r="AK113" s="361"/>
      <c r="AL113" s="361"/>
      <c r="AM113" s="361"/>
      <c r="AN113" s="361"/>
      <c r="AO113" s="361"/>
    </row>
  </sheetData>
  <sheetProtection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45">
    <mergeCell ref="B104:I104"/>
    <mergeCell ref="P104:Q104"/>
    <mergeCell ref="B113:I113"/>
    <mergeCell ref="P113:Q113"/>
    <mergeCell ref="T113:U113"/>
    <mergeCell ref="B110:I110"/>
    <mergeCell ref="P110:Q110"/>
    <mergeCell ref="T110:U110"/>
    <mergeCell ref="B111:I111"/>
    <mergeCell ref="P111:Q111"/>
    <mergeCell ref="T111:U111"/>
    <mergeCell ref="B112:I112"/>
    <mergeCell ref="P112:Q112"/>
    <mergeCell ref="T112:U112"/>
    <mergeCell ref="B108:I108"/>
    <mergeCell ref="P108:Q108"/>
    <mergeCell ref="T108:U108"/>
    <mergeCell ref="B109:I109"/>
    <mergeCell ref="B102:I102"/>
    <mergeCell ref="P102:Q102"/>
    <mergeCell ref="T102:U102"/>
    <mergeCell ref="B100:I100"/>
    <mergeCell ref="P100:Q100"/>
    <mergeCell ref="T100:U100"/>
    <mergeCell ref="P109:Q109"/>
    <mergeCell ref="T109:U109"/>
    <mergeCell ref="T104:U104"/>
    <mergeCell ref="B105:I105"/>
    <mergeCell ref="P105:Q105"/>
    <mergeCell ref="T105:U105"/>
    <mergeCell ref="B101:I101"/>
    <mergeCell ref="P101:Q101"/>
    <mergeCell ref="T101:U101"/>
    <mergeCell ref="B103:I103"/>
    <mergeCell ref="P103:Q103"/>
    <mergeCell ref="T103:U103"/>
    <mergeCell ref="B106:I106"/>
    <mergeCell ref="P106:Q106"/>
    <mergeCell ref="T106:U106"/>
    <mergeCell ref="B107:I107"/>
    <mergeCell ref="P107:Q107"/>
    <mergeCell ref="T107:U107"/>
    <mergeCell ref="B92:I92"/>
    <mergeCell ref="P92:Q92"/>
    <mergeCell ref="T92:U92"/>
    <mergeCell ref="B98:I98"/>
    <mergeCell ref="P98:Q98"/>
    <mergeCell ref="T98:U98"/>
    <mergeCell ref="B99:I99"/>
    <mergeCell ref="P99:Q99"/>
    <mergeCell ref="T99:U99"/>
    <mergeCell ref="B96:I96"/>
    <mergeCell ref="P96:Q96"/>
    <mergeCell ref="T96:U96"/>
    <mergeCell ref="B97:I97"/>
    <mergeCell ref="P97:Q97"/>
    <mergeCell ref="T97:U97"/>
    <mergeCell ref="B93:I93"/>
    <mergeCell ref="P93:Q93"/>
    <mergeCell ref="T93:U93"/>
    <mergeCell ref="B94:I94"/>
    <mergeCell ref="P94:Q94"/>
    <mergeCell ref="T94:U94"/>
    <mergeCell ref="B95:I95"/>
    <mergeCell ref="P95:Q95"/>
    <mergeCell ref="T95:U95"/>
    <mergeCell ref="B90:I90"/>
    <mergeCell ref="P90:Q90"/>
    <mergeCell ref="T90:U90"/>
    <mergeCell ref="B91:I91"/>
    <mergeCell ref="P91:Q91"/>
    <mergeCell ref="T91:U91"/>
    <mergeCell ref="B82:I82"/>
    <mergeCell ref="P82:Q82"/>
    <mergeCell ref="T82:U82"/>
    <mergeCell ref="B83:I83"/>
    <mergeCell ref="P83:Q83"/>
    <mergeCell ref="T83:U83"/>
    <mergeCell ref="B89:I89"/>
    <mergeCell ref="P89:Q89"/>
    <mergeCell ref="T89:U89"/>
    <mergeCell ref="B86:I86"/>
    <mergeCell ref="P86:Q86"/>
    <mergeCell ref="T86:U86"/>
    <mergeCell ref="B87:I87"/>
    <mergeCell ref="P87:Q87"/>
    <mergeCell ref="T87:U87"/>
    <mergeCell ref="B80:I80"/>
    <mergeCell ref="P80:Q80"/>
    <mergeCell ref="T80:U80"/>
    <mergeCell ref="B88:I88"/>
    <mergeCell ref="P88:Q88"/>
    <mergeCell ref="T88:U88"/>
    <mergeCell ref="B84:I84"/>
    <mergeCell ref="P84:Q84"/>
    <mergeCell ref="T84:U84"/>
    <mergeCell ref="B85:I85"/>
    <mergeCell ref="P85:Q85"/>
    <mergeCell ref="T85:U85"/>
    <mergeCell ref="B81:I81"/>
    <mergeCell ref="P81:Q81"/>
    <mergeCell ref="T81:U81"/>
    <mergeCell ref="B78:I78"/>
    <mergeCell ref="P78:Q78"/>
    <mergeCell ref="T78:U78"/>
    <mergeCell ref="B79:I79"/>
    <mergeCell ref="P79:Q79"/>
    <mergeCell ref="T79:U79"/>
    <mergeCell ref="B70:I70"/>
    <mergeCell ref="P70:Q70"/>
    <mergeCell ref="T70:U70"/>
    <mergeCell ref="B71:I71"/>
    <mergeCell ref="P71:Q71"/>
    <mergeCell ref="T71:U71"/>
    <mergeCell ref="B77:I77"/>
    <mergeCell ref="P77:Q77"/>
    <mergeCell ref="T77:U77"/>
    <mergeCell ref="B74:I74"/>
    <mergeCell ref="P74:Q74"/>
    <mergeCell ref="T74:U74"/>
    <mergeCell ref="B75:I75"/>
    <mergeCell ref="P75:Q75"/>
    <mergeCell ref="T75:U75"/>
    <mergeCell ref="B68:I68"/>
    <mergeCell ref="P68:Q68"/>
    <mergeCell ref="T68:U68"/>
    <mergeCell ref="B76:I76"/>
    <mergeCell ref="P76:Q76"/>
    <mergeCell ref="T76:U76"/>
    <mergeCell ref="B72:I72"/>
    <mergeCell ref="P72:Q72"/>
    <mergeCell ref="T72:U72"/>
    <mergeCell ref="B73:I73"/>
    <mergeCell ref="P73:Q73"/>
    <mergeCell ref="T73:U73"/>
    <mergeCell ref="B69:I69"/>
    <mergeCell ref="P69:Q69"/>
    <mergeCell ref="T69:U69"/>
    <mergeCell ref="B66:I66"/>
    <mergeCell ref="P66:Q66"/>
    <mergeCell ref="T66:U66"/>
    <mergeCell ref="B67:I67"/>
    <mergeCell ref="P67:Q67"/>
    <mergeCell ref="T67:U67"/>
    <mergeCell ref="B58:I58"/>
    <mergeCell ref="P58:Q58"/>
    <mergeCell ref="T58:U58"/>
    <mergeCell ref="B59:I59"/>
    <mergeCell ref="P59:Q59"/>
    <mergeCell ref="T59:U59"/>
    <mergeCell ref="B65:I65"/>
    <mergeCell ref="P65:Q65"/>
    <mergeCell ref="T65:U65"/>
    <mergeCell ref="B62:I62"/>
    <mergeCell ref="P62:Q62"/>
    <mergeCell ref="T62:U62"/>
    <mergeCell ref="B63:I63"/>
    <mergeCell ref="P63:Q63"/>
    <mergeCell ref="T63:U63"/>
    <mergeCell ref="B56:I56"/>
    <mergeCell ref="P56:Q56"/>
    <mergeCell ref="T56:U56"/>
    <mergeCell ref="B64:I64"/>
    <mergeCell ref="P64:Q64"/>
    <mergeCell ref="T64:U64"/>
    <mergeCell ref="B60:I60"/>
    <mergeCell ref="P60:Q60"/>
    <mergeCell ref="T60:U60"/>
    <mergeCell ref="B61:I61"/>
    <mergeCell ref="P61:Q61"/>
    <mergeCell ref="T61:U61"/>
    <mergeCell ref="B57:I57"/>
    <mergeCell ref="P57:Q57"/>
    <mergeCell ref="T57:U57"/>
    <mergeCell ref="B54:I54"/>
    <mergeCell ref="P54:Q54"/>
    <mergeCell ref="T54:U54"/>
    <mergeCell ref="B55:I55"/>
    <mergeCell ref="P55:Q55"/>
    <mergeCell ref="T55:U55"/>
    <mergeCell ref="B46:I46"/>
    <mergeCell ref="P46:Q46"/>
    <mergeCell ref="T46:U46"/>
    <mergeCell ref="B47:I47"/>
    <mergeCell ref="P47:Q47"/>
    <mergeCell ref="T47:U47"/>
    <mergeCell ref="B53:I53"/>
    <mergeCell ref="P53:Q53"/>
    <mergeCell ref="T53:U53"/>
    <mergeCell ref="B50:I50"/>
    <mergeCell ref="P50:Q50"/>
    <mergeCell ref="T50:U50"/>
    <mergeCell ref="B51:I51"/>
    <mergeCell ref="P51:Q51"/>
    <mergeCell ref="T51:U51"/>
    <mergeCell ref="B44:I44"/>
    <mergeCell ref="P44:Q44"/>
    <mergeCell ref="T44:U44"/>
    <mergeCell ref="B52:I52"/>
    <mergeCell ref="P52:Q52"/>
    <mergeCell ref="T52:U52"/>
    <mergeCell ref="B48:I48"/>
    <mergeCell ref="P48:Q48"/>
    <mergeCell ref="T48:U48"/>
    <mergeCell ref="B49:I49"/>
    <mergeCell ref="P49:Q49"/>
    <mergeCell ref="T49:U49"/>
    <mergeCell ref="B45:I45"/>
    <mergeCell ref="P45:Q45"/>
    <mergeCell ref="T45:U45"/>
    <mergeCell ref="B42:I42"/>
    <mergeCell ref="P42:Q42"/>
    <mergeCell ref="T42:U42"/>
    <mergeCell ref="B43:I43"/>
    <mergeCell ref="P43:Q43"/>
    <mergeCell ref="T43:U43"/>
    <mergeCell ref="B34:I34"/>
    <mergeCell ref="P34:Q34"/>
    <mergeCell ref="T34:U34"/>
    <mergeCell ref="B35:I35"/>
    <mergeCell ref="P35:Q35"/>
    <mergeCell ref="T35:U35"/>
    <mergeCell ref="B41:I41"/>
    <mergeCell ref="P41:Q41"/>
    <mergeCell ref="T41:U41"/>
    <mergeCell ref="B38:I38"/>
    <mergeCell ref="P38:Q38"/>
    <mergeCell ref="T38:U38"/>
    <mergeCell ref="B39:I39"/>
    <mergeCell ref="P39:Q39"/>
    <mergeCell ref="T39:U39"/>
    <mergeCell ref="B32:I32"/>
    <mergeCell ref="P32:Q32"/>
    <mergeCell ref="T32:U32"/>
    <mergeCell ref="B40:I40"/>
    <mergeCell ref="P40:Q40"/>
    <mergeCell ref="T40:U40"/>
    <mergeCell ref="B36:I36"/>
    <mergeCell ref="P36:Q36"/>
    <mergeCell ref="T36:U36"/>
    <mergeCell ref="B37:I37"/>
    <mergeCell ref="P37:Q37"/>
    <mergeCell ref="T37:U37"/>
    <mergeCell ref="B33:I33"/>
    <mergeCell ref="P33:Q33"/>
    <mergeCell ref="T33:U33"/>
    <mergeCell ref="B29:I29"/>
    <mergeCell ref="P29:Q29"/>
    <mergeCell ref="T29:U29"/>
    <mergeCell ref="B26:I26"/>
    <mergeCell ref="P26:Q26"/>
    <mergeCell ref="T26:U26"/>
    <mergeCell ref="B27:I27"/>
    <mergeCell ref="P27:Q27"/>
    <mergeCell ref="T27:U27"/>
    <mergeCell ref="B30:I30"/>
    <mergeCell ref="P30:Q30"/>
    <mergeCell ref="T30:U30"/>
    <mergeCell ref="B31:I31"/>
    <mergeCell ref="P31:Q31"/>
    <mergeCell ref="T31:U31"/>
    <mergeCell ref="B18:I18"/>
    <mergeCell ref="P18:Q18"/>
    <mergeCell ref="T18:U18"/>
    <mergeCell ref="B19:I19"/>
    <mergeCell ref="P19:Q19"/>
    <mergeCell ref="T19:U19"/>
    <mergeCell ref="B28:I28"/>
    <mergeCell ref="P28:Q28"/>
    <mergeCell ref="T28:U28"/>
    <mergeCell ref="B24:I24"/>
    <mergeCell ref="P24:Q24"/>
    <mergeCell ref="T24:U24"/>
    <mergeCell ref="B25:I25"/>
    <mergeCell ref="P25:Q25"/>
    <mergeCell ref="T25:U25"/>
    <mergeCell ref="B22:I22"/>
    <mergeCell ref="P22:Q22"/>
    <mergeCell ref="T22:U22"/>
    <mergeCell ref="B23:I23"/>
    <mergeCell ref="P23:Q23"/>
    <mergeCell ref="T23:U23"/>
    <mergeCell ref="B20:I20"/>
    <mergeCell ref="P20:Q20"/>
    <mergeCell ref="T20:U20"/>
    <mergeCell ref="B21:I21"/>
    <mergeCell ref="P21:Q21"/>
    <mergeCell ref="T21:U21"/>
    <mergeCell ref="AF10:AG12"/>
    <mergeCell ref="AD5:AE5"/>
    <mergeCell ref="AD6:AE6"/>
    <mergeCell ref="AD7:AE7"/>
    <mergeCell ref="Z1:AA1"/>
    <mergeCell ref="A3:E3"/>
    <mergeCell ref="F3:M3"/>
    <mergeCell ref="B5:M5"/>
    <mergeCell ref="R7:R8"/>
    <mergeCell ref="O10:AC10"/>
    <mergeCell ref="V11:V13"/>
    <mergeCell ref="B7:M7"/>
    <mergeCell ref="R5:R6"/>
    <mergeCell ref="Z5:Z6"/>
    <mergeCell ref="AA5:AC6"/>
    <mergeCell ref="A10:A13"/>
    <mergeCell ref="B10:I13"/>
    <mergeCell ref="J10:J13"/>
    <mergeCell ref="K10:L12"/>
    <mergeCell ref="M10:M13"/>
    <mergeCell ref="N10:N13"/>
    <mergeCell ref="Z7:Z8"/>
    <mergeCell ref="B6:C6"/>
    <mergeCell ref="AB1:AC1"/>
    <mergeCell ref="T14:U14"/>
    <mergeCell ref="B15:I15"/>
    <mergeCell ref="P15:Q15"/>
    <mergeCell ref="T15:U15"/>
    <mergeCell ref="S12:S13"/>
    <mergeCell ref="R12:R13"/>
    <mergeCell ref="Y14:Z14"/>
    <mergeCell ref="Y15:Z15"/>
    <mergeCell ref="B14:I14"/>
    <mergeCell ref="P14:Q14"/>
    <mergeCell ref="T13:U13"/>
    <mergeCell ref="AA7:AC8"/>
    <mergeCell ref="AD10:AE12"/>
    <mergeCell ref="Y12:Z13"/>
    <mergeCell ref="Y16:Z16"/>
    <mergeCell ref="Y17:Z17"/>
    <mergeCell ref="Y18:Z18"/>
    <mergeCell ref="Y19:Z19"/>
    <mergeCell ref="B8:O9"/>
    <mergeCell ref="D6:M6"/>
    <mergeCell ref="W12:W13"/>
    <mergeCell ref="X12:X13"/>
    <mergeCell ref="AC11:AC13"/>
    <mergeCell ref="AA12:AA13"/>
    <mergeCell ref="O11:U11"/>
    <mergeCell ref="W11:AB11"/>
    <mergeCell ref="O12:O13"/>
    <mergeCell ref="P12:Q13"/>
    <mergeCell ref="T12:U12"/>
    <mergeCell ref="B16:I16"/>
    <mergeCell ref="P16:Q16"/>
    <mergeCell ref="T16:U16"/>
    <mergeCell ref="B17:I17"/>
    <mergeCell ref="P17:Q17"/>
    <mergeCell ref="T17:U17"/>
    <mergeCell ref="Y53:Z53"/>
    <mergeCell ref="Y20:Z20"/>
    <mergeCell ref="Y21:Z21"/>
    <mergeCell ref="Y22:Z22"/>
    <mergeCell ref="Y23:Z23"/>
    <mergeCell ref="Y24:Z24"/>
    <mergeCell ref="Y25:Z25"/>
    <mergeCell ref="Y26:Z26"/>
    <mergeCell ref="Y27:Z27"/>
    <mergeCell ref="Y28:Z28"/>
    <mergeCell ref="Y29:Z29"/>
    <mergeCell ref="Y30:Z30"/>
    <mergeCell ref="Y31:Z31"/>
    <mergeCell ref="Y32:Z32"/>
    <mergeCell ref="Y33:Z33"/>
    <mergeCell ref="Y34:Z34"/>
    <mergeCell ref="Y35:Z35"/>
    <mergeCell ref="Y36:Z36"/>
    <mergeCell ref="Y63:Z63"/>
    <mergeCell ref="Y64:Z64"/>
    <mergeCell ref="Y65:Z65"/>
    <mergeCell ref="Y66:Z66"/>
    <mergeCell ref="Y67:Z67"/>
    <mergeCell ref="Y68:Z68"/>
    <mergeCell ref="Y69:Z69"/>
    <mergeCell ref="Y70:Z70"/>
    <mergeCell ref="Y37:Z37"/>
    <mergeCell ref="Y38:Z38"/>
    <mergeCell ref="Y39:Z39"/>
    <mergeCell ref="Y40:Z40"/>
    <mergeCell ref="Y41:Z41"/>
    <mergeCell ref="Y42:Z42"/>
    <mergeCell ref="Y43:Z43"/>
    <mergeCell ref="Y44:Z44"/>
    <mergeCell ref="Y45:Z45"/>
    <mergeCell ref="Y46:Z46"/>
    <mergeCell ref="Y47:Z47"/>
    <mergeCell ref="Y48:Z48"/>
    <mergeCell ref="Y49:Z49"/>
    <mergeCell ref="Y50:Z50"/>
    <mergeCell ref="Y51:Z51"/>
    <mergeCell ref="Y52:Z52"/>
    <mergeCell ref="Y54:Z54"/>
    <mergeCell ref="Y55:Z55"/>
    <mergeCell ref="Y56:Z56"/>
    <mergeCell ref="Y57:Z57"/>
    <mergeCell ref="Y58:Z58"/>
    <mergeCell ref="Y59:Z59"/>
    <mergeCell ref="Y60:Z60"/>
    <mergeCell ref="Y61:Z61"/>
    <mergeCell ref="Y62:Z62"/>
    <mergeCell ref="Y80:Z80"/>
    <mergeCell ref="Y81:Z81"/>
    <mergeCell ref="Y82:Z82"/>
    <mergeCell ref="Y99:Z99"/>
    <mergeCell ref="Y100:Z100"/>
    <mergeCell ref="Y83:Z83"/>
    <mergeCell ref="Y84:Z84"/>
    <mergeCell ref="Y85:Z85"/>
    <mergeCell ref="Y86:Z86"/>
    <mergeCell ref="Y87:Z87"/>
    <mergeCell ref="Y88:Z88"/>
    <mergeCell ref="Y89:Z89"/>
    <mergeCell ref="Y90:Z90"/>
    <mergeCell ref="Y91:Z91"/>
    <mergeCell ref="Y71:Z71"/>
    <mergeCell ref="Y72:Z72"/>
    <mergeCell ref="Y73:Z73"/>
    <mergeCell ref="Y74:Z74"/>
    <mergeCell ref="Y75:Z75"/>
    <mergeCell ref="Y76:Z76"/>
    <mergeCell ref="Y77:Z77"/>
    <mergeCell ref="Y78:Z78"/>
    <mergeCell ref="Y79:Z79"/>
    <mergeCell ref="Y110:Z110"/>
    <mergeCell ref="Y111:Z111"/>
    <mergeCell ref="Y112:Z112"/>
    <mergeCell ref="Y113:Z113"/>
    <mergeCell ref="S5:X5"/>
    <mergeCell ref="S6:X6"/>
    <mergeCell ref="S7:X7"/>
    <mergeCell ref="S8:X8"/>
    <mergeCell ref="Y101:Z101"/>
    <mergeCell ref="Y102:Z102"/>
    <mergeCell ref="Y103:Z103"/>
    <mergeCell ref="Y104:Z104"/>
    <mergeCell ref="Y105:Z105"/>
    <mergeCell ref="Y106:Z106"/>
    <mergeCell ref="Y107:Z107"/>
    <mergeCell ref="Y108:Z108"/>
    <mergeCell ref="Y109:Z109"/>
    <mergeCell ref="Y92:Z92"/>
    <mergeCell ref="Y93:Z93"/>
    <mergeCell ref="Y94:Z94"/>
    <mergeCell ref="Y95:Z95"/>
    <mergeCell ref="Y96:Z96"/>
    <mergeCell ref="Y97:Z97"/>
    <mergeCell ref="Y98:Z98"/>
  </mergeCells>
  <phoneticPr fontId="8"/>
  <conditionalFormatting sqref="Z5">
    <cfRule type="expression" dxfId="11" priority="20">
      <formula>$Z$5="○"</formula>
    </cfRule>
  </conditionalFormatting>
  <conditionalFormatting sqref="Z7">
    <cfRule type="expression" dxfId="10" priority="19">
      <formula>$Z$7="○"</formula>
    </cfRule>
  </conditionalFormatting>
  <conditionalFormatting sqref="AA7">
    <cfRule type="expression" dxfId="9" priority="18">
      <formula>$Z$7&lt;&gt;"×"</formula>
    </cfRule>
  </conditionalFormatting>
  <conditionalFormatting sqref="AA5">
    <cfRule type="expression" dxfId="8" priority="16">
      <formula>$Z$5&lt;&gt;"×"</formula>
    </cfRule>
  </conditionalFormatting>
  <conditionalFormatting sqref="X14:Y113">
    <cfRule type="expression" dxfId="7" priority="12">
      <formula>OR(W14="",W14="ー")</formula>
    </cfRule>
  </conditionalFormatting>
  <conditionalFormatting sqref="AB14:AB113">
    <cfRule type="expression" dxfId="6" priority="11">
      <formula>OR(OR(W14="新加算Ⅲ",W14="新加算Ⅳ",W14="ー",W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O14:O113 W14:W113">
    <cfRule type="expression" dxfId="5" priority="8">
      <formula>$N14=""</formula>
    </cfRule>
  </conditionalFormatting>
  <conditionalFormatting sqref="P14:P113">
    <cfRule type="expression" dxfId="4" priority="7">
      <formula>O14=""</formula>
    </cfRule>
  </conditionalFormatting>
  <conditionalFormatting sqref="T14:U113">
    <cfRule type="expression" dxfId="3" priority="6">
      <formula>OR(OR(O14="新加算Ⅲ",O14="新加算Ⅳ",O14="新加算Ⅴ（８）",O14="新加算Ⅴ（11）",O14="新加算Ⅴ（13）",O14="新加算Ⅴ（14）",O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S14:S113">
    <cfRule type="expression" dxfId="2" priority="4">
      <formula>R14&lt;&gt;""</formula>
    </cfRule>
  </conditionalFormatting>
  <conditionalFormatting sqref="AA14:AA113">
    <cfRule type="expression" dxfId="1" priority="43">
      <formula>Y14&lt;&gt;""</formula>
    </cfRule>
  </conditionalFormatting>
  <conditionalFormatting sqref="V14:V113">
    <cfRule type="expression" dxfId="0" priority="1">
      <formula>OR(OR(Q14="新加算Ⅲ",Q14="新加算Ⅳ",Q14="新加算Ⅴ（８）",Q14="新加算Ⅴ（11）",Q14="新加算Ⅴ（13）",Q14="新加算Ⅴ（14）",Q14=""),OR(P14="訪問型サービス（総合事業）",P14="通所型サービス（総合事業）",P14="（介護予防）短期入所生活介護",P14="（介護予防）短期入所療養介護（老健）",P14="（介護予防）短期入所療養介護 （病院等（老健以外）)",P14="（介護予防）短期入所療養介護（医療院）"))</formula>
    </cfRule>
  </conditionalFormatting>
  <dataValidations xWindow="1015" yWindow="629" count="2">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T14:U113 AB14:AB113" xr:uid="{BA46A5C6-3631-4FAF-A0B7-308F13308903}">
      <formula1>0</formula1>
    </dataValidation>
  </dataValidations>
  <printOptions horizontalCentered="1"/>
  <pageMargins left="0.51181102362204722" right="0.51181102362204722" top="0.74803149606299213" bottom="0.74803149606299213" header="0.31496062992125984" footer="0.31496062992125984"/>
  <pageSetup paperSize="9" scale="63"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3">
        <x14:dataValidation type="list" allowBlank="1" showInputMessage="1" showErrorMessage="1" xr:uid="{7455E495-FE30-4710-832F-9D6C368B2DE9}">
          <x14:formula1>
            <xm:f>【参考】数式用!$AL$2:$AL$6</xm:f>
          </x14:formula1>
          <xm:sqref>W14:W113</xm:sqref>
        </x14:dataValidation>
        <x14:dataValidation type="list" allowBlank="1" showInputMessage="1" showErrorMessage="1" xr:uid="{B784A8B4-F42E-41A2-B693-968F81972145}">
          <x14:formula1>
            <xm:f>【参考】数式用!$K$4:$AC$4</xm:f>
          </x14:formula1>
          <xm:sqref>O14:O113</xm:sqref>
        </x14:dataValidation>
        <x14:dataValidation type="list" allowBlank="1" showInputMessage="1" showErrorMessage="1" xr:uid="{F3B9E123-754A-466C-B95F-CC4F526ED035}">
          <x14:formula1>
            <xm:f>【参考】数式用!$AJ$5:$AJ$6</xm:f>
          </x14:formula1>
          <xm:sqref>AA14:AA113 S14:S113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AN41"/>
  <sheetViews>
    <sheetView topLeftCell="J1" zoomScale="80" zoomScaleNormal="80" zoomScaleSheetLayoutView="85" workbookViewId="0">
      <selection activeCell="AH37" sqref="AH37"/>
    </sheetView>
  </sheetViews>
  <sheetFormatPr defaultColWidth="9" defaultRowHeight="13.5"/>
  <cols>
    <col min="1" max="1" width="42.75" style="7" customWidth="1"/>
    <col min="2" max="28" width="8" style="7" customWidth="1"/>
    <col min="29" max="29" width="9" style="7" customWidth="1"/>
    <col min="30" max="30" width="42.875" style="7" customWidth="1"/>
    <col min="31" max="35" width="9" style="7" customWidth="1"/>
    <col min="36" max="36" width="9" style="7"/>
    <col min="37" max="37" width="9" style="7" customWidth="1"/>
    <col min="38" max="38" width="9" style="7"/>
    <col min="39" max="40" width="9" style="7" customWidth="1"/>
    <col min="41" max="41" width="9.125" style="7" customWidth="1"/>
    <col min="42" max="42" width="9" style="7" customWidth="1"/>
    <col min="43" max="16384" width="9" style="7"/>
  </cols>
  <sheetData>
    <row r="1" spans="1:38" ht="14.25" thickBot="1">
      <c r="A1" s="6" t="s">
        <v>89</v>
      </c>
      <c r="B1" s="6"/>
      <c r="C1" s="6"/>
      <c r="D1" s="6"/>
      <c r="E1" s="6"/>
      <c r="AD1" s="32" t="s">
        <v>2001</v>
      </c>
      <c r="AE1"/>
      <c r="AF1"/>
      <c r="AG1"/>
      <c r="AH1"/>
      <c r="AJ1" s="29" t="s">
        <v>1937</v>
      </c>
      <c r="AL1" s="6" t="s">
        <v>1989</v>
      </c>
    </row>
    <row r="2" spans="1:38" ht="24.75" customHeight="1" thickBot="1">
      <c r="A2" s="1144" t="s">
        <v>90</v>
      </c>
      <c r="B2" s="1159" t="s">
        <v>2113</v>
      </c>
      <c r="C2" s="1160"/>
      <c r="D2" s="1160"/>
      <c r="E2" s="1161"/>
      <c r="F2" s="1146" t="s">
        <v>2114</v>
      </c>
      <c r="G2" s="1147"/>
      <c r="H2" s="1147"/>
      <c r="I2" s="1148" t="s">
        <v>2115</v>
      </c>
      <c r="J2" s="1149"/>
      <c r="K2" s="1152" t="s">
        <v>2116</v>
      </c>
      <c r="L2" s="1153"/>
      <c r="M2" s="1153"/>
      <c r="N2" s="1153"/>
      <c r="O2" s="1153"/>
      <c r="P2" s="1153"/>
      <c r="Q2" s="1153"/>
      <c r="R2" s="1153"/>
      <c r="S2" s="1153"/>
      <c r="T2" s="1153"/>
      <c r="U2" s="1153"/>
      <c r="V2" s="1153"/>
      <c r="W2" s="1153"/>
      <c r="X2" s="1153"/>
      <c r="Y2" s="1153"/>
      <c r="Z2" s="1153"/>
      <c r="AA2" s="1153"/>
      <c r="AB2" s="1154"/>
      <c r="AC2" s="8"/>
      <c r="AD2" s="1141" t="s">
        <v>90</v>
      </c>
      <c r="AE2" s="1135" t="s">
        <v>1938</v>
      </c>
      <c r="AF2" s="1136"/>
      <c r="AG2" s="1136"/>
      <c r="AH2" s="1137"/>
      <c r="AI2" s="8"/>
      <c r="AJ2" s="30" t="s">
        <v>1925</v>
      </c>
      <c r="AK2" s="8"/>
      <c r="AL2" s="20" t="s">
        <v>1984</v>
      </c>
    </row>
    <row r="3" spans="1:38" ht="35.25" customHeight="1" thickBot="1">
      <c r="A3" s="1145"/>
      <c r="B3" s="1162" t="s">
        <v>2018</v>
      </c>
      <c r="C3" s="1163"/>
      <c r="D3" s="1163"/>
      <c r="E3" s="1164"/>
      <c r="F3" s="1155" t="s">
        <v>91</v>
      </c>
      <c r="G3" s="1155"/>
      <c r="H3" s="1155"/>
      <c r="I3" s="1150"/>
      <c r="J3" s="1151"/>
      <c r="K3" s="1156" t="s">
        <v>92</v>
      </c>
      <c r="L3" s="1157"/>
      <c r="M3" s="1157"/>
      <c r="N3" s="1157"/>
      <c r="O3" s="1157"/>
      <c r="P3" s="1157"/>
      <c r="Q3" s="1157"/>
      <c r="R3" s="1157"/>
      <c r="S3" s="1157"/>
      <c r="T3" s="1157"/>
      <c r="U3" s="1157"/>
      <c r="V3" s="1157"/>
      <c r="W3" s="1157"/>
      <c r="X3" s="1157"/>
      <c r="Y3" s="1157"/>
      <c r="Z3" s="1157"/>
      <c r="AA3" s="1157"/>
      <c r="AB3" s="1158"/>
      <c r="AC3" s="8"/>
      <c r="AD3" s="1142"/>
      <c r="AE3" s="1138"/>
      <c r="AF3" s="1139"/>
      <c r="AG3" s="1139"/>
      <c r="AH3" s="1140"/>
      <c r="AI3" s="8"/>
      <c r="AJ3" s="31"/>
      <c r="AK3" s="8"/>
      <c r="AL3" s="22" t="s">
        <v>1985</v>
      </c>
    </row>
    <row r="4" spans="1:38" ht="23.25" customHeight="1" thickBot="1">
      <c r="A4" s="1145"/>
      <c r="B4" s="431" t="s">
        <v>93</v>
      </c>
      <c r="C4" s="432" t="s">
        <v>94</v>
      </c>
      <c r="D4" s="432" t="s">
        <v>95</v>
      </c>
      <c r="E4" s="429" t="s">
        <v>2019</v>
      </c>
      <c r="F4" s="433" t="s">
        <v>96</v>
      </c>
      <c r="G4" s="434" t="s">
        <v>97</v>
      </c>
      <c r="H4" s="434" t="s">
        <v>98</v>
      </c>
      <c r="I4" s="435" t="s">
        <v>99</v>
      </c>
      <c r="J4" s="436" t="s">
        <v>100</v>
      </c>
      <c r="K4" s="437" t="s">
        <v>101</v>
      </c>
      <c r="L4" s="438" t="s">
        <v>102</v>
      </c>
      <c r="M4" s="438" t="s">
        <v>103</v>
      </c>
      <c r="N4" s="438" t="s">
        <v>104</v>
      </c>
      <c r="O4" s="438" t="s">
        <v>105</v>
      </c>
      <c r="P4" s="438" t="s">
        <v>106</v>
      </c>
      <c r="Q4" s="438" t="s">
        <v>107</v>
      </c>
      <c r="R4" s="438" t="s">
        <v>108</v>
      </c>
      <c r="S4" s="438" t="s">
        <v>109</v>
      </c>
      <c r="T4" s="438" t="s">
        <v>110</v>
      </c>
      <c r="U4" s="438" t="s">
        <v>111</v>
      </c>
      <c r="V4" s="438" t="s">
        <v>112</v>
      </c>
      <c r="W4" s="438" t="s">
        <v>113</v>
      </c>
      <c r="X4" s="438" t="s">
        <v>114</v>
      </c>
      <c r="Y4" s="438" t="s">
        <v>115</v>
      </c>
      <c r="Z4" s="438" t="s">
        <v>116</v>
      </c>
      <c r="AA4" s="438" t="s">
        <v>117</v>
      </c>
      <c r="AB4" s="439" t="s">
        <v>118</v>
      </c>
      <c r="AC4" s="8"/>
      <c r="AD4" s="1143"/>
      <c r="AE4" s="36" t="s">
        <v>101</v>
      </c>
      <c r="AF4" s="34" t="s">
        <v>102</v>
      </c>
      <c r="AG4" s="34" t="s">
        <v>103</v>
      </c>
      <c r="AH4" s="35" t="s">
        <v>104</v>
      </c>
      <c r="AI4" s="8"/>
      <c r="AJ4" s="8"/>
      <c r="AK4" s="8"/>
      <c r="AL4" s="22" t="s">
        <v>1986</v>
      </c>
    </row>
    <row r="5" spans="1:38" ht="13.5" customHeight="1">
      <c r="A5" s="488" t="s">
        <v>2117</v>
      </c>
      <c r="B5" s="13">
        <v>0.27400000000000002</v>
      </c>
      <c r="C5" s="14">
        <v>0.2</v>
      </c>
      <c r="D5" s="14">
        <v>0.111</v>
      </c>
      <c r="E5" s="12">
        <v>0</v>
      </c>
      <c r="F5" s="11">
        <v>7.0000000000000007E-2</v>
      </c>
      <c r="G5" s="14">
        <v>5.5E-2</v>
      </c>
      <c r="H5" s="15">
        <v>0</v>
      </c>
      <c r="I5" s="13">
        <v>4.4999999999999998E-2</v>
      </c>
      <c r="J5" s="12">
        <v>0</v>
      </c>
      <c r="K5" s="441">
        <v>0.41700000000000004</v>
      </c>
      <c r="L5" s="42">
        <v>0.40200000000000002</v>
      </c>
      <c r="M5" s="42">
        <v>0.34700000000000003</v>
      </c>
      <c r="N5" s="42">
        <v>0.27300000000000002</v>
      </c>
      <c r="O5" s="42">
        <v>0.37200000000000005</v>
      </c>
      <c r="P5" s="42">
        <v>0.34300000000000003</v>
      </c>
      <c r="Q5" s="42">
        <v>0.35700000000000004</v>
      </c>
      <c r="R5" s="42">
        <v>0.32800000000000001</v>
      </c>
      <c r="S5" s="42">
        <v>0.29800000000000004</v>
      </c>
      <c r="T5" s="42">
        <v>0.28300000000000003</v>
      </c>
      <c r="U5" s="42">
        <v>0.254</v>
      </c>
      <c r="V5" s="42">
        <v>0.30200000000000005</v>
      </c>
      <c r="W5" s="42">
        <v>0.23900000000000002</v>
      </c>
      <c r="X5" s="42">
        <v>0.20899999999999999</v>
      </c>
      <c r="Y5" s="42">
        <v>0.22800000000000001</v>
      </c>
      <c r="Z5" s="42">
        <v>0.19400000000000001</v>
      </c>
      <c r="AA5" s="42">
        <v>0.184</v>
      </c>
      <c r="AB5" s="442">
        <v>0.13900000000000001</v>
      </c>
      <c r="AC5" s="8"/>
      <c r="AD5" s="440" t="s">
        <v>2117</v>
      </c>
      <c r="AE5" s="33">
        <v>0.107</v>
      </c>
      <c r="AF5" s="33">
        <v>0.111</v>
      </c>
      <c r="AG5" s="33">
        <v>0.129</v>
      </c>
      <c r="AH5" s="475">
        <v>0.16400000000000001</v>
      </c>
      <c r="AI5" s="8"/>
      <c r="AJ5" s="30" t="s">
        <v>80</v>
      </c>
      <c r="AK5" s="8"/>
      <c r="AL5" s="22" t="s">
        <v>1987</v>
      </c>
    </row>
    <row r="6" spans="1:38" ht="13.5" customHeight="1" thickBot="1">
      <c r="A6" s="488" t="s">
        <v>2118</v>
      </c>
      <c r="B6" s="13">
        <v>0.2</v>
      </c>
      <c r="C6" s="14">
        <v>0.14599999999999999</v>
      </c>
      <c r="D6" s="14">
        <v>8.1000000000000003E-2</v>
      </c>
      <c r="E6" s="12">
        <v>0</v>
      </c>
      <c r="F6" s="11">
        <v>7.0000000000000007E-2</v>
      </c>
      <c r="G6" s="14">
        <v>5.5E-2</v>
      </c>
      <c r="H6" s="15">
        <v>0</v>
      </c>
      <c r="I6" s="13">
        <v>4.4999999999999998E-2</v>
      </c>
      <c r="J6" s="12">
        <v>0</v>
      </c>
      <c r="K6" s="441">
        <v>0.34300000000000003</v>
      </c>
      <c r="L6" s="42">
        <v>0.32800000000000001</v>
      </c>
      <c r="M6" s="42">
        <v>0.27300000000000002</v>
      </c>
      <c r="N6" s="42">
        <v>0.219</v>
      </c>
      <c r="O6" s="42">
        <v>0.29800000000000004</v>
      </c>
      <c r="P6" s="42">
        <v>0.28900000000000003</v>
      </c>
      <c r="Q6" s="42">
        <v>0.28300000000000003</v>
      </c>
      <c r="R6" s="42">
        <v>0.27400000000000002</v>
      </c>
      <c r="S6" s="42">
        <v>0.24399999999999999</v>
      </c>
      <c r="T6" s="42">
        <v>0.22899999999999998</v>
      </c>
      <c r="U6" s="42">
        <v>0.224</v>
      </c>
      <c r="V6" s="42">
        <v>0.22800000000000001</v>
      </c>
      <c r="W6" s="42">
        <v>0.20899999999999999</v>
      </c>
      <c r="X6" s="42">
        <v>0.17900000000000002</v>
      </c>
      <c r="Y6" s="42">
        <v>0.17399999999999999</v>
      </c>
      <c r="Z6" s="42">
        <v>0.16400000000000001</v>
      </c>
      <c r="AA6" s="42">
        <v>0.154</v>
      </c>
      <c r="AB6" s="442">
        <v>0.109</v>
      </c>
      <c r="AC6" s="8"/>
      <c r="AD6" s="440" t="s">
        <v>2118</v>
      </c>
      <c r="AE6" s="33">
        <v>0.13100000000000001</v>
      </c>
      <c r="AF6" s="33">
        <v>0.13700000000000001</v>
      </c>
      <c r="AG6" s="33">
        <v>0.16400000000000001</v>
      </c>
      <c r="AH6" s="475">
        <v>0.20499999999999999</v>
      </c>
      <c r="AI6" s="8"/>
      <c r="AJ6" s="31"/>
      <c r="AK6" s="8"/>
      <c r="AL6" s="37" t="s">
        <v>1988</v>
      </c>
    </row>
    <row r="7" spans="1:38">
      <c r="A7" s="488" t="s">
        <v>2119</v>
      </c>
      <c r="B7" s="13">
        <v>0.27400000000000002</v>
      </c>
      <c r="C7" s="14">
        <v>0.2</v>
      </c>
      <c r="D7" s="14">
        <v>0.111</v>
      </c>
      <c r="E7" s="12">
        <v>0</v>
      </c>
      <c r="F7" s="11">
        <v>7.0000000000000007E-2</v>
      </c>
      <c r="G7" s="14">
        <v>5.5E-2</v>
      </c>
      <c r="H7" s="15">
        <v>0</v>
      </c>
      <c r="I7" s="13">
        <v>4.4999999999999998E-2</v>
      </c>
      <c r="J7" s="12">
        <v>0</v>
      </c>
      <c r="K7" s="441">
        <v>0.41700000000000004</v>
      </c>
      <c r="L7" s="42">
        <v>0.40200000000000002</v>
      </c>
      <c r="M7" s="42">
        <v>0.34700000000000003</v>
      </c>
      <c r="N7" s="42">
        <v>0.27300000000000002</v>
      </c>
      <c r="O7" s="42">
        <v>0.37200000000000005</v>
      </c>
      <c r="P7" s="42">
        <v>0.34300000000000003</v>
      </c>
      <c r="Q7" s="42">
        <v>0.35700000000000004</v>
      </c>
      <c r="R7" s="42">
        <v>0.32800000000000001</v>
      </c>
      <c r="S7" s="42">
        <v>0.29800000000000004</v>
      </c>
      <c r="T7" s="42">
        <v>0.28300000000000003</v>
      </c>
      <c r="U7" s="42">
        <v>0.254</v>
      </c>
      <c r="V7" s="42">
        <v>0.30200000000000005</v>
      </c>
      <c r="W7" s="42">
        <v>0.23900000000000002</v>
      </c>
      <c r="X7" s="42">
        <v>0.20899999999999999</v>
      </c>
      <c r="Y7" s="42">
        <v>0.22800000000000001</v>
      </c>
      <c r="Z7" s="42">
        <v>0.19400000000000001</v>
      </c>
      <c r="AA7" s="42">
        <v>0.184</v>
      </c>
      <c r="AB7" s="442">
        <v>0.13900000000000001</v>
      </c>
      <c r="AC7" s="8"/>
      <c r="AD7" s="440" t="s">
        <v>2119</v>
      </c>
      <c r="AE7" s="33">
        <v>0.107</v>
      </c>
      <c r="AF7" s="33">
        <v>0.111</v>
      </c>
      <c r="AG7" s="33">
        <v>0.129</v>
      </c>
      <c r="AH7" s="475">
        <v>0.16400000000000001</v>
      </c>
      <c r="AI7" s="8"/>
      <c r="AJ7" s="8"/>
      <c r="AK7" s="8"/>
    </row>
    <row r="8" spans="1:38" ht="13.5" customHeight="1">
      <c r="A8" s="488" t="s">
        <v>2120</v>
      </c>
      <c r="B8" s="13">
        <v>0.23899999999999999</v>
      </c>
      <c r="C8" s="14">
        <v>0.17499999999999999</v>
      </c>
      <c r="D8" s="14">
        <v>9.7000000000000003E-2</v>
      </c>
      <c r="E8" s="12">
        <v>0</v>
      </c>
      <c r="F8" s="11">
        <v>7.0000000000000007E-2</v>
      </c>
      <c r="G8" s="14">
        <v>5.5E-2</v>
      </c>
      <c r="H8" s="15">
        <v>0</v>
      </c>
      <c r="I8" s="13">
        <v>4.4999999999999998E-2</v>
      </c>
      <c r="J8" s="12">
        <v>0</v>
      </c>
      <c r="K8" s="441">
        <v>0.38200000000000001</v>
      </c>
      <c r="L8" s="42">
        <v>0.36699999999999999</v>
      </c>
      <c r="M8" s="42">
        <v>0.312</v>
      </c>
      <c r="N8" s="42">
        <v>0.24799999999999997</v>
      </c>
      <c r="O8" s="42">
        <v>0.33700000000000002</v>
      </c>
      <c r="P8" s="42">
        <v>0.318</v>
      </c>
      <c r="Q8" s="42">
        <v>0.32200000000000001</v>
      </c>
      <c r="R8" s="42">
        <v>0.30299999999999999</v>
      </c>
      <c r="S8" s="42">
        <v>0.27300000000000002</v>
      </c>
      <c r="T8" s="42">
        <v>0.25800000000000001</v>
      </c>
      <c r="U8" s="42">
        <v>0.24000000000000002</v>
      </c>
      <c r="V8" s="42">
        <v>0.26700000000000002</v>
      </c>
      <c r="W8" s="42">
        <v>0.22500000000000001</v>
      </c>
      <c r="X8" s="42">
        <v>0.19500000000000001</v>
      </c>
      <c r="Y8" s="42">
        <v>0.20299999999999999</v>
      </c>
      <c r="Z8" s="42">
        <v>0.18</v>
      </c>
      <c r="AA8" s="42">
        <v>0.17</v>
      </c>
      <c r="AB8" s="442">
        <v>0.125</v>
      </c>
      <c r="AC8" s="8"/>
      <c r="AD8" s="440" t="s">
        <v>2120</v>
      </c>
      <c r="AE8" s="33">
        <v>0.11700000000000001</v>
      </c>
      <c r="AF8" s="33">
        <v>0.122</v>
      </c>
      <c r="AG8" s="33">
        <v>0.14399999999999999</v>
      </c>
      <c r="AH8" s="475">
        <v>0.18099999999999999</v>
      </c>
      <c r="AI8" s="8"/>
      <c r="AJ8" s="8"/>
      <c r="AK8" s="8"/>
    </row>
    <row r="9" spans="1:38" ht="13.5" customHeight="1">
      <c r="A9" s="488" t="s">
        <v>2121</v>
      </c>
      <c r="B9" s="13">
        <v>8.8999999999999996E-2</v>
      </c>
      <c r="C9" s="14">
        <v>6.5000000000000002E-2</v>
      </c>
      <c r="D9" s="14">
        <v>3.5999999999999997E-2</v>
      </c>
      <c r="E9" s="12">
        <v>0</v>
      </c>
      <c r="F9" s="11">
        <v>6.0999999999999999E-2</v>
      </c>
      <c r="G9" s="443" t="s">
        <v>2122</v>
      </c>
      <c r="H9" s="15">
        <v>0</v>
      </c>
      <c r="I9" s="13">
        <v>4.4999999999999998E-2</v>
      </c>
      <c r="J9" s="12">
        <v>0</v>
      </c>
      <c r="K9" s="441">
        <v>0.223</v>
      </c>
      <c r="L9" s="443" t="s">
        <v>2122</v>
      </c>
      <c r="M9" s="42">
        <v>0.16200000000000001</v>
      </c>
      <c r="N9" s="42">
        <v>0.13800000000000001</v>
      </c>
      <c r="O9" s="42">
        <v>0.17799999999999999</v>
      </c>
      <c r="P9" s="42">
        <v>0.19899999999999998</v>
      </c>
      <c r="Q9" s="443" t="s">
        <v>2122</v>
      </c>
      <c r="R9" s="443" t="s">
        <v>2122</v>
      </c>
      <c r="S9" s="42">
        <v>0.154</v>
      </c>
      <c r="T9" s="443" t="s">
        <v>2122</v>
      </c>
      <c r="U9" s="42">
        <v>0.17</v>
      </c>
      <c r="V9" s="42">
        <v>0.11699999999999999</v>
      </c>
      <c r="W9" s="443" t="s">
        <v>2122</v>
      </c>
      <c r="X9" s="42">
        <v>0.125</v>
      </c>
      <c r="Y9" s="42">
        <v>9.2999999999999999E-2</v>
      </c>
      <c r="Z9" s="443" t="s">
        <v>2122</v>
      </c>
      <c r="AA9" s="42">
        <v>0.10899999999999999</v>
      </c>
      <c r="AB9" s="442">
        <v>6.4000000000000001E-2</v>
      </c>
      <c r="AC9" s="8"/>
      <c r="AD9" s="440" t="s">
        <v>2121</v>
      </c>
      <c r="AE9" s="33">
        <v>0.20100000000000001</v>
      </c>
      <c r="AF9" s="443" t="s">
        <v>2187</v>
      </c>
      <c r="AG9" s="33">
        <v>0.27700000000000002</v>
      </c>
      <c r="AH9" s="475">
        <v>0.32600000000000001</v>
      </c>
      <c r="AI9" s="8"/>
      <c r="AJ9" s="8"/>
      <c r="AK9" s="8"/>
    </row>
    <row r="10" spans="1:38" ht="13.5" customHeight="1">
      <c r="A10" s="488" t="s">
        <v>2123</v>
      </c>
      <c r="B10" s="13">
        <v>4.3999999999999997E-2</v>
      </c>
      <c r="C10" s="14">
        <v>3.2000000000000001E-2</v>
      </c>
      <c r="D10" s="14">
        <v>1.7999999999999999E-2</v>
      </c>
      <c r="E10" s="12">
        <v>0</v>
      </c>
      <c r="F10" s="11">
        <v>1.4E-2</v>
      </c>
      <c r="G10" s="14">
        <v>1.2999999999999999E-2</v>
      </c>
      <c r="H10" s="15">
        <v>0</v>
      </c>
      <c r="I10" s="13">
        <v>1.0999999999999999E-2</v>
      </c>
      <c r="J10" s="12">
        <v>0</v>
      </c>
      <c r="K10" s="441">
        <v>8.0999999999999989E-2</v>
      </c>
      <c r="L10" s="42">
        <v>7.9999999999999988E-2</v>
      </c>
      <c r="M10" s="42">
        <v>6.699999999999999E-2</v>
      </c>
      <c r="N10" s="42">
        <v>5.4999999999999993E-2</v>
      </c>
      <c r="O10" s="42">
        <v>6.9999999999999993E-2</v>
      </c>
      <c r="P10" s="42">
        <v>6.8999999999999992E-2</v>
      </c>
      <c r="Q10" s="42">
        <v>6.8999999999999992E-2</v>
      </c>
      <c r="R10" s="42">
        <v>6.7999999999999991E-2</v>
      </c>
      <c r="S10" s="42">
        <v>5.7999999999999996E-2</v>
      </c>
      <c r="T10" s="42">
        <v>5.6999999999999995E-2</v>
      </c>
      <c r="U10" s="42">
        <v>5.4999999999999993E-2</v>
      </c>
      <c r="V10" s="42">
        <v>5.5999999999999994E-2</v>
      </c>
      <c r="W10" s="42">
        <v>5.3999999999999992E-2</v>
      </c>
      <c r="X10" s="42">
        <v>4.3999999999999997E-2</v>
      </c>
      <c r="Y10" s="42">
        <v>4.3999999999999997E-2</v>
      </c>
      <c r="Z10" s="42">
        <v>4.2999999999999997E-2</v>
      </c>
      <c r="AA10" s="42">
        <v>4.0999999999999995E-2</v>
      </c>
      <c r="AB10" s="442">
        <v>0.03</v>
      </c>
      <c r="AC10" s="8"/>
      <c r="AD10" s="440" t="s">
        <v>2123</v>
      </c>
      <c r="AE10" s="33">
        <v>0.13500000000000001</v>
      </c>
      <c r="AF10" s="33">
        <v>0.13700000000000001</v>
      </c>
      <c r="AG10" s="33">
        <v>0.16400000000000001</v>
      </c>
      <c r="AH10" s="475">
        <v>0.2</v>
      </c>
      <c r="AI10" s="8"/>
      <c r="AJ10" s="8"/>
      <c r="AK10" s="8"/>
    </row>
    <row r="11" spans="1:38" ht="13.5" customHeight="1">
      <c r="A11" s="488" t="s">
        <v>2124</v>
      </c>
      <c r="B11" s="13">
        <v>8.5999999999999993E-2</v>
      </c>
      <c r="C11" s="14">
        <v>6.3E-2</v>
      </c>
      <c r="D11" s="14">
        <v>3.5000000000000003E-2</v>
      </c>
      <c r="E11" s="12">
        <v>0</v>
      </c>
      <c r="F11" s="11">
        <v>2.1000000000000001E-2</v>
      </c>
      <c r="G11" s="443" t="s">
        <v>2122</v>
      </c>
      <c r="H11" s="15">
        <v>0</v>
      </c>
      <c r="I11" s="13">
        <v>2.8000000000000001E-2</v>
      </c>
      <c r="J11" s="12">
        <v>0</v>
      </c>
      <c r="K11" s="441">
        <v>0.159</v>
      </c>
      <c r="L11" s="443" t="s">
        <v>2122</v>
      </c>
      <c r="M11" s="42">
        <v>0.13799999999999998</v>
      </c>
      <c r="N11" s="42">
        <v>0.11499999999999999</v>
      </c>
      <c r="O11" s="42">
        <v>0.13100000000000001</v>
      </c>
      <c r="P11" s="42">
        <v>0.13600000000000001</v>
      </c>
      <c r="Q11" s="443" t="s">
        <v>2122</v>
      </c>
      <c r="R11" s="443" t="s">
        <v>2122</v>
      </c>
      <c r="S11" s="42">
        <v>0.10800000000000001</v>
      </c>
      <c r="T11" s="443" t="s">
        <v>2122</v>
      </c>
      <c r="U11" s="42">
        <v>0.10800000000000001</v>
      </c>
      <c r="V11" s="42">
        <v>0.10999999999999999</v>
      </c>
      <c r="W11" s="443" t="s">
        <v>2122</v>
      </c>
      <c r="X11" s="42">
        <v>8.0000000000000016E-2</v>
      </c>
      <c r="Y11" s="42">
        <v>8.6999999999999994E-2</v>
      </c>
      <c r="Z11" s="443" t="s">
        <v>2122</v>
      </c>
      <c r="AA11" s="42">
        <v>8.6999999999999994E-2</v>
      </c>
      <c r="AB11" s="442">
        <v>5.9000000000000004E-2</v>
      </c>
      <c r="AC11" s="8"/>
      <c r="AD11" s="440" t="s">
        <v>2124</v>
      </c>
      <c r="AE11" s="33">
        <v>0.17599999999999999</v>
      </c>
      <c r="AF11" s="443" t="s">
        <v>2187</v>
      </c>
      <c r="AG11" s="33">
        <v>0.20200000000000001</v>
      </c>
      <c r="AH11" s="475">
        <v>0.24299999999999999</v>
      </c>
      <c r="AI11" s="8"/>
      <c r="AJ11" s="8"/>
      <c r="AK11" s="8"/>
    </row>
    <row r="12" spans="1:38" ht="13.5" customHeight="1">
      <c r="A12" s="488" t="s">
        <v>2125</v>
      </c>
      <c r="B12" s="13">
        <v>8.5999999999999993E-2</v>
      </c>
      <c r="C12" s="14">
        <v>6.3E-2</v>
      </c>
      <c r="D12" s="14">
        <v>3.5000000000000003E-2</v>
      </c>
      <c r="E12" s="12">
        <v>0</v>
      </c>
      <c r="F12" s="11">
        <v>2.1000000000000001E-2</v>
      </c>
      <c r="G12" s="443" t="s">
        <v>2122</v>
      </c>
      <c r="H12" s="15">
        <v>0</v>
      </c>
      <c r="I12" s="13">
        <v>2.8000000000000001E-2</v>
      </c>
      <c r="J12" s="12">
        <v>0</v>
      </c>
      <c r="K12" s="441">
        <v>0.159</v>
      </c>
      <c r="L12" s="443" t="s">
        <v>2122</v>
      </c>
      <c r="M12" s="42">
        <v>0.13799999999999998</v>
      </c>
      <c r="N12" s="42">
        <v>0.11499999999999999</v>
      </c>
      <c r="O12" s="42">
        <v>0.13100000000000001</v>
      </c>
      <c r="P12" s="42">
        <v>0.13600000000000001</v>
      </c>
      <c r="Q12" s="443" t="s">
        <v>2122</v>
      </c>
      <c r="R12" s="443" t="s">
        <v>2122</v>
      </c>
      <c r="S12" s="42">
        <v>0.10800000000000001</v>
      </c>
      <c r="T12" s="443" t="s">
        <v>2122</v>
      </c>
      <c r="U12" s="42">
        <v>0.10800000000000001</v>
      </c>
      <c r="V12" s="42">
        <v>0.10999999999999999</v>
      </c>
      <c r="W12" s="443" t="s">
        <v>2122</v>
      </c>
      <c r="X12" s="42">
        <v>8.0000000000000016E-2</v>
      </c>
      <c r="Y12" s="42">
        <v>8.6999999999999994E-2</v>
      </c>
      <c r="Z12" s="443" t="s">
        <v>2122</v>
      </c>
      <c r="AA12" s="42">
        <v>8.6999999999999994E-2</v>
      </c>
      <c r="AB12" s="442">
        <v>5.9000000000000004E-2</v>
      </c>
      <c r="AC12" s="8"/>
      <c r="AD12" s="440" t="s">
        <v>2125</v>
      </c>
      <c r="AE12" s="33">
        <v>0.17599999999999999</v>
      </c>
      <c r="AF12" s="443" t="s">
        <v>2187</v>
      </c>
      <c r="AG12" s="33">
        <v>0.20200000000000001</v>
      </c>
      <c r="AH12" s="475">
        <v>0.24299999999999999</v>
      </c>
      <c r="AI12" s="8"/>
      <c r="AJ12" s="8"/>
      <c r="AK12" s="8"/>
    </row>
    <row r="13" spans="1:38" ht="13.5" customHeight="1">
      <c r="A13" s="488" t="s">
        <v>2126</v>
      </c>
      <c r="B13" s="13">
        <v>6.4000000000000001E-2</v>
      </c>
      <c r="C13" s="14">
        <v>4.7E-2</v>
      </c>
      <c r="D13" s="14">
        <v>2.5999999999999999E-2</v>
      </c>
      <c r="E13" s="12">
        <v>0</v>
      </c>
      <c r="F13" s="11">
        <v>2.1000000000000001E-2</v>
      </c>
      <c r="G13" s="14">
        <v>1.9E-2</v>
      </c>
      <c r="H13" s="15">
        <v>0</v>
      </c>
      <c r="I13" s="13">
        <v>2.8000000000000001E-2</v>
      </c>
      <c r="J13" s="12">
        <v>0</v>
      </c>
      <c r="K13" s="441">
        <v>0.13700000000000001</v>
      </c>
      <c r="L13" s="42">
        <v>0.13500000000000001</v>
      </c>
      <c r="M13" s="42">
        <v>0.11599999999999999</v>
      </c>
      <c r="N13" s="42">
        <v>9.9000000000000005E-2</v>
      </c>
      <c r="O13" s="42">
        <v>0.10900000000000001</v>
      </c>
      <c r="P13" s="42">
        <v>0.12</v>
      </c>
      <c r="Q13" s="42">
        <v>0.10700000000000001</v>
      </c>
      <c r="R13" s="42">
        <v>0.11799999999999999</v>
      </c>
      <c r="S13" s="42">
        <v>9.1999999999999998E-2</v>
      </c>
      <c r="T13" s="42">
        <v>0.09</v>
      </c>
      <c r="U13" s="42">
        <v>9.9000000000000005E-2</v>
      </c>
      <c r="V13" s="42">
        <v>8.7999999999999995E-2</v>
      </c>
      <c r="W13" s="42">
        <v>9.7000000000000003E-2</v>
      </c>
      <c r="X13" s="42">
        <v>7.1000000000000008E-2</v>
      </c>
      <c r="Y13" s="42">
        <v>7.1000000000000008E-2</v>
      </c>
      <c r="Z13" s="42">
        <v>6.9000000000000006E-2</v>
      </c>
      <c r="AA13" s="42">
        <v>7.8E-2</v>
      </c>
      <c r="AB13" s="442">
        <v>0.05</v>
      </c>
      <c r="AC13" s="8"/>
      <c r="AD13" s="440" t="s">
        <v>2126</v>
      </c>
      <c r="AE13" s="33">
        <v>0.20399999999999999</v>
      </c>
      <c r="AF13" s="33">
        <v>0.20699999999999999</v>
      </c>
      <c r="AG13" s="33">
        <v>0.24099999999999999</v>
      </c>
      <c r="AH13" s="475">
        <v>0.28199999999999997</v>
      </c>
      <c r="AI13" s="8"/>
      <c r="AJ13" s="8"/>
      <c r="AK13" s="8"/>
    </row>
    <row r="14" spans="1:38" ht="13.5" customHeight="1">
      <c r="A14" s="488" t="s">
        <v>2127</v>
      </c>
      <c r="B14" s="13">
        <v>6.7000000000000004E-2</v>
      </c>
      <c r="C14" s="14">
        <v>4.9000000000000002E-2</v>
      </c>
      <c r="D14" s="14">
        <v>2.7E-2</v>
      </c>
      <c r="E14" s="12">
        <v>0</v>
      </c>
      <c r="F14" s="11">
        <v>0.04</v>
      </c>
      <c r="G14" s="14">
        <v>3.5999999999999997E-2</v>
      </c>
      <c r="H14" s="15">
        <v>0</v>
      </c>
      <c r="I14" s="13">
        <v>1.7999999999999999E-2</v>
      </c>
      <c r="J14" s="12">
        <v>0</v>
      </c>
      <c r="K14" s="441">
        <v>0.13800000000000001</v>
      </c>
      <c r="L14" s="42">
        <v>0.13400000000000001</v>
      </c>
      <c r="M14" s="42">
        <v>9.8000000000000004E-2</v>
      </c>
      <c r="N14" s="42">
        <v>0.08</v>
      </c>
      <c r="O14" s="42">
        <v>0.12000000000000001</v>
      </c>
      <c r="P14" s="42">
        <v>0.12</v>
      </c>
      <c r="Q14" s="42">
        <v>0.11600000000000001</v>
      </c>
      <c r="R14" s="42">
        <v>0.11599999999999999</v>
      </c>
      <c r="S14" s="42">
        <v>0.10199999999999999</v>
      </c>
      <c r="T14" s="42">
        <v>9.799999999999999E-2</v>
      </c>
      <c r="U14" s="42">
        <v>9.8000000000000004E-2</v>
      </c>
      <c r="V14" s="42">
        <v>0.08</v>
      </c>
      <c r="W14" s="42">
        <v>9.4E-2</v>
      </c>
      <c r="X14" s="42">
        <v>0.08</v>
      </c>
      <c r="Y14" s="42">
        <v>6.2E-2</v>
      </c>
      <c r="Z14" s="42">
        <v>7.5999999999999998E-2</v>
      </c>
      <c r="AA14" s="42">
        <v>5.7999999999999996E-2</v>
      </c>
      <c r="AB14" s="442">
        <v>0.04</v>
      </c>
      <c r="AC14" s="8"/>
      <c r="AD14" s="440" t="s">
        <v>2127</v>
      </c>
      <c r="AE14" s="33">
        <v>0.13</v>
      </c>
      <c r="AF14" s="33">
        <v>0.13400000000000001</v>
      </c>
      <c r="AG14" s="33">
        <v>0.183</v>
      </c>
      <c r="AH14" s="475">
        <v>0.22500000000000001</v>
      </c>
      <c r="AI14" s="8"/>
      <c r="AJ14" s="8"/>
      <c r="AK14" s="8"/>
    </row>
    <row r="15" spans="1:38" ht="13.5" customHeight="1">
      <c r="A15" s="488" t="s">
        <v>2128</v>
      </c>
      <c r="B15" s="13">
        <v>6.7000000000000004E-2</v>
      </c>
      <c r="C15" s="14">
        <v>4.9000000000000002E-2</v>
      </c>
      <c r="D15" s="14">
        <v>2.7E-2</v>
      </c>
      <c r="E15" s="12">
        <v>0</v>
      </c>
      <c r="F15" s="11">
        <v>0.04</v>
      </c>
      <c r="G15" s="14">
        <v>3.5999999999999997E-2</v>
      </c>
      <c r="H15" s="15">
        <v>0</v>
      </c>
      <c r="I15" s="13">
        <v>1.7999999999999999E-2</v>
      </c>
      <c r="J15" s="12">
        <v>0</v>
      </c>
      <c r="K15" s="441">
        <v>0.13800000000000001</v>
      </c>
      <c r="L15" s="42">
        <v>0.13400000000000001</v>
      </c>
      <c r="M15" s="42">
        <v>9.8000000000000004E-2</v>
      </c>
      <c r="N15" s="42">
        <v>0.08</v>
      </c>
      <c r="O15" s="42">
        <v>0.12000000000000001</v>
      </c>
      <c r="P15" s="42">
        <v>0.12</v>
      </c>
      <c r="Q15" s="42">
        <v>0.11600000000000001</v>
      </c>
      <c r="R15" s="42">
        <v>0.11599999999999999</v>
      </c>
      <c r="S15" s="42">
        <v>0.10199999999999999</v>
      </c>
      <c r="T15" s="42">
        <v>9.799999999999999E-2</v>
      </c>
      <c r="U15" s="42">
        <v>9.8000000000000004E-2</v>
      </c>
      <c r="V15" s="42">
        <v>0.08</v>
      </c>
      <c r="W15" s="42">
        <v>9.4E-2</v>
      </c>
      <c r="X15" s="42">
        <v>0.08</v>
      </c>
      <c r="Y15" s="42">
        <v>6.2E-2</v>
      </c>
      <c r="Z15" s="42">
        <v>7.5999999999999998E-2</v>
      </c>
      <c r="AA15" s="42">
        <v>5.7999999999999996E-2</v>
      </c>
      <c r="AB15" s="442">
        <v>0.04</v>
      </c>
      <c r="AC15" s="8"/>
      <c r="AD15" s="440" t="s">
        <v>2128</v>
      </c>
      <c r="AE15" s="33">
        <v>0.13</v>
      </c>
      <c r="AF15" s="33">
        <v>0.13400000000000001</v>
      </c>
      <c r="AG15" s="33">
        <v>0.183</v>
      </c>
      <c r="AH15" s="475">
        <v>0.22500000000000001</v>
      </c>
      <c r="AI15" s="8"/>
      <c r="AJ15" s="8"/>
      <c r="AK15" s="8"/>
    </row>
    <row r="16" spans="1:38" ht="13.5" customHeight="1">
      <c r="A16" s="488" t="s">
        <v>2129</v>
      </c>
      <c r="B16" s="13">
        <v>6.4000000000000001E-2</v>
      </c>
      <c r="C16" s="14">
        <v>4.7E-2</v>
      </c>
      <c r="D16" s="14">
        <v>2.5999999999999999E-2</v>
      </c>
      <c r="E16" s="12">
        <v>0</v>
      </c>
      <c r="F16" s="11">
        <v>1.7000000000000001E-2</v>
      </c>
      <c r="G16" s="14">
        <v>1.4999999999999999E-2</v>
      </c>
      <c r="H16" s="15">
        <v>0</v>
      </c>
      <c r="I16" s="13">
        <v>1.2999999999999999E-2</v>
      </c>
      <c r="J16" s="12">
        <v>0</v>
      </c>
      <c r="K16" s="441">
        <v>0.10299999999999999</v>
      </c>
      <c r="L16" s="42">
        <v>0.10099999999999999</v>
      </c>
      <c r="M16" s="42">
        <v>8.5999999999999993E-2</v>
      </c>
      <c r="N16" s="42">
        <v>6.8999999999999992E-2</v>
      </c>
      <c r="O16" s="443" t="s">
        <v>2122</v>
      </c>
      <c r="P16" s="443" t="s">
        <v>2122</v>
      </c>
      <c r="Q16" s="443" t="s">
        <v>2122</v>
      </c>
      <c r="R16" s="443" t="s">
        <v>2122</v>
      </c>
      <c r="S16" s="443" t="s">
        <v>2122</v>
      </c>
      <c r="T16" s="443" t="s">
        <v>2122</v>
      </c>
      <c r="U16" s="443" t="s">
        <v>2122</v>
      </c>
      <c r="V16" s="443" t="s">
        <v>2122</v>
      </c>
      <c r="W16" s="443" t="s">
        <v>2122</v>
      </c>
      <c r="X16" s="443" t="s">
        <v>2122</v>
      </c>
      <c r="Y16" s="443" t="s">
        <v>2122</v>
      </c>
      <c r="Z16" s="443" t="s">
        <v>2122</v>
      </c>
      <c r="AA16" s="443" t="s">
        <v>2122</v>
      </c>
      <c r="AB16" s="444" t="s">
        <v>2122</v>
      </c>
      <c r="AC16" s="8"/>
      <c r="AD16" s="440" t="s">
        <v>2129</v>
      </c>
      <c r="AE16" s="33">
        <v>0.126</v>
      </c>
      <c r="AF16" s="33">
        <v>0.128</v>
      </c>
      <c r="AG16" s="33">
        <v>0.151</v>
      </c>
      <c r="AH16" s="475">
        <v>0.188</v>
      </c>
      <c r="AI16" s="8"/>
      <c r="AJ16" s="8"/>
      <c r="AK16" s="8"/>
    </row>
    <row r="17" spans="1:40" ht="13.5" customHeight="1">
      <c r="A17" s="488" t="s">
        <v>2130</v>
      </c>
      <c r="B17" s="13">
        <v>6.4000000000000001E-2</v>
      </c>
      <c r="C17" s="14">
        <v>4.7E-2</v>
      </c>
      <c r="D17" s="14">
        <v>2.5999999999999999E-2</v>
      </c>
      <c r="E17" s="12">
        <v>0</v>
      </c>
      <c r="F17" s="11">
        <v>1.7000000000000001E-2</v>
      </c>
      <c r="G17" s="14">
        <v>1.4999999999999999E-2</v>
      </c>
      <c r="H17" s="15">
        <v>0</v>
      </c>
      <c r="I17" s="13">
        <v>1.2999999999999999E-2</v>
      </c>
      <c r="J17" s="12">
        <v>0</v>
      </c>
      <c r="K17" s="441">
        <v>0.10299999999999999</v>
      </c>
      <c r="L17" s="42">
        <v>0.10099999999999999</v>
      </c>
      <c r="M17" s="42">
        <v>8.5999999999999993E-2</v>
      </c>
      <c r="N17" s="42">
        <v>6.8999999999999992E-2</v>
      </c>
      <c r="O17" s="42">
        <v>0.09</v>
      </c>
      <c r="P17" s="42">
        <v>8.5999999999999993E-2</v>
      </c>
      <c r="Q17" s="42">
        <v>8.7999999999999995E-2</v>
      </c>
      <c r="R17" s="42">
        <v>8.3999999999999991E-2</v>
      </c>
      <c r="S17" s="42">
        <v>7.2999999999999995E-2</v>
      </c>
      <c r="T17" s="42">
        <v>7.0999999999999994E-2</v>
      </c>
      <c r="U17" s="42">
        <v>6.4999999999999988E-2</v>
      </c>
      <c r="V17" s="42">
        <v>7.2999999999999995E-2</v>
      </c>
      <c r="W17" s="42">
        <v>6.2999999999999987E-2</v>
      </c>
      <c r="X17" s="42">
        <v>5.1999999999999998E-2</v>
      </c>
      <c r="Y17" s="42">
        <v>5.6000000000000001E-2</v>
      </c>
      <c r="Z17" s="42">
        <v>4.9999999999999996E-2</v>
      </c>
      <c r="AA17" s="42">
        <v>4.8000000000000001E-2</v>
      </c>
      <c r="AB17" s="442">
        <v>3.4999999999999996E-2</v>
      </c>
      <c r="AC17" s="8"/>
      <c r="AD17" s="440" t="s">
        <v>2130</v>
      </c>
      <c r="AE17" s="33">
        <v>0.126</v>
      </c>
      <c r="AF17" s="33">
        <v>0.128</v>
      </c>
      <c r="AG17" s="33">
        <v>0.151</v>
      </c>
      <c r="AH17" s="475">
        <v>0.188</v>
      </c>
      <c r="AI17" s="8"/>
      <c r="AJ17" s="8"/>
      <c r="AK17" s="8"/>
    </row>
    <row r="18" spans="1:40" ht="13.5" customHeight="1">
      <c r="A18" s="488" t="s">
        <v>2131</v>
      </c>
      <c r="B18" s="13">
        <v>5.7000000000000002E-2</v>
      </c>
      <c r="C18" s="14">
        <v>4.1000000000000002E-2</v>
      </c>
      <c r="D18" s="14">
        <v>2.3E-2</v>
      </c>
      <c r="E18" s="12">
        <v>0</v>
      </c>
      <c r="F18" s="11">
        <v>1.7000000000000001E-2</v>
      </c>
      <c r="G18" s="14">
        <v>1.4999999999999999E-2</v>
      </c>
      <c r="H18" s="15">
        <v>0</v>
      </c>
      <c r="I18" s="13">
        <v>1.2999999999999999E-2</v>
      </c>
      <c r="J18" s="12">
        <v>0</v>
      </c>
      <c r="K18" s="441">
        <v>9.6000000000000002E-2</v>
      </c>
      <c r="L18" s="42">
        <v>9.4E-2</v>
      </c>
      <c r="M18" s="42">
        <v>7.9000000000000001E-2</v>
      </c>
      <c r="N18" s="42">
        <v>6.3E-2</v>
      </c>
      <c r="O18" s="42">
        <v>8.3000000000000004E-2</v>
      </c>
      <c r="P18" s="42">
        <v>0.08</v>
      </c>
      <c r="Q18" s="42">
        <v>8.1000000000000003E-2</v>
      </c>
      <c r="R18" s="42">
        <v>7.8E-2</v>
      </c>
      <c r="S18" s="42">
        <v>6.7000000000000004E-2</v>
      </c>
      <c r="T18" s="42">
        <v>6.5000000000000002E-2</v>
      </c>
      <c r="U18" s="42">
        <v>6.2E-2</v>
      </c>
      <c r="V18" s="42">
        <v>6.6000000000000003E-2</v>
      </c>
      <c r="W18" s="42">
        <v>0.06</v>
      </c>
      <c r="X18" s="42">
        <v>4.9000000000000002E-2</v>
      </c>
      <c r="Y18" s="42">
        <v>0.05</v>
      </c>
      <c r="Z18" s="42">
        <v>4.7E-2</v>
      </c>
      <c r="AA18" s="42">
        <v>4.4999999999999998E-2</v>
      </c>
      <c r="AB18" s="442">
        <v>3.2000000000000001E-2</v>
      </c>
      <c r="AC18" s="8"/>
      <c r="AD18" s="440" t="s">
        <v>2131</v>
      </c>
      <c r="AE18" s="33">
        <v>0.13500000000000001</v>
      </c>
      <c r="AF18" s="33">
        <v>0.13800000000000001</v>
      </c>
      <c r="AG18" s="33">
        <v>0.16400000000000001</v>
      </c>
      <c r="AH18" s="475">
        <v>0.20599999999999999</v>
      </c>
      <c r="AI18" s="8"/>
      <c r="AJ18" s="8"/>
      <c r="AK18" s="8"/>
    </row>
    <row r="19" spans="1:40" ht="13.5" customHeight="1">
      <c r="A19" s="488" t="s">
        <v>2132</v>
      </c>
      <c r="B19" s="13">
        <v>5.3999999999999999E-2</v>
      </c>
      <c r="C19" s="14">
        <v>0.04</v>
      </c>
      <c r="D19" s="14">
        <v>2.1999999999999999E-2</v>
      </c>
      <c r="E19" s="12">
        <v>0</v>
      </c>
      <c r="F19" s="11">
        <v>1.7000000000000001E-2</v>
      </c>
      <c r="G19" s="14">
        <v>1.4999999999999999E-2</v>
      </c>
      <c r="H19" s="15">
        <v>0</v>
      </c>
      <c r="I19" s="13">
        <v>1.2999999999999999E-2</v>
      </c>
      <c r="J19" s="12">
        <v>0</v>
      </c>
      <c r="K19" s="441">
        <v>9.2999999999999999E-2</v>
      </c>
      <c r="L19" s="42">
        <v>9.0999999999999998E-2</v>
      </c>
      <c r="M19" s="42">
        <v>7.5999999999999998E-2</v>
      </c>
      <c r="N19" s="42">
        <v>6.2E-2</v>
      </c>
      <c r="O19" s="42">
        <v>0.08</v>
      </c>
      <c r="P19" s="42">
        <v>7.9000000000000001E-2</v>
      </c>
      <c r="Q19" s="42">
        <v>7.8E-2</v>
      </c>
      <c r="R19" s="42">
        <v>7.6999999999999999E-2</v>
      </c>
      <c r="S19" s="42">
        <v>6.6000000000000003E-2</v>
      </c>
      <c r="T19" s="42">
        <v>6.4000000000000001E-2</v>
      </c>
      <c r="U19" s="42">
        <v>6.0999999999999999E-2</v>
      </c>
      <c r="V19" s="42">
        <v>6.3E-2</v>
      </c>
      <c r="W19" s="42">
        <v>5.8999999999999997E-2</v>
      </c>
      <c r="X19" s="42">
        <v>4.8000000000000001E-2</v>
      </c>
      <c r="Y19" s="42">
        <v>4.9000000000000002E-2</v>
      </c>
      <c r="Z19" s="42">
        <v>4.5999999999999999E-2</v>
      </c>
      <c r="AA19" s="42">
        <v>4.3999999999999997E-2</v>
      </c>
      <c r="AB19" s="442">
        <v>3.1E-2</v>
      </c>
      <c r="AC19" s="8"/>
      <c r="AD19" s="440" t="s">
        <v>2132</v>
      </c>
      <c r="AE19" s="33">
        <v>0.13900000000000001</v>
      </c>
      <c r="AF19" s="33">
        <v>0.14199999999999999</v>
      </c>
      <c r="AG19" s="33">
        <v>0.17100000000000001</v>
      </c>
      <c r="AH19" s="475">
        <v>0.20899999999999999</v>
      </c>
      <c r="AI19" s="8"/>
      <c r="AJ19" s="8"/>
      <c r="AK19" s="8"/>
    </row>
    <row r="20" spans="1:40" ht="13.5" customHeight="1">
      <c r="A20" s="488" t="s">
        <v>2133</v>
      </c>
      <c r="B20" s="13">
        <v>6.4000000000000001E-2</v>
      </c>
      <c r="C20" s="14">
        <v>4.7E-2</v>
      </c>
      <c r="D20" s="14">
        <v>2.5999999999999999E-2</v>
      </c>
      <c r="E20" s="12">
        <v>0</v>
      </c>
      <c r="F20" s="11">
        <v>1.7000000000000001E-2</v>
      </c>
      <c r="G20" s="443" t="s">
        <v>2122</v>
      </c>
      <c r="H20" s="15">
        <v>0</v>
      </c>
      <c r="I20" s="13">
        <v>1.2999999999999999E-2</v>
      </c>
      <c r="J20" s="12">
        <v>0</v>
      </c>
      <c r="K20" s="441">
        <v>0.10299999999999999</v>
      </c>
      <c r="L20" s="443" t="s">
        <v>2122</v>
      </c>
      <c r="M20" s="42">
        <v>8.5999999999999993E-2</v>
      </c>
      <c r="N20" s="42">
        <v>6.8999999999999992E-2</v>
      </c>
      <c r="O20" s="42">
        <v>0.09</v>
      </c>
      <c r="P20" s="42">
        <v>8.5999999999999993E-2</v>
      </c>
      <c r="Q20" s="443" t="s">
        <v>2122</v>
      </c>
      <c r="R20" s="443" t="s">
        <v>2122</v>
      </c>
      <c r="S20" s="42">
        <v>7.2999999999999995E-2</v>
      </c>
      <c r="T20" s="443" t="s">
        <v>2122</v>
      </c>
      <c r="U20" s="42">
        <v>6.4999999999999988E-2</v>
      </c>
      <c r="V20" s="42">
        <v>7.2999999999999995E-2</v>
      </c>
      <c r="W20" s="443" t="s">
        <v>2122</v>
      </c>
      <c r="X20" s="42">
        <v>5.1999999999999998E-2</v>
      </c>
      <c r="Y20" s="42">
        <v>5.6000000000000001E-2</v>
      </c>
      <c r="Z20" s="443" t="s">
        <v>2122</v>
      </c>
      <c r="AA20" s="42">
        <v>4.8000000000000001E-2</v>
      </c>
      <c r="AB20" s="442">
        <v>3.4999999999999996E-2</v>
      </c>
      <c r="AC20" s="8"/>
      <c r="AD20" s="440" t="s">
        <v>2133</v>
      </c>
      <c r="AE20" s="33">
        <v>0.126</v>
      </c>
      <c r="AF20" s="443" t="s">
        <v>2187</v>
      </c>
      <c r="AG20" s="33">
        <v>0.151</v>
      </c>
      <c r="AH20" s="475">
        <v>0.188</v>
      </c>
      <c r="AI20" s="8"/>
      <c r="AJ20" s="8"/>
      <c r="AK20" s="8"/>
    </row>
    <row r="21" spans="1:40" ht="13.5" customHeight="1">
      <c r="A21" s="488" t="s">
        <v>2134</v>
      </c>
      <c r="B21" s="13">
        <v>6.4000000000000001E-2</v>
      </c>
      <c r="C21" s="14">
        <v>4.7E-2</v>
      </c>
      <c r="D21" s="14">
        <v>2.5999999999999999E-2</v>
      </c>
      <c r="E21" s="12">
        <v>0</v>
      </c>
      <c r="F21" s="11">
        <v>1.7000000000000001E-2</v>
      </c>
      <c r="G21" s="14">
        <v>1.4999999999999999E-2</v>
      </c>
      <c r="H21" s="15">
        <v>0</v>
      </c>
      <c r="I21" s="13">
        <v>1.2999999999999999E-2</v>
      </c>
      <c r="J21" s="12">
        <v>0</v>
      </c>
      <c r="K21" s="441">
        <v>0.10299999999999999</v>
      </c>
      <c r="L21" s="42">
        <v>0.10099999999999999</v>
      </c>
      <c r="M21" s="42">
        <v>8.5999999999999993E-2</v>
      </c>
      <c r="N21" s="42">
        <v>6.8999999999999992E-2</v>
      </c>
      <c r="O21" s="42">
        <v>0.09</v>
      </c>
      <c r="P21" s="42">
        <v>8.5999999999999993E-2</v>
      </c>
      <c r="Q21" s="42">
        <v>8.7999999999999995E-2</v>
      </c>
      <c r="R21" s="42">
        <v>8.3999999999999991E-2</v>
      </c>
      <c r="S21" s="42">
        <v>7.2999999999999995E-2</v>
      </c>
      <c r="T21" s="42">
        <v>7.0999999999999994E-2</v>
      </c>
      <c r="U21" s="42">
        <v>6.4999999999999988E-2</v>
      </c>
      <c r="V21" s="42">
        <v>7.2999999999999995E-2</v>
      </c>
      <c r="W21" s="42">
        <v>6.2999999999999987E-2</v>
      </c>
      <c r="X21" s="42">
        <v>5.1999999999999998E-2</v>
      </c>
      <c r="Y21" s="42">
        <v>5.6000000000000001E-2</v>
      </c>
      <c r="Z21" s="42">
        <v>4.9999999999999996E-2</v>
      </c>
      <c r="AA21" s="42">
        <v>4.8000000000000001E-2</v>
      </c>
      <c r="AB21" s="442">
        <v>3.4999999999999996E-2</v>
      </c>
      <c r="AC21" s="8"/>
      <c r="AD21" s="440" t="s">
        <v>2134</v>
      </c>
      <c r="AE21" s="33">
        <v>0.126</v>
      </c>
      <c r="AF21" s="33">
        <v>0.128</v>
      </c>
      <c r="AG21" s="33">
        <v>0.151</v>
      </c>
      <c r="AH21" s="475">
        <v>0.188</v>
      </c>
      <c r="AI21" s="8"/>
      <c r="AJ21" s="8"/>
      <c r="AK21" s="8"/>
    </row>
    <row r="22" spans="1:40" ht="13.5" customHeight="1">
      <c r="A22" s="488" t="s">
        <v>2135</v>
      </c>
      <c r="B22" s="13">
        <v>8.5999999999999993E-2</v>
      </c>
      <c r="C22" s="14">
        <v>6.3E-2</v>
      </c>
      <c r="D22" s="14">
        <v>3.5000000000000003E-2</v>
      </c>
      <c r="E22" s="12">
        <v>0</v>
      </c>
      <c r="F22" s="11">
        <v>1.9E-2</v>
      </c>
      <c r="G22" s="14">
        <v>1.6E-2</v>
      </c>
      <c r="H22" s="15">
        <v>0</v>
      </c>
      <c r="I22" s="13">
        <v>2.5999999999999999E-2</v>
      </c>
      <c r="J22" s="12">
        <v>0</v>
      </c>
      <c r="K22" s="441">
        <v>0.14700000000000002</v>
      </c>
      <c r="L22" s="42">
        <v>0.14400000000000002</v>
      </c>
      <c r="M22" s="42">
        <v>0.128</v>
      </c>
      <c r="N22" s="42">
        <v>0.105</v>
      </c>
      <c r="O22" s="42">
        <v>0.121</v>
      </c>
      <c r="P22" s="42">
        <v>0.124</v>
      </c>
      <c r="Q22" s="42">
        <v>0.11799999999999999</v>
      </c>
      <c r="R22" s="42">
        <v>0.121</v>
      </c>
      <c r="S22" s="42">
        <v>9.8000000000000004E-2</v>
      </c>
      <c r="T22" s="42">
        <v>9.5000000000000001E-2</v>
      </c>
      <c r="U22" s="42">
        <v>9.6000000000000002E-2</v>
      </c>
      <c r="V22" s="42">
        <v>0.10199999999999999</v>
      </c>
      <c r="W22" s="42">
        <v>9.2999999999999999E-2</v>
      </c>
      <c r="X22" s="42">
        <v>7.0000000000000007E-2</v>
      </c>
      <c r="Y22" s="42">
        <v>7.9000000000000001E-2</v>
      </c>
      <c r="Z22" s="42">
        <v>6.7000000000000004E-2</v>
      </c>
      <c r="AA22" s="42">
        <v>7.6999999999999999E-2</v>
      </c>
      <c r="AB22" s="442">
        <v>5.1000000000000004E-2</v>
      </c>
      <c r="AC22" s="8"/>
      <c r="AD22" s="440" t="s">
        <v>2135</v>
      </c>
      <c r="AE22" s="33">
        <v>0.17599999999999999</v>
      </c>
      <c r="AF22" s="33">
        <v>0.18</v>
      </c>
      <c r="AG22" s="33">
        <v>0.20300000000000001</v>
      </c>
      <c r="AH22" s="475">
        <v>0.247</v>
      </c>
      <c r="AI22" s="8"/>
      <c r="AJ22" s="8"/>
      <c r="AK22" s="8"/>
    </row>
    <row r="23" spans="1:40" ht="13.5" customHeight="1">
      <c r="A23" s="488" t="s">
        <v>2136</v>
      </c>
      <c r="B23" s="13">
        <v>8.5999999999999993E-2</v>
      </c>
      <c r="C23" s="14">
        <v>6.3E-2</v>
      </c>
      <c r="D23" s="14">
        <v>3.5000000000000003E-2</v>
      </c>
      <c r="E23" s="12">
        <v>0</v>
      </c>
      <c r="F23" s="11">
        <v>1.9E-2</v>
      </c>
      <c r="G23" s="14">
        <v>1.6E-2</v>
      </c>
      <c r="H23" s="15">
        <v>0</v>
      </c>
      <c r="I23" s="13">
        <v>2.5999999999999999E-2</v>
      </c>
      <c r="J23" s="12">
        <v>0</v>
      </c>
      <c r="K23" s="441">
        <v>0.14700000000000002</v>
      </c>
      <c r="L23" s="42">
        <v>0.14400000000000002</v>
      </c>
      <c r="M23" s="42">
        <v>0.128</v>
      </c>
      <c r="N23" s="42">
        <v>0.105</v>
      </c>
      <c r="O23" s="42">
        <v>0.121</v>
      </c>
      <c r="P23" s="42">
        <v>0.124</v>
      </c>
      <c r="Q23" s="42">
        <v>0.11799999999999999</v>
      </c>
      <c r="R23" s="42">
        <v>0.121</v>
      </c>
      <c r="S23" s="42">
        <v>9.8000000000000004E-2</v>
      </c>
      <c r="T23" s="42">
        <v>9.5000000000000001E-2</v>
      </c>
      <c r="U23" s="42">
        <v>9.6000000000000002E-2</v>
      </c>
      <c r="V23" s="42">
        <v>0.10199999999999999</v>
      </c>
      <c r="W23" s="42">
        <v>9.2999999999999999E-2</v>
      </c>
      <c r="X23" s="42">
        <v>7.0000000000000007E-2</v>
      </c>
      <c r="Y23" s="42">
        <v>7.9000000000000001E-2</v>
      </c>
      <c r="Z23" s="42">
        <v>6.7000000000000004E-2</v>
      </c>
      <c r="AA23" s="42">
        <v>7.6999999999999999E-2</v>
      </c>
      <c r="AB23" s="442">
        <v>5.1000000000000004E-2</v>
      </c>
      <c r="AC23" s="8"/>
      <c r="AD23" s="440" t="s">
        <v>2136</v>
      </c>
      <c r="AE23" s="33">
        <v>0.17599999999999999</v>
      </c>
      <c r="AF23" s="33">
        <v>0.18</v>
      </c>
      <c r="AG23" s="33">
        <v>0.20300000000000001</v>
      </c>
      <c r="AH23" s="475">
        <v>0.247</v>
      </c>
      <c r="AI23" s="8"/>
      <c r="AJ23" s="8"/>
      <c r="AK23" s="8"/>
    </row>
    <row r="24" spans="1:40">
      <c r="A24" s="488" t="s">
        <v>2137</v>
      </c>
      <c r="B24" s="13">
        <v>0.15</v>
      </c>
      <c r="C24" s="14">
        <v>0.11</v>
      </c>
      <c r="D24" s="14">
        <v>6.0999999999999999E-2</v>
      </c>
      <c r="E24" s="12">
        <v>0</v>
      </c>
      <c r="F24" s="11">
        <v>1.9E-2</v>
      </c>
      <c r="G24" s="14">
        <v>1.6E-2</v>
      </c>
      <c r="H24" s="15">
        <v>0</v>
      </c>
      <c r="I24" s="13">
        <v>2.5999999999999999E-2</v>
      </c>
      <c r="J24" s="12">
        <v>0</v>
      </c>
      <c r="K24" s="441">
        <v>0.21099999999999997</v>
      </c>
      <c r="L24" s="42">
        <v>0.20799999999999996</v>
      </c>
      <c r="M24" s="42">
        <v>0.192</v>
      </c>
      <c r="N24" s="42">
        <v>0.15200000000000002</v>
      </c>
      <c r="O24" s="42">
        <v>0.185</v>
      </c>
      <c r="P24" s="42">
        <v>0.17099999999999999</v>
      </c>
      <c r="Q24" s="42">
        <v>0.182</v>
      </c>
      <c r="R24" s="42">
        <v>0.16799999999999998</v>
      </c>
      <c r="S24" s="42">
        <v>0.14500000000000002</v>
      </c>
      <c r="T24" s="42">
        <v>0.14200000000000002</v>
      </c>
      <c r="U24" s="42">
        <v>0.122</v>
      </c>
      <c r="V24" s="42">
        <v>0.16599999999999998</v>
      </c>
      <c r="W24" s="42">
        <v>0.11899999999999999</v>
      </c>
      <c r="X24" s="42">
        <v>9.6000000000000002E-2</v>
      </c>
      <c r="Y24" s="42">
        <v>0.126</v>
      </c>
      <c r="Z24" s="42">
        <v>9.2999999999999999E-2</v>
      </c>
      <c r="AA24" s="42">
        <v>0.10299999999999999</v>
      </c>
      <c r="AB24" s="442">
        <v>7.6999999999999999E-2</v>
      </c>
      <c r="AC24" s="8"/>
      <c r="AD24" s="440" t="s">
        <v>2137</v>
      </c>
      <c r="AE24" s="33">
        <v>0.123</v>
      </c>
      <c r="AF24" s="33">
        <v>0.125</v>
      </c>
      <c r="AG24" s="33">
        <v>0.13500000000000001</v>
      </c>
      <c r="AH24" s="475">
        <v>0.17100000000000001</v>
      </c>
      <c r="AI24" s="8"/>
      <c r="AJ24" s="8"/>
      <c r="AK24" s="8"/>
    </row>
    <row r="25" spans="1:40">
      <c r="A25" s="488" t="s">
        <v>2138</v>
      </c>
      <c r="B25" s="13">
        <v>8.1000000000000003E-2</v>
      </c>
      <c r="C25" s="14">
        <v>5.8999999999999997E-2</v>
      </c>
      <c r="D25" s="14">
        <v>3.3000000000000002E-2</v>
      </c>
      <c r="E25" s="12">
        <v>0</v>
      </c>
      <c r="F25" s="11">
        <v>1.2999999999999999E-2</v>
      </c>
      <c r="G25" s="14">
        <v>0.01</v>
      </c>
      <c r="H25" s="15">
        <v>0</v>
      </c>
      <c r="I25" s="13">
        <v>0.02</v>
      </c>
      <c r="J25" s="12">
        <v>0</v>
      </c>
      <c r="K25" s="441">
        <v>0.13100000000000001</v>
      </c>
      <c r="L25" s="42">
        <v>0.128</v>
      </c>
      <c r="M25" s="42">
        <v>0.11800000000000001</v>
      </c>
      <c r="N25" s="42">
        <v>9.6000000000000002E-2</v>
      </c>
      <c r="O25" s="42">
        <v>0.111</v>
      </c>
      <c r="P25" s="42">
        <v>0.109</v>
      </c>
      <c r="Q25" s="42">
        <v>0.108</v>
      </c>
      <c r="R25" s="42">
        <v>0.106</v>
      </c>
      <c r="S25" s="42">
        <v>8.8999999999999996E-2</v>
      </c>
      <c r="T25" s="42">
        <v>8.5999999999999993E-2</v>
      </c>
      <c r="U25" s="42">
        <v>8.3000000000000004E-2</v>
      </c>
      <c r="V25" s="42">
        <v>9.8000000000000004E-2</v>
      </c>
      <c r="W25" s="42">
        <v>0.08</v>
      </c>
      <c r="X25" s="42">
        <v>6.3E-2</v>
      </c>
      <c r="Y25" s="42">
        <v>7.5999999999999998E-2</v>
      </c>
      <c r="Z25" s="42">
        <v>6.0000000000000005E-2</v>
      </c>
      <c r="AA25" s="42">
        <v>7.0000000000000007E-2</v>
      </c>
      <c r="AB25" s="442">
        <v>0.05</v>
      </c>
      <c r="AC25" s="8"/>
      <c r="AD25" s="440" t="s">
        <v>2138</v>
      </c>
      <c r="AE25" s="33">
        <v>0.152</v>
      </c>
      <c r="AF25" s="33">
        <v>0.156</v>
      </c>
      <c r="AG25" s="33">
        <v>0.16900000000000001</v>
      </c>
      <c r="AH25" s="475">
        <v>0.20799999999999999</v>
      </c>
      <c r="AI25" s="8"/>
      <c r="AJ25" s="8"/>
      <c r="AK25" s="8"/>
    </row>
    <row r="26" spans="1:40">
      <c r="A26" s="488" t="s">
        <v>2139</v>
      </c>
      <c r="B26" s="13">
        <v>0.126</v>
      </c>
      <c r="C26" s="14">
        <v>9.1999999999999998E-2</v>
      </c>
      <c r="D26" s="14">
        <v>5.0999999999999997E-2</v>
      </c>
      <c r="E26" s="12">
        <v>0</v>
      </c>
      <c r="F26" s="11">
        <v>1.2999999999999999E-2</v>
      </c>
      <c r="G26" s="14">
        <v>0.01</v>
      </c>
      <c r="H26" s="15">
        <v>0</v>
      </c>
      <c r="I26" s="13">
        <v>0.02</v>
      </c>
      <c r="J26" s="12">
        <v>0</v>
      </c>
      <c r="K26" s="441">
        <v>0.17599999999999999</v>
      </c>
      <c r="L26" s="42">
        <v>0.17299999999999999</v>
      </c>
      <c r="M26" s="42">
        <v>0.16299999999999998</v>
      </c>
      <c r="N26" s="42">
        <v>0.129</v>
      </c>
      <c r="O26" s="42">
        <v>0.15600000000000003</v>
      </c>
      <c r="P26" s="42">
        <v>0.14200000000000002</v>
      </c>
      <c r="Q26" s="42">
        <v>0.15300000000000002</v>
      </c>
      <c r="R26" s="42">
        <v>0.13900000000000001</v>
      </c>
      <c r="S26" s="42">
        <v>0.122</v>
      </c>
      <c r="T26" s="42">
        <v>0.11899999999999999</v>
      </c>
      <c r="U26" s="42">
        <v>0.10100000000000001</v>
      </c>
      <c r="V26" s="42">
        <v>0.14300000000000002</v>
      </c>
      <c r="W26" s="42">
        <v>9.8000000000000004E-2</v>
      </c>
      <c r="X26" s="42">
        <v>8.1000000000000003E-2</v>
      </c>
      <c r="Y26" s="42">
        <v>0.109</v>
      </c>
      <c r="Z26" s="42">
        <v>7.8E-2</v>
      </c>
      <c r="AA26" s="42">
        <v>8.7999999999999995E-2</v>
      </c>
      <c r="AB26" s="442">
        <v>6.8000000000000005E-2</v>
      </c>
      <c r="AC26" s="8"/>
      <c r="AD26" s="440" t="s">
        <v>2139</v>
      </c>
      <c r="AE26" s="33">
        <v>0.113</v>
      </c>
      <c r="AF26" s="33">
        <v>0.115</v>
      </c>
      <c r="AG26" s="33">
        <v>0.122</v>
      </c>
      <c r="AH26" s="475">
        <v>0.155</v>
      </c>
      <c r="AI26" s="8"/>
      <c r="AJ26" s="8"/>
      <c r="AK26" s="8"/>
    </row>
    <row r="27" spans="1:40">
      <c r="A27" s="488" t="s">
        <v>2140</v>
      </c>
      <c r="B27" s="13">
        <v>8.4000000000000005E-2</v>
      </c>
      <c r="C27" s="14">
        <v>6.0999999999999999E-2</v>
      </c>
      <c r="D27" s="14">
        <v>3.4000000000000002E-2</v>
      </c>
      <c r="E27" s="12">
        <v>0</v>
      </c>
      <c r="F27" s="11">
        <v>1.2999999999999999E-2</v>
      </c>
      <c r="G27" s="14">
        <v>0.01</v>
      </c>
      <c r="H27" s="15">
        <v>0</v>
      </c>
      <c r="I27" s="13">
        <v>0.02</v>
      </c>
      <c r="J27" s="12">
        <v>0</v>
      </c>
      <c r="K27" s="441">
        <v>0.13400000000000001</v>
      </c>
      <c r="L27" s="42">
        <v>0.13100000000000001</v>
      </c>
      <c r="M27" s="42">
        <v>0.12100000000000001</v>
      </c>
      <c r="N27" s="42">
        <v>9.8000000000000004E-2</v>
      </c>
      <c r="O27" s="42">
        <v>0.114</v>
      </c>
      <c r="P27" s="42">
        <v>0.111</v>
      </c>
      <c r="Q27" s="42">
        <v>0.111</v>
      </c>
      <c r="R27" s="42">
        <v>0.108</v>
      </c>
      <c r="S27" s="42">
        <v>9.0999999999999998E-2</v>
      </c>
      <c r="T27" s="42">
        <v>8.7999999999999995E-2</v>
      </c>
      <c r="U27" s="42">
        <v>8.4000000000000005E-2</v>
      </c>
      <c r="V27" s="42">
        <v>0.10100000000000001</v>
      </c>
      <c r="W27" s="42">
        <v>8.1000000000000003E-2</v>
      </c>
      <c r="X27" s="42">
        <v>6.4000000000000001E-2</v>
      </c>
      <c r="Y27" s="42">
        <v>7.8E-2</v>
      </c>
      <c r="Z27" s="42">
        <v>6.1000000000000006E-2</v>
      </c>
      <c r="AA27" s="42">
        <v>7.1000000000000008E-2</v>
      </c>
      <c r="AB27" s="442">
        <v>5.1000000000000004E-2</v>
      </c>
      <c r="AC27" s="8"/>
      <c r="AD27" s="440" t="s">
        <v>2140</v>
      </c>
      <c r="AE27" s="33">
        <v>0.14899999999999999</v>
      </c>
      <c r="AF27" s="33">
        <v>0.152</v>
      </c>
      <c r="AG27" s="33">
        <v>0.16500000000000001</v>
      </c>
      <c r="AH27" s="475">
        <v>0.20399999999999999</v>
      </c>
      <c r="AI27" s="8"/>
      <c r="AJ27" s="8"/>
      <c r="AK27" s="8"/>
    </row>
    <row r="28" spans="1:40">
      <c r="A28" s="488" t="s">
        <v>2141</v>
      </c>
      <c r="B28" s="445">
        <v>8.1000000000000003E-2</v>
      </c>
      <c r="C28" s="446">
        <v>5.8999999999999997E-2</v>
      </c>
      <c r="D28" s="446">
        <v>3.3000000000000002E-2</v>
      </c>
      <c r="E28" s="12">
        <v>0</v>
      </c>
      <c r="F28" s="447">
        <v>1.0999999999999999E-2</v>
      </c>
      <c r="G28" s="443" t="s">
        <v>2122</v>
      </c>
      <c r="H28" s="15">
        <v>0</v>
      </c>
      <c r="I28" s="445">
        <v>0.02</v>
      </c>
      <c r="J28" s="12">
        <v>0</v>
      </c>
      <c r="K28" s="448">
        <v>0.129</v>
      </c>
      <c r="L28" s="443" t="s">
        <v>2122</v>
      </c>
      <c r="M28" s="449">
        <v>0.11800000000000001</v>
      </c>
      <c r="N28" s="449">
        <v>9.6000000000000002E-2</v>
      </c>
      <c r="O28" s="449">
        <v>0.109</v>
      </c>
      <c r="P28" s="449">
        <v>0.107</v>
      </c>
      <c r="Q28" s="443" t="s">
        <v>2122</v>
      </c>
      <c r="R28" s="443" t="s">
        <v>2122</v>
      </c>
      <c r="S28" s="449">
        <v>8.6999999999999994E-2</v>
      </c>
      <c r="T28" s="443" t="s">
        <v>2122</v>
      </c>
      <c r="U28" s="449">
        <v>8.1000000000000003E-2</v>
      </c>
      <c r="V28" s="449">
        <v>9.8000000000000004E-2</v>
      </c>
      <c r="W28" s="443" t="s">
        <v>2122</v>
      </c>
      <c r="X28" s="449">
        <v>6.0999999999999999E-2</v>
      </c>
      <c r="Y28" s="449">
        <v>7.5999999999999998E-2</v>
      </c>
      <c r="Z28" s="443" t="s">
        <v>2122</v>
      </c>
      <c r="AA28" s="449">
        <v>7.0000000000000007E-2</v>
      </c>
      <c r="AB28" s="450">
        <v>0.05</v>
      </c>
      <c r="AC28" s="8"/>
      <c r="AD28" s="440" t="s">
        <v>2141</v>
      </c>
      <c r="AE28" s="33">
        <v>0.155</v>
      </c>
      <c r="AF28" s="443" t="s">
        <v>2187</v>
      </c>
      <c r="AG28" s="33">
        <v>0.16900000000000001</v>
      </c>
      <c r="AH28" s="475">
        <v>0.20799999999999999</v>
      </c>
      <c r="AI28" s="8"/>
      <c r="AJ28" s="8"/>
      <c r="AK28" s="8"/>
    </row>
    <row r="29" spans="1:40">
      <c r="A29" s="488" t="s">
        <v>2142</v>
      </c>
      <c r="B29" s="445">
        <v>8.1000000000000003E-2</v>
      </c>
      <c r="C29" s="446">
        <v>5.8999999999999997E-2</v>
      </c>
      <c r="D29" s="446">
        <v>3.3000000000000002E-2</v>
      </c>
      <c r="E29" s="12">
        <v>0</v>
      </c>
      <c r="F29" s="447">
        <v>1.0999999999999999E-2</v>
      </c>
      <c r="G29" s="443" t="s">
        <v>2122</v>
      </c>
      <c r="H29" s="15">
        <v>0</v>
      </c>
      <c r="I29" s="445">
        <v>0.02</v>
      </c>
      <c r="J29" s="12">
        <v>0</v>
      </c>
      <c r="K29" s="448">
        <v>0.129</v>
      </c>
      <c r="L29" s="443" t="s">
        <v>2122</v>
      </c>
      <c r="M29" s="449">
        <v>0.11800000000000001</v>
      </c>
      <c r="N29" s="449">
        <v>9.6000000000000002E-2</v>
      </c>
      <c r="O29" s="449">
        <v>0.109</v>
      </c>
      <c r="P29" s="449">
        <v>0.107</v>
      </c>
      <c r="Q29" s="443" t="s">
        <v>2122</v>
      </c>
      <c r="R29" s="443" t="s">
        <v>2122</v>
      </c>
      <c r="S29" s="449">
        <v>8.6999999999999994E-2</v>
      </c>
      <c r="T29" s="443" t="s">
        <v>2122</v>
      </c>
      <c r="U29" s="449">
        <v>8.1000000000000003E-2</v>
      </c>
      <c r="V29" s="449">
        <v>9.8000000000000004E-2</v>
      </c>
      <c r="W29" s="443" t="s">
        <v>2122</v>
      </c>
      <c r="X29" s="449">
        <v>6.0999999999999999E-2</v>
      </c>
      <c r="Y29" s="449">
        <v>7.5999999999999998E-2</v>
      </c>
      <c r="Z29" s="443" t="s">
        <v>2122</v>
      </c>
      <c r="AA29" s="449">
        <v>7.0000000000000007E-2</v>
      </c>
      <c r="AB29" s="450">
        <v>0.05</v>
      </c>
      <c r="AC29" s="8"/>
      <c r="AD29" s="440" t="s">
        <v>2142</v>
      </c>
      <c r="AE29" s="33">
        <v>0.155</v>
      </c>
      <c r="AF29" s="443" t="s">
        <v>2187</v>
      </c>
      <c r="AG29" s="33">
        <v>0.16900000000000001</v>
      </c>
      <c r="AH29" s="475">
        <v>0.20799999999999999</v>
      </c>
      <c r="AI29" s="8"/>
      <c r="AJ29" s="8"/>
      <c r="AK29" s="8"/>
      <c r="AM29" s="8"/>
      <c r="AN29" s="8"/>
    </row>
    <row r="30" spans="1:40">
      <c r="A30" s="488" t="s">
        <v>2143</v>
      </c>
      <c r="B30" s="445">
        <v>9.9000000000000005E-2</v>
      </c>
      <c r="C30" s="446">
        <v>7.1999999999999995E-2</v>
      </c>
      <c r="D30" s="446">
        <v>0.04</v>
      </c>
      <c r="E30" s="12">
        <v>0</v>
      </c>
      <c r="F30" s="447">
        <v>4.2999999999999997E-2</v>
      </c>
      <c r="G30" s="446">
        <v>3.9E-2</v>
      </c>
      <c r="H30" s="15">
        <v>0</v>
      </c>
      <c r="I30" s="445">
        <v>3.7999999999999999E-2</v>
      </c>
      <c r="J30" s="12">
        <v>0</v>
      </c>
      <c r="K30" s="448">
        <v>0.21100000000000002</v>
      </c>
      <c r="L30" s="449">
        <v>0.20700000000000002</v>
      </c>
      <c r="M30" s="449">
        <v>0.16800000000000001</v>
      </c>
      <c r="N30" s="449">
        <v>0.14099999999999999</v>
      </c>
      <c r="O30" s="449">
        <v>0.17300000000000001</v>
      </c>
      <c r="P30" s="449">
        <v>0.184</v>
      </c>
      <c r="Q30" s="449">
        <v>0.16900000000000001</v>
      </c>
      <c r="R30" s="449">
        <v>0.18</v>
      </c>
      <c r="S30" s="449">
        <v>0.14599999999999999</v>
      </c>
      <c r="T30" s="449">
        <v>0.14199999999999999</v>
      </c>
      <c r="U30" s="449">
        <v>0.152</v>
      </c>
      <c r="V30" s="449">
        <v>0.13</v>
      </c>
      <c r="W30" s="449">
        <v>0.14799999999999999</v>
      </c>
      <c r="X30" s="449">
        <v>0.11399999999999999</v>
      </c>
      <c r="Y30" s="449">
        <v>0.10299999999999999</v>
      </c>
      <c r="Z30" s="449">
        <v>0.11</v>
      </c>
      <c r="AA30" s="449">
        <v>0.109</v>
      </c>
      <c r="AB30" s="450">
        <v>7.1000000000000008E-2</v>
      </c>
      <c r="AC30" s="8"/>
      <c r="AD30" s="440" t="s">
        <v>2143</v>
      </c>
      <c r="AE30" s="33">
        <v>0.18</v>
      </c>
      <c r="AF30" s="33">
        <v>0.183</v>
      </c>
      <c r="AG30" s="33">
        <v>0.22600000000000001</v>
      </c>
      <c r="AH30" s="475">
        <v>0.26900000000000002</v>
      </c>
      <c r="AI30" s="8"/>
      <c r="AJ30" s="8"/>
      <c r="AK30" s="8"/>
      <c r="AM30" s="8"/>
      <c r="AN30" s="8"/>
    </row>
    <row r="31" spans="1:40" ht="14.25" thickBot="1">
      <c r="A31" s="489" t="s">
        <v>2144</v>
      </c>
      <c r="B31" s="452">
        <v>7.9000000000000001E-2</v>
      </c>
      <c r="C31" s="453">
        <v>5.8000000000000003E-2</v>
      </c>
      <c r="D31" s="453">
        <v>3.2000000000000001E-2</v>
      </c>
      <c r="E31" s="454">
        <v>0</v>
      </c>
      <c r="F31" s="455">
        <v>4.2999999999999997E-2</v>
      </c>
      <c r="G31" s="453">
        <v>3.9E-2</v>
      </c>
      <c r="H31" s="456">
        <v>0</v>
      </c>
      <c r="I31" s="452">
        <v>3.7999999999999999E-2</v>
      </c>
      <c r="J31" s="454">
        <v>0</v>
      </c>
      <c r="K31" s="457">
        <v>0.191</v>
      </c>
      <c r="L31" s="458">
        <v>0.187</v>
      </c>
      <c r="M31" s="458">
        <v>0.14799999999999999</v>
      </c>
      <c r="N31" s="458">
        <v>0.127</v>
      </c>
      <c r="O31" s="458">
        <v>0.153</v>
      </c>
      <c r="P31" s="458">
        <v>0.17</v>
      </c>
      <c r="Q31" s="458">
        <v>0.14899999999999999</v>
      </c>
      <c r="R31" s="458">
        <v>0.16600000000000001</v>
      </c>
      <c r="S31" s="458">
        <v>0.13200000000000001</v>
      </c>
      <c r="T31" s="458">
        <v>0.128</v>
      </c>
      <c r="U31" s="458">
        <v>0.14399999999999999</v>
      </c>
      <c r="V31" s="458">
        <v>0.11</v>
      </c>
      <c r="W31" s="458">
        <v>0.14000000000000001</v>
      </c>
      <c r="X31" s="458">
        <v>0.106</v>
      </c>
      <c r="Y31" s="458">
        <v>8.8999999999999996E-2</v>
      </c>
      <c r="Z31" s="458">
        <v>0.10200000000000001</v>
      </c>
      <c r="AA31" s="458">
        <v>0.10100000000000001</v>
      </c>
      <c r="AB31" s="459">
        <v>6.3E-2</v>
      </c>
      <c r="AC31" s="8"/>
      <c r="AD31" s="451" t="s">
        <v>2144</v>
      </c>
      <c r="AE31" s="481">
        <v>0.19800000000000001</v>
      </c>
      <c r="AF31" s="481">
        <v>0.20300000000000001</v>
      </c>
      <c r="AG31" s="481">
        <v>0.25600000000000001</v>
      </c>
      <c r="AH31" s="482">
        <v>0.29899999999999999</v>
      </c>
      <c r="AI31" s="8"/>
      <c r="AJ31" s="8"/>
      <c r="AK31" s="8"/>
      <c r="AM31" s="8"/>
      <c r="AN31" s="8"/>
    </row>
    <row r="32" spans="1:40" ht="14.25" thickTop="1">
      <c r="A32" s="490" t="s">
        <v>2145</v>
      </c>
      <c r="B32" s="460">
        <v>6.1000000000000006E-2</v>
      </c>
      <c r="C32" s="461">
        <v>4.4000000000000004E-2</v>
      </c>
      <c r="D32" s="461">
        <v>2.5000000000000001E-2</v>
      </c>
      <c r="E32" s="10">
        <v>0</v>
      </c>
      <c r="F32" s="462">
        <v>1.7000000000000001E-2</v>
      </c>
      <c r="G32" s="463" t="s">
        <v>2122</v>
      </c>
      <c r="H32" s="9">
        <v>0</v>
      </c>
      <c r="I32" s="460">
        <v>1.0999999999999999E-2</v>
      </c>
      <c r="J32" s="10">
        <v>0</v>
      </c>
      <c r="K32" s="464">
        <v>0.10100000000000001</v>
      </c>
      <c r="L32" s="463" t="s">
        <v>2122</v>
      </c>
      <c r="M32" s="465">
        <v>8.4000000000000005E-2</v>
      </c>
      <c r="N32" s="465">
        <v>6.7000000000000004E-2</v>
      </c>
      <c r="O32" s="465">
        <v>9.0000000000000011E-2</v>
      </c>
      <c r="P32" s="465">
        <v>8.4000000000000005E-2</v>
      </c>
      <c r="Q32" s="463" t="s">
        <v>2122</v>
      </c>
      <c r="R32" s="463" t="s">
        <v>2122</v>
      </c>
      <c r="S32" s="465">
        <v>7.3000000000000009E-2</v>
      </c>
      <c r="T32" s="463" t="s">
        <v>2122</v>
      </c>
      <c r="U32" s="465">
        <v>6.5000000000000002E-2</v>
      </c>
      <c r="V32" s="465">
        <v>7.3000000000000009E-2</v>
      </c>
      <c r="W32" s="463" t="s">
        <v>2122</v>
      </c>
      <c r="X32" s="465">
        <v>5.4000000000000006E-2</v>
      </c>
      <c r="Y32" s="465">
        <v>5.6000000000000008E-2</v>
      </c>
      <c r="Z32" s="463" t="s">
        <v>2122</v>
      </c>
      <c r="AA32" s="465">
        <v>4.8000000000000001E-2</v>
      </c>
      <c r="AB32" s="466">
        <v>3.7000000000000005E-2</v>
      </c>
      <c r="AC32" s="8"/>
      <c r="AD32" s="476" t="s">
        <v>2145</v>
      </c>
      <c r="AE32" s="33">
        <v>0.108</v>
      </c>
      <c r="AF32" s="463" t="s">
        <v>2187</v>
      </c>
      <c r="AG32" s="33">
        <v>0.13</v>
      </c>
      <c r="AH32" s="475">
        <v>0.16400000000000001</v>
      </c>
      <c r="AI32" s="8"/>
      <c r="AJ32" s="8"/>
      <c r="AK32" s="8"/>
      <c r="AM32" s="8"/>
      <c r="AN32" s="8"/>
    </row>
    <row r="33" spans="1:40">
      <c r="A33" s="491" t="s">
        <v>2146</v>
      </c>
      <c r="B33" s="445">
        <v>6.8000000000000005E-2</v>
      </c>
      <c r="C33" s="446">
        <v>0.05</v>
      </c>
      <c r="D33" s="446">
        <v>2.8000000000000001E-2</v>
      </c>
      <c r="E33" s="12">
        <v>0</v>
      </c>
      <c r="F33" s="447">
        <v>2.5999999999999999E-2</v>
      </c>
      <c r="G33" s="443" t="s">
        <v>2122</v>
      </c>
      <c r="H33" s="15">
        <v>0</v>
      </c>
      <c r="I33" s="445">
        <v>1.7999999999999999E-2</v>
      </c>
      <c r="J33" s="12">
        <v>0</v>
      </c>
      <c r="K33" s="448">
        <v>0.125</v>
      </c>
      <c r="L33" s="443" t="s">
        <v>2122</v>
      </c>
      <c r="M33" s="449">
        <v>9.9000000000000005E-2</v>
      </c>
      <c r="N33" s="449">
        <v>8.1000000000000003E-2</v>
      </c>
      <c r="O33" s="449">
        <v>0.107</v>
      </c>
      <c r="P33" s="449">
        <v>0.107</v>
      </c>
      <c r="Q33" s="443" t="s">
        <v>2122</v>
      </c>
      <c r="R33" s="443" t="s">
        <v>2122</v>
      </c>
      <c r="S33" s="449">
        <v>8.8999999999999996E-2</v>
      </c>
      <c r="T33" s="443" t="s">
        <v>2122</v>
      </c>
      <c r="U33" s="449">
        <v>8.4999999999999992E-2</v>
      </c>
      <c r="V33" s="449">
        <v>8.1000000000000003E-2</v>
      </c>
      <c r="W33" s="443" t="s">
        <v>2122</v>
      </c>
      <c r="X33" s="449">
        <v>6.7000000000000004E-2</v>
      </c>
      <c r="Y33" s="449">
        <v>6.3E-2</v>
      </c>
      <c r="Z33" s="443" t="s">
        <v>2122</v>
      </c>
      <c r="AA33" s="449">
        <v>5.8999999999999997E-2</v>
      </c>
      <c r="AB33" s="450">
        <v>4.1000000000000002E-2</v>
      </c>
      <c r="AC33" s="8"/>
      <c r="AD33" s="477" t="s">
        <v>2146</v>
      </c>
      <c r="AE33" s="33">
        <v>0.14399999999999999</v>
      </c>
      <c r="AF33" s="443" t="s">
        <v>2187</v>
      </c>
      <c r="AG33" s="33">
        <v>0.18099999999999999</v>
      </c>
      <c r="AH33" s="475">
        <v>0.222</v>
      </c>
      <c r="AI33" s="8"/>
      <c r="AJ33" s="8"/>
      <c r="AK33" s="8"/>
      <c r="AM33" s="8"/>
      <c r="AN33" s="8"/>
    </row>
    <row r="34" spans="1:40">
      <c r="A34" s="491" t="s">
        <v>2147</v>
      </c>
      <c r="B34" s="445">
        <v>6.8000000000000005E-2</v>
      </c>
      <c r="C34" s="446">
        <v>0.05</v>
      </c>
      <c r="D34" s="446">
        <v>2.8000000000000001E-2</v>
      </c>
      <c r="E34" s="12">
        <v>0</v>
      </c>
      <c r="F34" s="447">
        <v>2.5999999999999999E-2</v>
      </c>
      <c r="G34" s="443" t="s">
        <v>2122</v>
      </c>
      <c r="H34" s="15">
        <v>0</v>
      </c>
      <c r="I34" s="445">
        <v>1.7999999999999999E-2</v>
      </c>
      <c r="J34" s="12">
        <v>0</v>
      </c>
      <c r="K34" s="448">
        <v>0.125</v>
      </c>
      <c r="L34" s="443" t="s">
        <v>2122</v>
      </c>
      <c r="M34" s="449">
        <v>9.9000000000000005E-2</v>
      </c>
      <c r="N34" s="449">
        <v>8.1000000000000003E-2</v>
      </c>
      <c r="O34" s="449">
        <v>0.107</v>
      </c>
      <c r="P34" s="449">
        <v>0.107</v>
      </c>
      <c r="Q34" s="443" t="s">
        <v>2122</v>
      </c>
      <c r="R34" s="443" t="s">
        <v>2122</v>
      </c>
      <c r="S34" s="449">
        <v>8.8999999999999996E-2</v>
      </c>
      <c r="T34" s="443" t="s">
        <v>2122</v>
      </c>
      <c r="U34" s="449">
        <v>8.4999999999999992E-2</v>
      </c>
      <c r="V34" s="449">
        <v>8.1000000000000003E-2</v>
      </c>
      <c r="W34" s="443" t="s">
        <v>2122</v>
      </c>
      <c r="X34" s="449">
        <v>6.7000000000000004E-2</v>
      </c>
      <c r="Y34" s="449">
        <v>6.3E-2</v>
      </c>
      <c r="Z34" s="443" t="s">
        <v>2122</v>
      </c>
      <c r="AA34" s="449">
        <v>5.8999999999999997E-2</v>
      </c>
      <c r="AB34" s="450">
        <v>4.1000000000000002E-2</v>
      </c>
      <c r="AC34" s="8"/>
      <c r="AD34" s="477" t="s">
        <v>2147</v>
      </c>
      <c r="AE34" s="33">
        <v>0.14399999999999999</v>
      </c>
      <c r="AF34" s="443" t="s">
        <v>2187</v>
      </c>
      <c r="AG34" s="33">
        <v>0.18099999999999999</v>
      </c>
      <c r="AH34" s="475">
        <v>0.222</v>
      </c>
      <c r="AI34" s="8"/>
      <c r="AJ34" s="8"/>
      <c r="AK34" s="8"/>
      <c r="AM34" s="8"/>
      <c r="AN34" s="8"/>
    </row>
    <row r="35" spans="1:40">
      <c r="A35" s="491" t="s">
        <v>2148</v>
      </c>
      <c r="B35" s="445">
        <v>6.7000000000000004E-2</v>
      </c>
      <c r="C35" s="446">
        <v>4.9000000000000002E-2</v>
      </c>
      <c r="D35" s="446">
        <v>2.7E-2</v>
      </c>
      <c r="E35" s="12">
        <v>0</v>
      </c>
      <c r="F35" s="447">
        <v>1.7999999999999999E-2</v>
      </c>
      <c r="G35" s="443" t="s">
        <v>2122</v>
      </c>
      <c r="H35" s="15">
        <v>0</v>
      </c>
      <c r="I35" s="445">
        <v>1.2999999999999999E-2</v>
      </c>
      <c r="J35" s="12">
        <v>0</v>
      </c>
      <c r="K35" s="448">
        <v>0.107</v>
      </c>
      <c r="L35" s="443" t="s">
        <v>2122</v>
      </c>
      <c r="M35" s="449">
        <v>8.8999999999999996E-2</v>
      </c>
      <c r="N35" s="449">
        <v>7.0999999999999994E-2</v>
      </c>
      <c r="O35" s="449">
        <v>9.4E-2</v>
      </c>
      <c r="P35" s="449">
        <v>8.8999999999999996E-2</v>
      </c>
      <c r="Q35" s="443" t="s">
        <v>2122</v>
      </c>
      <c r="R35" s="443" t="s">
        <v>2122</v>
      </c>
      <c r="S35" s="449">
        <v>7.5999999999999998E-2</v>
      </c>
      <c r="T35" s="443" t="s">
        <v>2122</v>
      </c>
      <c r="U35" s="449">
        <v>6.699999999999999E-2</v>
      </c>
      <c r="V35" s="449">
        <v>7.5999999999999998E-2</v>
      </c>
      <c r="W35" s="443" t="s">
        <v>2122</v>
      </c>
      <c r="X35" s="449">
        <v>5.3999999999999999E-2</v>
      </c>
      <c r="Y35" s="449">
        <v>5.8000000000000003E-2</v>
      </c>
      <c r="Z35" s="443" t="s">
        <v>2122</v>
      </c>
      <c r="AA35" s="449">
        <v>4.9000000000000002E-2</v>
      </c>
      <c r="AB35" s="450">
        <v>3.5999999999999997E-2</v>
      </c>
      <c r="AC35" s="8"/>
      <c r="AD35" s="477" t="s">
        <v>2148</v>
      </c>
      <c r="AE35" s="33">
        <v>0.121</v>
      </c>
      <c r="AF35" s="443" t="s">
        <v>2187</v>
      </c>
      <c r="AG35" s="33">
        <v>0.14599999999999999</v>
      </c>
      <c r="AH35" s="475">
        <v>0.183</v>
      </c>
      <c r="AI35" s="8"/>
      <c r="AJ35" s="8"/>
      <c r="AK35" s="8"/>
      <c r="AM35" s="8"/>
      <c r="AN35" s="8"/>
    </row>
    <row r="36" spans="1:40">
      <c r="A36" s="491" t="s">
        <v>2149</v>
      </c>
      <c r="B36" s="445">
        <v>6.5000000000000002E-2</v>
      </c>
      <c r="C36" s="446">
        <v>4.7E-2</v>
      </c>
      <c r="D36" s="446">
        <v>2.6000000000000002E-2</v>
      </c>
      <c r="E36" s="12">
        <v>0</v>
      </c>
      <c r="F36" s="447">
        <v>1.7999999999999999E-2</v>
      </c>
      <c r="G36" s="443" t="s">
        <v>2122</v>
      </c>
      <c r="H36" s="15">
        <v>0</v>
      </c>
      <c r="I36" s="445">
        <v>1.2999999999999999E-2</v>
      </c>
      <c r="J36" s="12">
        <v>0</v>
      </c>
      <c r="K36" s="448">
        <v>0.105</v>
      </c>
      <c r="L36" s="443" t="s">
        <v>2122</v>
      </c>
      <c r="M36" s="449">
        <v>8.6999999999999994E-2</v>
      </c>
      <c r="N36" s="449">
        <v>6.8999999999999992E-2</v>
      </c>
      <c r="O36" s="449">
        <v>9.1999999999999998E-2</v>
      </c>
      <c r="P36" s="449">
        <v>8.6999999999999994E-2</v>
      </c>
      <c r="Q36" s="443" t="s">
        <v>2122</v>
      </c>
      <c r="R36" s="443" t="s">
        <v>2122</v>
      </c>
      <c r="S36" s="449">
        <v>7.3999999999999996E-2</v>
      </c>
      <c r="T36" s="443" t="s">
        <v>2122</v>
      </c>
      <c r="U36" s="449">
        <v>6.5999999999999989E-2</v>
      </c>
      <c r="V36" s="449">
        <v>7.3999999999999996E-2</v>
      </c>
      <c r="W36" s="443" t="s">
        <v>2122</v>
      </c>
      <c r="X36" s="449">
        <v>5.2999999999999999E-2</v>
      </c>
      <c r="Y36" s="449">
        <v>5.6000000000000001E-2</v>
      </c>
      <c r="Z36" s="443" t="s">
        <v>2122</v>
      </c>
      <c r="AA36" s="449">
        <v>4.8000000000000001E-2</v>
      </c>
      <c r="AB36" s="450">
        <v>3.5000000000000003E-2</v>
      </c>
      <c r="AC36" s="8"/>
      <c r="AD36" s="477" t="s">
        <v>2149</v>
      </c>
      <c r="AE36" s="33">
        <v>0.123</v>
      </c>
      <c r="AF36" s="443" t="s">
        <v>2187</v>
      </c>
      <c r="AG36" s="33">
        <v>0.14899999999999999</v>
      </c>
      <c r="AH36" s="475">
        <v>0.188</v>
      </c>
      <c r="AI36" s="8"/>
      <c r="AJ36" s="8"/>
      <c r="AK36" s="8"/>
      <c r="AM36" s="8"/>
      <c r="AN36" s="8"/>
    </row>
    <row r="37" spans="1:40" ht="14.25" thickBot="1">
      <c r="A37" s="492" t="s">
        <v>2150</v>
      </c>
      <c r="B37" s="467">
        <v>6.4000000000000001E-2</v>
      </c>
      <c r="C37" s="468">
        <v>4.7E-2</v>
      </c>
      <c r="D37" s="468">
        <v>2.6000000000000002E-2</v>
      </c>
      <c r="E37" s="16">
        <v>0</v>
      </c>
      <c r="F37" s="469">
        <v>1.7999999999999999E-2</v>
      </c>
      <c r="G37" s="470" t="s">
        <v>2122</v>
      </c>
      <c r="H37" s="17">
        <v>0</v>
      </c>
      <c r="I37" s="467">
        <v>1.2999999999999999E-2</v>
      </c>
      <c r="J37" s="16">
        <v>0</v>
      </c>
      <c r="K37" s="471">
        <v>0.104</v>
      </c>
      <c r="L37" s="470" t="s">
        <v>2122</v>
      </c>
      <c r="M37" s="472">
        <v>8.5999999999999993E-2</v>
      </c>
      <c r="N37" s="472">
        <v>6.8999999999999992E-2</v>
      </c>
      <c r="O37" s="472">
        <v>9.0999999999999998E-2</v>
      </c>
      <c r="P37" s="472">
        <v>8.6999999999999994E-2</v>
      </c>
      <c r="Q37" s="470" t="s">
        <v>2122</v>
      </c>
      <c r="R37" s="470" t="s">
        <v>2122</v>
      </c>
      <c r="S37" s="472">
        <v>7.3999999999999996E-2</v>
      </c>
      <c r="T37" s="470" t="s">
        <v>2122</v>
      </c>
      <c r="U37" s="472">
        <v>6.5999999999999989E-2</v>
      </c>
      <c r="V37" s="472">
        <v>7.2999999999999995E-2</v>
      </c>
      <c r="W37" s="470" t="s">
        <v>2122</v>
      </c>
      <c r="X37" s="472">
        <v>5.2999999999999999E-2</v>
      </c>
      <c r="Y37" s="472">
        <v>5.6000000000000001E-2</v>
      </c>
      <c r="Z37" s="470" t="s">
        <v>2122</v>
      </c>
      <c r="AA37" s="472">
        <v>4.8000000000000001E-2</v>
      </c>
      <c r="AB37" s="473">
        <v>3.5000000000000003E-2</v>
      </c>
      <c r="AC37" s="8"/>
      <c r="AD37" s="478" t="s">
        <v>2150</v>
      </c>
      <c r="AE37" s="479">
        <v>0.125</v>
      </c>
      <c r="AF37" s="470" t="s">
        <v>2187</v>
      </c>
      <c r="AG37" s="479">
        <v>0.151</v>
      </c>
      <c r="AH37" s="480">
        <v>0.188</v>
      </c>
      <c r="AI37" s="8"/>
      <c r="AJ37" s="8"/>
      <c r="AK37" s="8"/>
      <c r="AM37" s="8"/>
      <c r="AN37" s="8"/>
    </row>
    <row r="38" spans="1:40">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M38" s="8"/>
      <c r="AN38" s="8"/>
    </row>
    <row r="39" spans="1:40">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M39" s="8"/>
      <c r="AN39" s="8"/>
    </row>
    <row r="40" spans="1:40">
      <c r="AD40" s="8"/>
      <c r="AE40" s="8"/>
      <c r="AF40" s="8"/>
      <c r="AG40" s="8"/>
      <c r="AH40" s="8"/>
    </row>
    <row r="41" spans="1:40">
      <c r="AD41" s="8"/>
      <c r="AE41" s="8"/>
      <c r="AF41" s="8"/>
      <c r="AG41" s="8"/>
      <c r="AH41" s="8"/>
    </row>
  </sheetData>
  <mergeCells count="10">
    <mergeCell ref="AE2:AH3"/>
    <mergeCell ref="AD2:AD4"/>
    <mergeCell ref="A2:A4"/>
    <mergeCell ref="F2:H2"/>
    <mergeCell ref="I2:J3"/>
    <mergeCell ref="K2:AB2"/>
    <mergeCell ref="F3:H3"/>
    <mergeCell ref="K3:AB3"/>
    <mergeCell ref="B2:E2"/>
    <mergeCell ref="B3:E3"/>
  </mergeCells>
  <phoneticPr fontId="8"/>
  <pageMargins left="0.70866141732283472" right="0.70866141732283472" top="0.74803149606299213" bottom="0.74803149606299213" header="0.31496062992125984" footer="0.31496062992125984"/>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E1749"/>
  <sheetViews>
    <sheetView topLeftCell="A1713" workbookViewId="0">
      <selection activeCell="D1749" sqref="D1749"/>
    </sheetView>
  </sheetViews>
  <sheetFormatPr defaultRowHeight="13.5"/>
  <cols>
    <col min="1" max="1" width="16.75" customWidth="1"/>
    <col min="3" max="3" width="14.5" style="7" customWidth="1"/>
    <col min="4" max="4" width="14.5" style="7" bestFit="1" customWidth="1"/>
  </cols>
  <sheetData>
    <row r="1" spans="1:4" ht="14.25" thickBot="1">
      <c r="A1" s="6" t="s">
        <v>1897</v>
      </c>
      <c r="C1" s="6" t="s">
        <v>1898</v>
      </c>
    </row>
    <row r="2" spans="1:4" ht="14.25" thickBot="1">
      <c r="A2" s="18" t="s">
        <v>44</v>
      </c>
      <c r="C2" s="18" t="s">
        <v>44</v>
      </c>
      <c r="D2" s="19" t="s">
        <v>133</v>
      </c>
    </row>
    <row r="3" spans="1:4">
      <c r="A3" s="26" t="s">
        <v>134</v>
      </c>
      <c r="C3" s="20" t="s">
        <v>134</v>
      </c>
      <c r="D3" s="21" t="s">
        <v>135</v>
      </c>
    </row>
    <row r="4" spans="1:4">
      <c r="A4" s="22" t="s">
        <v>320</v>
      </c>
      <c r="C4" s="22" t="s">
        <v>134</v>
      </c>
      <c r="D4" s="23" t="s">
        <v>136</v>
      </c>
    </row>
    <row r="5" spans="1:4">
      <c r="A5" s="22" t="s">
        <v>361</v>
      </c>
      <c r="C5" s="22" t="s">
        <v>134</v>
      </c>
      <c r="D5" s="23" t="s">
        <v>137</v>
      </c>
    </row>
    <row r="6" spans="1:4">
      <c r="A6" s="22" t="s">
        <v>395</v>
      </c>
      <c r="C6" s="22" t="s">
        <v>134</v>
      </c>
      <c r="D6" s="23" t="s">
        <v>138</v>
      </c>
    </row>
    <row r="7" spans="1:4">
      <c r="A7" s="22" t="s">
        <v>431</v>
      </c>
      <c r="C7" s="22" t="s">
        <v>134</v>
      </c>
      <c r="D7" s="23" t="s">
        <v>139</v>
      </c>
    </row>
    <row r="8" spans="1:4">
      <c r="A8" s="22" t="s">
        <v>457</v>
      </c>
      <c r="C8" s="22" t="s">
        <v>134</v>
      </c>
      <c r="D8" s="23" t="s">
        <v>140</v>
      </c>
    </row>
    <row r="9" spans="1:4">
      <c r="A9" s="22" t="s">
        <v>493</v>
      </c>
      <c r="C9" s="22" t="s">
        <v>134</v>
      </c>
      <c r="D9" s="23" t="s">
        <v>141</v>
      </c>
    </row>
    <row r="10" spans="1:4">
      <c r="A10" s="22" t="s">
        <v>551</v>
      </c>
      <c r="C10" s="22" t="s">
        <v>134</v>
      </c>
      <c r="D10" s="23" t="s">
        <v>142</v>
      </c>
    </row>
    <row r="11" spans="1:4">
      <c r="A11" s="22" t="s">
        <v>596</v>
      </c>
      <c r="C11" s="22" t="s">
        <v>134</v>
      </c>
      <c r="D11" s="23" t="s">
        <v>143</v>
      </c>
    </row>
    <row r="12" spans="1:4">
      <c r="A12" s="22" t="s">
        <v>622</v>
      </c>
      <c r="C12" s="22" t="s">
        <v>134</v>
      </c>
      <c r="D12" s="23" t="s">
        <v>144</v>
      </c>
    </row>
    <row r="13" spans="1:4">
      <c r="A13" s="22" t="s">
        <v>657</v>
      </c>
      <c r="C13" s="22" t="s">
        <v>134</v>
      </c>
      <c r="D13" s="23" t="s">
        <v>145</v>
      </c>
    </row>
    <row r="14" spans="1:4">
      <c r="A14" s="22" t="s">
        <v>720</v>
      </c>
      <c r="C14" s="22" t="s">
        <v>134</v>
      </c>
      <c r="D14" s="23" t="s">
        <v>146</v>
      </c>
    </row>
    <row r="15" spans="1:4">
      <c r="A15" s="22" t="s">
        <v>775</v>
      </c>
      <c r="C15" s="22" t="s">
        <v>134</v>
      </c>
      <c r="D15" s="23" t="s">
        <v>147</v>
      </c>
    </row>
    <row r="16" spans="1:4">
      <c r="A16" s="22" t="s">
        <v>838</v>
      </c>
      <c r="C16" s="22" t="s">
        <v>134</v>
      </c>
      <c r="D16" s="23" t="s">
        <v>148</v>
      </c>
    </row>
    <row r="17" spans="1:4">
      <c r="A17" s="22" t="s">
        <v>872</v>
      </c>
      <c r="C17" s="22" t="s">
        <v>134</v>
      </c>
      <c r="D17" s="23" t="s">
        <v>149</v>
      </c>
    </row>
    <row r="18" spans="1:4">
      <c r="A18" s="22" t="s">
        <v>903</v>
      </c>
      <c r="C18" s="22" t="s">
        <v>134</v>
      </c>
      <c r="D18" s="23" t="s">
        <v>150</v>
      </c>
    </row>
    <row r="19" spans="1:4">
      <c r="A19" s="22" t="s">
        <v>918</v>
      </c>
      <c r="C19" s="22" t="s">
        <v>134</v>
      </c>
      <c r="D19" s="23" t="s">
        <v>151</v>
      </c>
    </row>
    <row r="20" spans="1:4">
      <c r="A20" s="22" t="s">
        <v>938</v>
      </c>
      <c r="C20" s="22" t="s">
        <v>134</v>
      </c>
      <c r="D20" s="23" t="s">
        <v>152</v>
      </c>
    </row>
    <row r="21" spans="1:4">
      <c r="A21" s="22" t="s">
        <v>955</v>
      </c>
      <c r="C21" s="22" t="s">
        <v>134</v>
      </c>
      <c r="D21" s="23" t="s">
        <v>153</v>
      </c>
    </row>
    <row r="22" spans="1:4">
      <c r="A22" s="22" t="s">
        <v>982</v>
      </c>
      <c r="C22" s="22" t="s">
        <v>134</v>
      </c>
      <c r="D22" s="23" t="s">
        <v>154</v>
      </c>
    </row>
    <row r="23" spans="1:4">
      <c r="A23" s="22" t="s">
        <v>1057</v>
      </c>
      <c r="C23" s="22" t="s">
        <v>134</v>
      </c>
      <c r="D23" s="23" t="s">
        <v>155</v>
      </c>
    </row>
    <row r="24" spans="1:4">
      <c r="A24" s="22" t="s">
        <v>1099</v>
      </c>
      <c r="C24" s="22" t="s">
        <v>134</v>
      </c>
      <c r="D24" s="23" t="s">
        <v>156</v>
      </c>
    </row>
    <row r="25" spans="1:4">
      <c r="A25" s="22" t="s">
        <v>1133</v>
      </c>
      <c r="C25" s="22" t="s">
        <v>134</v>
      </c>
      <c r="D25" s="23" t="s">
        <v>157</v>
      </c>
    </row>
    <row r="26" spans="1:4">
      <c r="A26" s="22" t="s">
        <v>1187</v>
      </c>
      <c r="C26" s="22" t="s">
        <v>134</v>
      </c>
      <c r="D26" s="23" t="s">
        <v>158</v>
      </c>
    </row>
    <row r="27" spans="1:4">
      <c r="A27" s="22" t="s">
        <v>1215</v>
      </c>
      <c r="C27" s="22" t="s">
        <v>134</v>
      </c>
      <c r="D27" s="23" t="s">
        <v>159</v>
      </c>
    </row>
    <row r="28" spans="1:4">
      <c r="A28" s="22" t="s">
        <v>1235</v>
      </c>
      <c r="C28" s="22" t="s">
        <v>134</v>
      </c>
      <c r="D28" s="23" t="s">
        <v>160</v>
      </c>
    </row>
    <row r="29" spans="1:4">
      <c r="A29" s="22" t="s">
        <v>1262</v>
      </c>
      <c r="C29" s="22" t="s">
        <v>134</v>
      </c>
      <c r="D29" s="23" t="s">
        <v>161</v>
      </c>
    </row>
    <row r="30" spans="1:4">
      <c r="A30" s="22" t="s">
        <v>1306</v>
      </c>
      <c r="C30" s="22" t="s">
        <v>134</v>
      </c>
      <c r="D30" s="23" t="s">
        <v>162</v>
      </c>
    </row>
    <row r="31" spans="1:4">
      <c r="A31" s="22" t="s">
        <v>1347</v>
      </c>
      <c r="C31" s="22" t="s">
        <v>134</v>
      </c>
      <c r="D31" s="23" t="s">
        <v>163</v>
      </c>
    </row>
    <row r="32" spans="1:4">
      <c r="A32" s="22" t="s">
        <v>1385</v>
      </c>
      <c r="C32" s="22" t="s">
        <v>134</v>
      </c>
      <c r="D32" s="23" t="s">
        <v>164</v>
      </c>
    </row>
    <row r="33" spans="1:4">
      <c r="A33" s="22" t="s">
        <v>1414</v>
      </c>
      <c r="C33" s="22" t="s">
        <v>134</v>
      </c>
      <c r="D33" s="23" t="s">
        <v>165</v>
      </c>
    </row>
    <row r="34" spans="1:4">
      <c r="A34" s="22" t="s">
        <v>1432</v>
      </c>
      <c r="C34" s="22" t="s">
        <v>134</v>
      </c>
      <c r="D34" s="23" t="s">
        <v>166</v>
      </c>
    </row>
    <row r="35" spans="1:4">
      <c r="A35" s="22" t="s">
        <v>1451</v>
      </c>
      <c r="C35" s="22" t="s">
        <v>134</v>
      </c>
      <c r="D35" s="23" t="s">
        <v>167</v>
      </c>
    </row>
    <row r="36" spans="1:4">
      <c r="A36" s="22" t="s">
        <v>1479</v>
      </c>
      <c r="C36" s="22" t="s">
        <v>134</v>
      </c>
      <c r="D36" s="23" t="s">
        <v>168</v>
      </c>
    </row>
    <row r="37" spans="1:4">
      <c r="A37" s="22" t="s">
        <v>1502</v>
      </c>
      <c r="C37" s="22" t="s">
        <v>134</v>
      </c>
      <c r="D37" s="23" t="s">
        <v>169</v>
      </c>
    </row>
    <row r="38" spans="1:4">
      <c r="A38" s="22" t="s">
        <v>1522</v>
      </c>
      <c r="C38" s="22" t="s">
        <v>134</v>
      </c>
      <c r="D38" s="23" t="s">
        <v>170</v>
      </c>
    </row>
    <row r="39" spans="1:4">
      <c r="A39" s="22" t="s">
        <v>1547</v>
      </c>
      <c r="C39" s="22" t="s">
        <v>134</v>
      </c>
      <c r="D39" s="23" t="s">
        <v>171</v>
      </c>
    </row>
    <row r="40" spans="1:4">
      <c r="A40" s="22" t="s">
        <v>1565</v>
      </c>
      <c r="C40" s="22" t="s">
        <v>134</v>
      </c>
      <c r="D40" s="23" t="s">
        <v>172</v>
      </c>
    </row>
    <row r="41" spans="1:4">
      <c r="A41" s="22" t="s">
        <v>1585</v>
      </c>
      <c r="C41" s="22" t="s">
        <v>134</v>
      </c>
      <c r="D41" s="23" t="s">
        <v>173</v>
      </c>
    </row>
    <row r="42" spans="1:4">
      <c r="A42" s="22" t="s">
        <v>1620</v>
      </c>
      <c r="C42" s="22" t="s">
        <v>134</v>
      </c>
      <c r="D42" s="23" t="s">
        <v>174</v>
      </c>
    </row>
    <row r="43" spans="1:4">
      <c r="A43" s="22" t="s">
        <v>1680</v>
      </c>
      <c r="C43" s="22" t="s">
        <v>134</v>
      </c>
      <c r="D43" s="23" t="s">
        <v>175</v>
      </c>
    </row>
    <row r="44" spans="1:4">
      <c r="A44" s="22" t="s">
        <v>1701</v>
      </c>
      <c r="C44" s="22" t="s">
        <v>134</v>
      </c>
      <c r="D44" s="23" t="s">
        <v>176</v>
      </c>
    </row>
    <row r="45" spans="1:4">
      <c r="A45" s="22" t="s">
        <v>1723</v>
      </c>
      <c r="C45" s="22" t="s">
        <v>134</v>
      </c>
      <c r="D45" s="23" t="s">
        <v>177</v>
      </c>
    </row>
    <row r="46" spans="1:4">
      <c r="A46" s="22" t="s">
        <v>1766</v>
      </c>
      <c r="C46" s="22" t="s">
        <v>134</v>
      </c>
      <c r="D46" s="23" t="s">
        <v>178</v>
      </c>
    </row>
    <row r="47" spans="1:4">
      <c r="A47" s="22" t="s">
        <v>1785</v>
      </c>
      <c r="C47" s="22" t="s">
        <v>134</v>
      </c>
      <c r="D47" s="23" t="s">
        <v>179</v>
      </c>
    </row>
    <row r="48" spans="1:4">
      <c r="A48" s="22" t="s">
        <v>1811</v>
      </c>
      <c r="C48" s="22" t="s">
        <v>134</v>
      </c>
      <c r="D48" s="23" t="s">
        <v>180</v>
      </c>
    </row>
    <row r="49" spans="1:4" ht="14.25" thickBot="1">
      <c r="A49" s="24" t="s">
        <v>1855</v>
      </c>
      <c r="C49" s="22" t="s">
        <v>134</v>
      </c>
      <c r="D49" s="23" t="s">
        <v>181</v>
      </c>
    </row>
    <row r="50" spans="1:4">
      <c r="C50" s="22" t="s">
        <v>134</v>
      </c>
      <c r="D50" s="23" t="s">
        <v>182</v>
      </c>
    </row>
    <row r="51" spans="1:4">
      <c r="C51" s="22" t="s">
        <v>134</v>
      </c>
      <c r="D51" s="23" t="s">
        <v>183</v>
      </c>
    </row>
    <row r="52" spans="1:4">
      <c r="C52" s="22" t="s">
        <v>134</v>
      </c>
      <c r="D52" s="23" t="s">
        <v>184</v>
      </c>
    </row>
    <row r="53" spans="1:4">
      <c r="C53" s="22" t="s">
        <v>134</v>
      </c>
      <c r="D53" s="23" t="s">
        <v>185</v>
      </c>
    </row>
    <row r="54" spans="1:4">
      <c r="C54" s="22" t="s">
        <v>134</v>
      </c>
      <c r="D54" s="23" t="s">
        <v>186</v>
      </c>
    </row>
    <row r="55" spans="1:4">
      <c r="C55" s="22" t="s">
        <v>134</v>
      </c>
      <c r="D55" s="23" t="s">
        <v>187</v>
      </c>
    </row>
    <row r="56" spans="1:4">
      <c r="C56" s="22" t="s">
        <v>134</v>
      </c>
      <c r="D56" s="23" t="s">
        <v>188</v>
      </c>
    </row>
    <row r="57" spans="1:4">
      <c r="C57" s="22" t="s">
        <v>134</v>
      </c>
      <c r="D57" s="23" t="s">
        <v>189</v>
      </c>
    </row>
    <row r="58" spans="1:4">
      <c r="C58" s="22" t="s">
        <v>134</v>
      </c>
      <c r="D58" s="23" t="s">
        <v>190</v>
      </c>
    </row>
    <row r="59" spans="1:4">
      <c r="C59" s="22" t="s">
        <v>134</v>
      </c>
      <c r="D59" s="23" t="s">
        <v>191</v>
      </c>
    </row>
    <row r="60" spans="1:4">
      <c r="C60" s="22" t="s">
        <v>134</v>
      </c>
      <c r="D60" s="23" t="s">
        <v>192</v>
      </c>
    </row>
    <row r="61" spans="1:4">
      <c r="C61" s="22" t="s">
        <v>134</v>
      </c>
      <c r="D61" s="23" t="s">
        <v>193</v>
      </c>
    </row>
    <row r="62" spans="1:4">
      <c r="C62" s="22" t="s">
        <v>134</v>
      </c>
      <c r="D62" s="23" t="s">
        <v>194</v>
      </c>
    </row>
    <row r="63" spans="1:4">
      <c r="C63" s="22" t="s">
        <v>134</v>
      </c>
      <c r="D63" s="23" t="s">
        <v>195</v>
      </c>
    </row>
    <row r="64" spans="1:4">
      <c r="C64" s="22" t="s">
        <v>134</v>
      </c>
      <c r="D64" s="23" t="s">
        <v>196</v>
      </c>
    </row>
    <row r="65" spans="3:4">
      <c r="C65" s="22" t="s">
        <v>134</v>
      </c>
      <c r="D65" s="23" t="s">
        <v>197</v>
      </c>
    </row>
    <row r="66" spans="3:4">
      <c r="C66" s="22" t="s">
        <v>134</v>
      </c>
      <c r="D66" s="23" t="s">
        <v>198</v>
      </c>
    </row>
    <row r="67" spans="3:4">
      <c r="C67" s="22" t="s">
        <v>134</v>
      </c>
      <c r="D67" s="23" t="s">
        <v>199</v>
      </c>
    </row>
    <row r="68" spans="3:4">
      <c r="C68" s="22" t="s">
        <v>134</v>
      </c>
      <c r="D68" s="23" t="s">
        <v>200</v>
      </c>
    </row>
    <row r="69" spans="3:4">
      <c r="C69" s="22" t="s">
        <v>134</v>
      </c>
      <c r="D69" s="23" t="s">
        <v>201</v>
      </c>
    </row>
    <row r="70" spans="3:4">
      <c r="C70" s="22" t="s">
        <v>134</v>
      </c>
      <c r="D70" s="23" t="s">
        <v>202</v>
      </c>
    </row>
    <row r="71" spans="3:4">
      <c r="C71" s="22" t="s">
        <v>134</v>
      </c>
      <c r="D71" s="23" t="s">
        <v>203</v>
      </c>
    </row>
    <row r="72" spans="3:4">
      <c r="C72" s="22" t="s">
        <v>134</v>
      </c>
      <c r="D72" s="23" t="s">
        <v>204</v>
      </c>
    </row>
    <row r="73" spans="3:4">
      <c r="C73" s="22" t="s">
        <v>134</v>
      </c>
      <c r="D73" s="23" t="s">
        <v>205</v>
      </c>
    </row>
    <row r="74" spans="3:4">
      <c r="C74" s="22" t="s">
        <v>134</v>
      </c>
      <c r="D74" s="23" t="s">
        <v>206</v>
      </c>
    </row>
    <row r="75" spans="3:4">
      <c r="C75" s="22" t="s">
        <v>134</v>
      </c>
      <c r="D75" s="23" t="s">
        <v>207</v>
      </c>
    </row>
    <row r="76" spans="3:4">
      <c r="C76" s="22" t="s">
        <v>134</v>
      </c>
      <c r="D76" s="23" t="s">
        <v>208</v>
      </c>
    </row>
    <row r="77" spans="3:4">
      <c r="C77" s="22" t="s">
        <v>134</v>
      </c>
      <c r="D77" s="23" t="s">
        <v>209</v>
      </c>
    </row>
    <row r="78" spans="3:4">
      <c r="C78" s="22" t="s">
        <v>134</v>
      </c>
      <c r="D78" s="23" t="s">
        <v>210</v>
      </c>
    </row>
    <row r="79" spans="3:4">
      <c r="C79" s="22" t="s">
        <v>134</v>
      </c>
      <c r="D79" s="23" t="s">
        <v>211</v>
      </c>
    </row>
    <row r="80" spans="3:4">
      <c r="C80" s="22" t="s">
        <v>134</v>
      </c>
      <c r="D80" s="23" t="s">
        <v>212</v>
      </c>
    </row>
    <row r="81" spans="3:4">
      <c r="C81" s="22" t="s">
        <v>134</v>
      </c>
      <c r="D81" s="23" t="s">
        <v>213</v>
      </c>
    </row>
    <row r="82" spans="3:4">
      <c r="C82" s="22" t="s">
        <v>134</v>
      </c>
      <c r="D82" s="23" t="s">
        <v>214</v>
      </c>
    </row>
    <row r="83" spans="3:4">
      <c r="C83" s="22" t="s">
        <v>134</v>
      </c>
      <c r="D83" s="23" t="s">
        <v>215</v>
      </c>
    </row>
    <row r="84" spans="3:4">
      <c r="C84" s="22" t="s">
        <v>134</v>
      </c>
      <c r="D84" s="23" t="s">
        <v>216</v>
      </c>
    </row>
    <row r="85" spans="3:4">
      <c r="C85" s="22" t="s">
        <v>134</v>
      </c>
      <c r="D85" s="23" t="s">
        <v>217</v>
      </c>
    </row>
    <row r="86" spans="3:4">
      <c r="C86" s="22" t="s">
        <v>134</v>
      </c>
      <c r="D86" s="23" t="s">
        <v>218</v>
      </c>
    </row>
    <row r="87" spans="3:4">
      <c r="C87" s="22" t="s">
        <v>134</v>
      </c>
      <c r="D87" s="23" t="s">
        <v>219</v>
      </c>
    </row>
    <row r="88" spans="3:4">
      <c r="C88" s="22" t="s">
        <v>134</v>
      </c>
      <c r="D88" s="23" t="s">
        <v>220</v>
      </c>
    </row>
    <row r="89" spans="3:4">
      <c r="C89" s="22" t="s">
        <v>134</v>
      </c>
      <c r="D89" s="23" t="s">
        <v>221</v>
      </c>
    </row>
    <row r="90" spans="3:4">
      <c r="C90" s="22" t="s">
        <v>134</v>
      </c>
      <c r="D90" s="23" t="s">
        <v>222</v>
      </c>
    </row>
    <row r="91" spans="3:4">
      <c r="C91" s="22" t="s">
        <v>134</v>
      </c>
      <c r="D91" s="23" t="s">
        <v>223</v>
      </c>
    </row>
    <row r="92" spans="3:4">
      <c r="C92" s="22" t="s">
        <v>134</v>
      </c>
      <c r="D92" s="23" t="s">
        <v>224</v>
      </c>
    </row>
    <row r="93" spans="3:4">
      <c r="C93" s="22" t="s">
        <v>134</v>
      </c>
      <c r="D93" s="23" t="s">
        <v>225</v>
      </c>
    </row>
    <row r="94" spans="3:4">
      <c r="C94" s="22" t="s">
        <v>134</v>
      </c>
      <c r="D94" s="23" t="s">
        <v>226</v>
      </c>
    </row>
    <row r="95" spans="3:4">
      <c r="C95" s="22" t="s">
        <v>134</v>
      </c>
      <c r="D95" s="23" t="s">
        <v>227</v>
      </c>
    </row>
    <row r="96" spans="3:4">
      <c r="C96" s="22" t="s">
        <v>134</v>
      </c>
      <c r="D96" s="23" t="s">
        <v>228</v>
      </c>
    </row>
    <row r="97" spans="3:4">
      <c r="C97" s="22" t="s">
        <v>134</v>
      </c>
      <c r="D97" s="23" t="s">
        <v>229</v>
      </c>
    </row>
    <row r="98" spans="3:4">
      <c r="C98" s="22" t="s">
        <v>134</v>
      </c>
      <c r="D98" s="23" t="s">
        <v>230</v>
      </c>
    </row>
    <row r="99" spans="3:4">
      <c r="C99" s="22" t="s">
        <v>134</v>
      </c>
      <c r="D99" s="23" t="s">
        <v>231</v>
      </c>
    </row>
    <row r="100" spans="3:4">
      <c r="C100" s="22" t="s">
        <v>134</v>
      </c>
      <c r="D100" s="23" t="s">
        <v>232</v>
      </c>
    </row>
    <row r="101" spans="3:4">
      <c r="C101" s="22" t="s">
        <v>134</v>
      </c>
      <c r="D101" s="23" t="s">
        <v>233</v>
      </c>
    </row>
    <row r="102" spans="3:4">
      <c r="C102" s="22" t="s">
        <v>134</v>
      </c>
      <c r="D102" s="23" t="s">
        <v>234</v>
      </c>
    </row>
    <row r="103" spans="3:4">
      <c r="C103" s="22" t="s">
        <v>134</v>
      </c>
      <c r="D103" s="23" t="s">
        <v>235</v>
      </c>
    </row>
    <row r="104" spans="3:4">
      <c r="C104" s="22" t="s">
        <v>134</v>
      </c>
      <c r="D104" s="23" t="s">
        <v>236</v>
      </c>
    </row>
    <row r="105" spans="3:4">
      <c r="C105" s="22" t="s">
        <v>134</v>
      </c>
      <c r="D105" s="23" t="s">
        <v>237</v>
      </c>
    </row>
    <row r="106" spans="3:4">
      <c r="C106" s="22" t="s">
        <v>134</v>
      </c>
      <c r="D106" s="23" t="s">
        <v>238</v>
      </c>
    </row>
    <row r="107" spans="3:4">
      <c r="C107" s="22" t="s">
        <v>134</v>
      </c>
      <c r="D107" s="23" t="s">
        <v>239</v>
      </c>
    </row>
    <row r="108" spans="3:4">
      <c r="C108" s="22" t="s">
        <v>134</v>
      </c>
      <c r="D108" s="23" t="s">
        <v>240</v>
      </c>
    </row>
    <row r="109" spans="3:4">
      <c r="C109" s="22" t="s">
        <v>134</v>
      </c>
      <c r="D109" s="23" t="s">
        <v>241</v>
      </c>
    </row>
    <row r="110" spans="3:4">
      <c r="C110" s="22" t="s">
        <v>134</v>
      </c>
      <c r="D110" s="23" t="s">
        <v>242</v>
      </c>
    </row>
    <row r="111" spans="3:4">
      <c r="C111" s="22" t="s">
        <v>134</v>
      </c>
      <c r="D111" s="23" t="s">
        <v>243</v>
      </c>
    </row>
    <row r="112" spans="3:4">
      <c r="C112" s="22" t="s">
        <v>134</v>
      </c>
      <c r="D112" s="23" t="s">
        <v>244</v>
      </c>
    </row>
    <row r="113" spans="3:4">
      <c r="C113" s="22" t="s">
        <v>134</v>
      </c>
      <c r="D113" s="23" t="s">
        <v>245</v>
      </c>
    </row>
    <row r="114" spans="3:4">
      <c r="C114" s="22" t="s">
        <v>134</v>
      </c>
      <c r="D114" s="23" t="s">
        <v>246</v>
      </c>
    </row>
    <row r="115" spans="3:4">
      <c r="C115" s="22" t="s">
        <v>134</v>
      </c>
      <c r="D115" s="23" t="s">
        <v>247</v>
      </c>
    </row>
    <row r="116" spans="3:4">
      <c r="C116" s="22" t="s">
        <v>134</v>
      </c>
      <c r="D116" s="23" t="s">
        <v>248</v>
      </c>
    </row>
    <row r="117" spans="3:4">
      <c r="C117" s="22" t="s">
        <v>134</v>
      </c>
      <c r="D117" s="23" t="s">
        <v>249</v>
      </c>
    </row>
    <row r="118" spans="3:4">
      <c r="C118" s="22" t="s">
        <v>134</v>
      </c>
      <c r="D118" s="23" t="s">
        <v>250</v>
      </c>
    </row>
    <row r="119" spans="3:4">
      <c r="C119" s="22" t="s">
        <v>134</v>
      </c>
      <c r="D119" s="23" t="s">
        <v>251</v>
      </c>
    </row>
    <row r="120" spans="3:4">
      <c r="C120" s="22" t="s">
        <v>134</v>
      </c>
      <c r="D120" s="23" t="s">
        <v>252</v>
      </c>
    </row>
    <row r="121" spans="3:4">
      <c r="C121" s="22" t="s">
        <v>134</v>
      </c>
      <c r="D121" s="23" t="s">
        <v>253</v>
      </c>
    </row>
    <row r="122" spans="3:4">
      <c r="C122" s="22" t="s">
        <v>134</v>
      </c>
      <c r="D122" s="23" t="s">
        <v>254</v>
      </c>
    </row>
    <row r="123" spans="3:4">
      <c r="C123" s="22" t="s">
        <v>134</v>
      </c>
      <c r="D123" s="23" t="s">
        <v>255</v>
      </c>
    </row>
    <row r="124" spans="3:4">
      <c r="C124" s="22" t="s">
        <v>134</v>
      </c>
      <c r="D124" s="23" t="s">
        <v>256</v>
      </c>
    </row>
    <row r="125" spans="3:4">
      <c r="C125" s="22" t="s">
        <v>134</v>
      </c>
      <c r="D125" s="23" t="s">
        <v>257</v>
      </c>
    </row>
    <row r="126" spans="3:4">
      <c r="C126" s="22" t="s">
        <v>134</v>
      </c>
      <c r="D126" s="23" t="s">
        <v>258</v>
      </c>
    </row>
    <row r="127" spans="3:4">
      <c r="C127" s="22" t="s">
        <v>134</v>
      </c>
      <c r="D127" s="23" t="s">
        <v>259</v>
      </c>
    </row>
    <row r="128" spans="3:4">
      <c r="C128" s="22" t="s">
        <v>134</v>
      </c>
      <c r="D128" s="23" t="s">
        <v>260</v>
      </c>
    </row>
    <row r="129" spans="3:4">
      <c r="C129" s="22" t="s">
        <v>134</v>
      </c>
      <c r="D129" s="23" t="s">
        <v>261</v>
      </c>
    </row>
    <row r="130" spans="3:4">
      <c r="C130" s="22" t="s">
        <v>134</v>
      </c>
      <c r="D130" s="23" t="s">
        <v>262</v>
      </c>
    </row>
    <row r="131" spans="3:4">
      <c r="C131" s="22" t="s">
        <v>134</v>
      </c>
      <c r="D131" s="23" t="s">
        <v>263</v>
      </c>
    </row>
    <row r="132" spans="3:4">
      <c r="C132" s="22" t="s">
        <v>134</v>
      </c>
      <c r="D132" s="23" t="s">
        <v>264</v>
      </c>
    </row>
    <row r="133" spans="3:4">
      <c r="C133" s="22" t="s">
        <v>134</v>
      </c>
      <c r="D133" s="23" t="s">
        <v>265</v>
      </c>
    </row>
    <row r="134" spans="3:4">
      <c r="C134" s="22" t="s">
        <v>134</v>
      </c>
      <c r="D134" s="23" t="s">
        <v>266</v>
      </c>
    </row>
    <row r="135" spans="3:4">
      <c r="C135" s="22" t="s">
        <v>134</v>
      </c>
      <c r="D135" s="23" t="s">
        <v>267</v>
      </c>
    </row>
    <row r="136" spans="3:4">
      <c r="C136" s="22" t="s">
        <v>134</v>
      </c>
      <c r="D136" s="23" t="s">
        <v>268</v>
      </c>
    </row>
    <row r="137" spans="3:4">
      <c r="C137" s="22" t="s">
        <v>134</v>
      </c>
      <c r="D137" s="23" t="s">
        <v>269</v>
      </c>
    </row>
    <row r="138" spans="3:4">
      <c r="C138" s="22" t="s">
        <v>134</v>
      </c>
      <c r="D138" s="23" t="s">
        <v>270</v>
      </c>
    </row>
    <row r="139" spans="3:4">
      <c r="C139" s="22" t="s">
        <v>134</v>
      </c>
      <c r="D139" s="23" t="s">
        <v>271</v>
      </c>
    </row>
    <row r="140" spans="3:4">
      <c r="C140" s="22" t="s">
        <v>134</v>
      </c>
      <c r="D140" s="23" t="s">
        <v>272</v>
      </c>
    </row>
    <row r="141" spans="3:4">
      <c r="C141" s="22" t="s">
        <v>134</v>
      </c>
      <c r="D141" s="23" t="s">
        <v>273</v>
      </c>
    </row>
    <row r="142" spans="3:4">
      <c r="C142" s="22" t="s">
        <v>134</v>
      </c>
      <c r="D142" s="23" t="s">
        <v>274</v>
      </c>
    </row>
    <row r="143" spans="3:4">
      <c r="C143" s="22" t="s">
        <v>134</v>
      </c>
      <c r="D143" s="23" t="s">
        <v>275</v>
      </c>
    </row>
    <row r="144" spans="3:4">
      <c r="C144" s="22" t="s">
        <v>134</v>
      </c>
      <c r="D144" s="23" t="s">
        <v>276</v>
      </c>
    </row>
    <row r="145" spans="3:4">
      <c r="C145" s="22" t="s">
        <v>134</v>
      </c>
      <c r="D145" s="23" t="s">
        <v>277</v>
      </c>
    </row>
    <row r="146" spans="3:4">
      <c r="C146" s="22" t="s">
        <v>134</v>
      </c>
      <c r="D146" s="23" t="s">
        <v>278</v>
      </c>
    </row>
    <row r="147" spans="3:4">
      <c r="C147" s="22" t="s">
        <v>134</v>
      </c>
      <c r="D147" s="23" t="s">
        <v>279</v>
      </c>
    </row>
    <row r="148" spans="3:4">
      <c r="C148" s="22" t="s">
        <v>134</v>
      </c>
      <c r="D148" s="23" t="s">
        <v>280</v>
      </c>
    </row>
    <row r="149" spans="3:4">
      <c r="C149" s="22" t="s">
        <v>134</v>
      </c>
      <c r="D149" s="23" t="s">
        <v>281</v>
      </c>
    </row>
    <row r="150" spans="3:4">
      <c r="C150" s="22" t="s">
        <v>134</v>
      </c>
      <c r="D150" s="23" t="s">
        <v>282</v>
      </c>
    </row>
    <row r="151" spans="3:4">
      <c r="C151" s="22" t="s">
        <v>134</v>
      </c>
      <c r="D151" s="23" t="s">
        <v>283</v>
      </c>
    </row>
    <row r="152" spans="3:4">
      <c r="C152" s="22" t="s">
        <v>134</v>
      </c>
      <c r="D152" s="23" t="s">
        <v>284</v>
      </c>
    </row>
    <row r="153" spans="3:4">
      <c r="C153" s="22" t="s">
        <v>134</v>
      </c>
      <c r="D153" s="23" t="s">
        <v>285</v>
      </c>
    </row>
    <row r="154" spans="3:4">
      <c r="C154" s="22" t="s">
        <v>134</v>
      </c>
      <c r="D154" s="23" t="s">
        <v>286</v>
      </c>
    </row>
    <row r="155" spans="3:4">
      <c r="C155" s="22" t="s">
        <v>134</v>
      </c>
      <c r="D155" s="23" t="s">
        <v>287</v>
      </c>
    </row>
    <row r="156" spans="3:4">
      <c r="C156" s="22" t="s">
        <v>134</v>
      </c>
      <c r="D156" s="23" t="s">
        <v>288</v>
      </c>
    </row>
    <row r="157" spans="3:4">
      <c r="C157" s="22" t="s">
        <v>134</v>
      </c>
      <c r="D157" s="23" t="s">
        <v>289</v>
      </c>
    </row>
    <row r="158" spans="3:4">
      <c r="C158" s="22" t="s">
        <v>134</v>
      </c>
      <c r="D158" s="23" t="s">
        <v>290</v>
      </c>
    </row>
    <row r="159" spans="3:4">
      <c r="C159" s="22" t="s">
        <v>134</v>
      </c>
      <c r="D159" s="23" t="s">
        <v>291</v>
      </c>
    </row>
    <row r="160" spans="3:4">
      <c r="C160" s="22" t="s">
        <v>134</v>
      </c>
      <c r="D160" s="23" t="s">
        <v>292</v>
      </c>
    </row>
    <row r="161" spans="3:4">
      <c r="C161" s="22" t="s">
        <v>134</v>
      </c>
      <c r="D161" s="23" t="s">
        <v>293</v>
      </c>
    </row>
    <row r="162" spans="3:4">
      <c r="C162" s="22" t="s">
        <v>134</v>
      </c>
      <c r="D162" s="23" t="s">
        <v>294</v>
      </c>
    </row>
    <row r="163" spans="3:4">
      <c r="C163" s="22" t="s">
        <v>134</v>
      </c>
      <c r="D163" s="23" t="s">
        <v>295</v>
      </c>
    </row>
    <row r="164" spans="3:4">
      <c r="C164" s="22" t="s">
        <v>134</v>
      </c>
      <c r="D164" s="23" t="s">
        <v>296</v>
      </c>
    </row>
    <row r="165" spans="3:4">
      <c r="C165" s="22" t="s">
        <v>134</v>
      </c>
      <c r="D165" s="23" t="s">
        <v>297</v>
      </c>
    </row>
    <row r="166" spans="3:4">
      <c r="C166" s="22" t="s">
        <v>134</v>
      </c>
      <c r="D166" s="23" t="s">
        <v>298</v>
      </c>
    </row>
    <row r="167" spans="3:4">
      <c r="C167" s="22" t="s">
        <v>134</v>
      </c>
      <c r="D167" s="23" t="s">
        <v>299</v>
      </c>
    </row>
    <row r="168" spans="3:4">
      <c r="C168" s="22" t="s">
        <v>134</v>
      </c>
      <c r="D168" s="23" t="s">
        <v>300</v>
      </c>
    </row>
    <row r="169" spans="3:4">
      <c r="C169" s="22" t="s">
        <v>134</v>
      </c>
      <c r="D169" s="23" t="s">
        <v>301</v>
      </c>
    </row>
    <row r="170" spans="3:4">
      <c r="C170" s="22" t="s">
        <v>134</v>
      </c>
      <c r="D170" s="23" t="s">
        <v>302</v>
      </c>
    </row>
    <row r="171" spans="3:4">
      <c r="C171" s="22" t="s">
        <v>134</v>
      </c>
      <c r="D171" s="23" t="s">
        <v>303</v>
      </c>
    </row>
    <row r="172" spans="3:4">
      <c r="C172" s="22" t="s">
        <v>134</v>
      </c>
      <c r="D172" s="23" t="s">
        <v>304</v>
      </c>
    </row>
    <row r="173" spans="3:4">
      <c r="C173" s="22" t="s">
        <v>134</v>
      </c>
      <c r="D173" s="23" t="s">
        <v>305</v>
      </c>
    </row>
    <row r="174" spans="3:4">
      <c r="C174" s="22" t="s">
        <v>134</v>
      </c>
      <c r="D174" s="23" t="s">
        <v>306</v>
      </c>
    </row>
    <row r="175" spans="3:4">
      <c r="C175" s="22" t="s">
        <v>134</v>
      </c>
      <c r="D175" s="23" t="s">
        <v>307</v>
      </c>
    </row>
    <row r="176" spans="3:4">
      <c r="C176" s="22" t="s">
        <v>134</v>
      </c>
      <c r="D176" s="23" t="s">
        <v>308</v>
      </c>
    </row>
    <row r="177" spans="3:4">
      <c r="C177" s="22" t="s">
        <v>134</v>
      </c>
      <c r="D177" s="23" t="s">
        <v>309</v>
      </c>
    </row>
    <row r="178" spans="3:4">
      <c r="C178" s="22" t="s">
        <v>134</v>
      </c>
      <c r="D178" s="23" t="s">
        <v>310</v>
      </c>
    </row>
    <row r="179" spans="3:4">
      <c r="C179" s="22" t="s">
        <v>134</v>
      </c>
      <c r="D179" s="23" t="s">
        <v>311</v>
      </c>
    </row>
    <row r="180" spans="3:4">
      <c r="C180" s="22" t="s">
        <v>134</v>
      </c>
      <c r="D180" s="23" t="s">
        <v>312</v>
      </c>
    </row>
    <row r="181" spans="3:4">
      <c r="C181" s="22" t="s">
        <v>134</v>
      </c>
      <c r="D181" s="23" t="s">
        <v>313</v>
      </c>
    </row>
    <row r="182" spans="3:4">
      <c r="C182" s="22" t="s">
        <v>134</v>
      </c>
      <c r="D182" s="23" t="s">
        <v>314</v>
      </c>
    </row>
    <row r="183" spans="3:4">
      <c r="C183" s="22" t="s">
        <v>134</v>
      </c>
      <c r="D183" s="23" t="s">
        <v>315</v>
      </c>
    </row>
    <row r="184" spans="3:4">
      <c r="C184" s="22" t="s">
        <v>134</v>
      </c>
      <c r="D184" s="23" t="s">
        <v>316</v>
      </c>
    </row>
    <row r="185" spans="3:4">
      <c r="C185" s="22" t="s">
        <v>134</v>
      </c>
      <c r="D185" s="23" t="s">
        <v>317</v>
      </c>
    </row>
    <row r="186" spans="3:4">
      <c r="C186" s="22" t="s">
        <v>134</v>
      </c>
      <c r="D186" s="23" t="s">
        <v>318</v>
      </c>
    </row>
    <row r="187" spans="3:4">
      <c r="C187" s="22" t="s">
        <v>134</v>
      </c>
      <c r="D187" s="23" t="s">
        <v>319</v>
      </c>
    </row>
    <row r="188" spans="3:4">
      <c r="C188" s="22" t="s">
        <v>320</v>
      </c>
      <c r="D188" s="23" t="s">
        <v>321</v>
      </c>
    </row>
    <row r="189" spans="3:4">
      <c r="C189" s="22" t="s">
        <v>320</v>
      </c>
      <c r="D189" s="23" t="s">
        <v>322</v>
      </c>
    </row>
    <row r="190" spans="3:4">
      <c r="C190" s="22" t="s">
        <v>320</v>
      </c>
      <c r="D190" s="23" t="s">
        <v>323</v>
      </c>
    </row>
    <row r="191" spans="3:4">
      <c r="C191" s="22" t="s">
        <v>320</v>
      </c>
      <c r="D191" s="23" t="s">
        <v>324</v>
      </c>
    </row>
    <row r="192" spans="3:4">
      <c r="C192" s="22" t="s">
        <v>320</v>
      </c>
      <c r="D192" s="23" t="s">
        <v>325</v>
      </c>
    </row>
    <row r="193" spans="3:4">
      <c r="C193" s="22" t="s">
        <v>320</v>
      </c>
      <c r="D193" s="23" t="s">
        <v>326</v>
      </c>
    </row>
    <row r="194" spans="3:4">
      <c r="C194" s="22" t="s">
        <v>320</v>
      </c>
      <c r="D194" s="23" t="s">
        <v>327</v>
      </c>
    </row>
    <row r="195" spans="3:4">
      <c r="C195" s="22" t="s">
        <v>320</v>
      </c>
      <c r="D195" s="23" t="s">
        <v>328</v>
      </c>
    </row>
    <row r="196" spans="3:4">
      <c r="C196" s="22" t="s">
        <v>320</v>
      </c>
      <c r="D196" s="23" t="s">
        <v>329</v>
      </c>
    </row>
    <row r="197" spans="3:4">
      <c r="C197" s="22" t="s">
        <v>320</v>
      </c>
      <c r="D197" s="23" t="s">
        <v>330</v>
      </c>
    </row>
    <row r="198" spans="3:4">
      <c r="C198" s="22" t="s">
        <v>320</v>
      </c>
      <c r="D198" s="23" t="s">
        <v>331</v>
      </c>
    </row>
    <row r="199" spans="3:4">
      <c r="C199" s="22" t="s">
        <v>320</v>
      </c>
      <c r="D199" s="23" t="s">
        <v>332</v>
      </c>
    </row>
    <row r="200" spans="3:4">
      <c r="C200" s="22" t="s">
        <v>320</v>
      </c>
      <c r="D200" s="23" t="s">
        <v>333</v>
      </c>
    </row>
    <row r="201" spans="3:4">
      <c r="C201" s="22" t="s">
        <v>320</v>
      </c>
      <c r="D201" s="23" t="s">
        <v>334</v>
      </c>
    </row>
    <row r="202" spans="3:4">
      <c r="C202" s="22" t="s">
        <v>320</v>
      </c>
      <c r="D202" s="23" t="s">
        <v>335</v>
      </c>
    </row>
    <row r="203" spans="3:4">
      <c r="C203" s="22" t="s">
        <v>320</v>
      </c>
      <c r="D203" s="23" t="s">
        <v>336</v>
      </c>
    </row>
    <row r="204" spans="3:4">
      <c r="C204" s="22" t="s">
        <v>320</v>
      </c>
      <c r="D204" s="23" t="s">
        <v>337</v>
      </c>
    </row>
    <row r="205" spans="3:4">
      <c r="C205" s="22" t="s">
        <v>320</v>
      </c>
      <c r="D205" s="23" t="s">
        <v>338</v>
      </c>
    </row>
    <row r="206" spans="3:4">
      <c r="C206" s="22" t="s">
        <v>320</v>
      </c>
      <c r="D206" s="23" t="s">
        <v>339</v>
      </c>
    </row>
    <row r="207" spans="3:4">
      <c r="C207" s="22" t="s">
        <v>320</v>
      </c>
      <c r="D207" s="23" t="s">
        <v>340</v>
      </c>
    </row>
    <row r="208" spans="3:4">
      <c r="C208" s="22" t="s">
        <v>320</v>
      </c>
      <c r="D208" s="23" t="s">
        <v>341</v>
      </c>
    </row>
    <row r="209" spans="3:4">
      <c r="C209" s="22" t="s">
        <v>320</v>
      </c>
      <c r="D209" s="23" t="s">
        <v>342</v>
      </c>
    </row>
    <row r="210" spans="3:4">
      <c r="C210" s="22" t="s">
        <v>320</v>
      </c>
      <c r="D210" s="23" t="s">
        <v>343</v>
      </c>
    </row>
    <row r="211" spans="3:4">
      <c r="C211" s="22" t="s">
        <v>320</v>
      </c>
      <c r="D211" s="23" t="s">
        <v>344</v>
      </c>
    </row>
    <row r="212" spans="3:4">
      <c r="C212" s="22" t="s">
        <v>320</v>
      </c>
      <c r="D212" s="23" t="s">
        <v>345</v>
      </c>
    </row>
    <row r="213" spans="3:4">
      <c r="C213" s="22" t="s">
        <v>320</v>
      </c>
      <c r="D213" s="23" t="s">
        <v>346</v>
      </c>
    </row>
    <row r="214" spans="3:4">
      <c r="C214" s="22" t="s">
        <v>320</v>
      </c>
      <c r="D214" s="23" t="s">
        <v>347</v>
      </c>
    </row>
    <row r="215" spans="3:4">
      <c r="C215" s="22" t="s">
        <v>320</v>
      </c>
      <c r="D215" s="23" t="s">
        <v>348</v>
      </c>
    </row>
    <row r="216" spans="3:4">
      <c r="C216" s="22" t="s">
        <v>320</v>
      </c>
      <c r="D216" s="23" t="s">
        <v>349</v>
      </c>
    </row>
    <row r="217" spans="3:4">
      <c r="C217" s="22" t="s">
        <v>320</v>
      </c>
      <c r="D217" s="23" t="s">
        <v>350</v>
      </c>
    </row>
    <row r="218" spans="3:4">
      <c r="C218" s="22" t="s">
        <v>320</v>
      </c>
      <c r="D218" s="23" t="s">
        <v>351</v>
      </c>
    </row>
    <row r="219" spans="3:4">
      <c r="C219" s="22" t="s">
        <v>320</v>
      </c>
      <c r="D219" s="23" t="s">
        <v>352</v>
      </c>
    </row>
    <row r="220" spans="3:4">
      <c r="C220" s="22" t="s">
        <v>320</v>
      </c>
      <c r="D220" s="23" t="s">
        <v>353</v>
      </c>
    </row>
    <row r="221" spans="3:4">
      <c r="C221" s="22" t="s">
        <v>320</v>
      </c>
      <c r="D221" s="23" t="s">
        <v>354</v>
      </c>
    </row>
    <row r="222" spans="3:4">
      <c r="C222" s="22" t="s">
        <v>320</v>
      </c>
      <c r="D222" s="23" t="s">
        <v>355</v>
      </c>
    </row>
    <row r="223" spans="3:4">
      <c r="C223" s="22" t="s">
        <v>320</v>
      </c>
      <c r="D223" s="23" t="s">
        <v>356</v>
      </c>
    </row>
    <row r="224" spans="3:4">
      <c r="C224" s="22" t="s">
        <v>320</v>
      </c>
      <c r="D224" s="23" t="s">
        <v>357</v>
      </c>
    </row>
    <row r="225" spans="3:4">
      <c r="C225" s="22" t="s">
        <v>320</v>
      </c>
      <c r="D225" s="23" t="s">
        <v>358</v>
      </c>
    </row>
    <row r="226" spans="3:4">
      <c r="C226" s="22" t="s">
        <v>320</v>
      </c>
      <c r="D226" s="23" t="s">
        <v>359</v>
      </c>
    </row>
    <row r="227" spans="3:4">
      <c r="C227" s="22" t="s">
        <v>320</v>
      </c>
      <c r="D227" s="23" t="s">
        <v>360</v>
      </c>
    </row>
    <row r="228" spans="3:4">
      <c r="C228" s="22" t="s">
        <v>361</v>
      </c>
      <c r="D228" s="23" t="s">
        <v>362</v>
      </c>
    </row>
    <row r="229" spans="3:4">
      <c r="C229" s="22" t="s">
        <v>361</v>
      </c>
      <c r="D229" s="23" t="s">
        <v>363</v>
      </c>
    </row>
    <row r="230" spans="3:4">
      <c r="C230" s="22" t="s">
        <v>361</v>
      </c>
      <c r="D230" s="23" t="s">
        <v>364</v>
      </c>
    </row>
    <row r="231" spans="3:4">
      <c r="C231" s="22" t="s">
        <v>361</v>
      </c>
      <c r="D231" s="23" t="s">
        <v>365</v>
      </c>
    </row>
    <row r="232" spans="3:4">
      <c r="C232" s="22" t="s">
        <v>361</v>
      </c>
      <c r="D232" s="23" t="s">
        <v>366</v>
      </c>
    </row>
    <row r="233" spans="3:4">
      <c r="C233" s="22" t="s">
        <v>361</v>
      </c>
      <c r="D233" s="23" t="s">
        <v>367</v>
      </c>
    </row>
    <row r="234" spans="3:4">
      <c r="C234" s="22" t="s">
        <v>361</v>
      </c>
      <c r="D234" s="23" t="s">
        <v>368</v>
      </c>
    </row>
    <row r="235" spans="3:4">
      <c r="C235" s="22" t="s">
        <v>361</v>
      </c>
      <c r="D235" s="23" t="s">
        <v>369</v>
      </c>
    </row>
    <row r="236" spans="3:4">
      <c r="C236" s="22" t="s">
        <v>361</v>
      </c>
      <c r="D236" s="23" t="s">
        <v>370</v>
      </c>
    </row>
    <row r="237" spans="3:4">
      <c r="C237" s="22" t="s">
        <v>361</v>
      </c>
      <c r="D237" s="23" t="s">
        <v>371</v>
      </c>
    </row>
    <row r="238" spans="3:4">
      <c r="C238" s="22" t="s">
        <v>361</v>
      </c>
      <c r="D238" s="23" t="s">
        <v>372</v>
      </c>
    </row>
    <row r="239" spans="3:4">
      <c r="C239" s="22" t="s">
        <v>361</v>
      </c>
      <c r="D239" s="23" t="s">
        <v>373</v>
      </c>
    </row>
    <row r="240" spans="3:4">
      <c r="C240" s="22" t="s">
        <v>361</v>
      </c>
      <c r="D240" s="23" t="s">
        <v>374</v>
      </c>
    </row>
    <row r="241" spans="3:4">
      <c r="C241" s="22" t="s">
        <v>361</v>
      </c>
      <c r="D241" s="23" t="s">
        <v>375</v>
      </c>
    </row>
    <row r="242" spans="3:4">
      <c r="C242" s="22" t="s">
        <v>361</v>
      </c>
      <c r="D242" s="23" t="s">
        <v>376</v>
      </c>
    </row>
    <row r="243" spans="3:4">
      <c r="C243" s="22" t="s">
        <v>361</v>
      </c>
      <c r="D243" s="23" t="s">
        <v>377</v>
      </c>
    </row>
    <row r="244" spans="3:4">
      <c r="C244" s="22" t="s">
        <v>361</v>
      </c>
      <c r="D244" s="23" t="s">
        <v>378</v>
      </c>
    </row>
    <row r="245" spans="3:4">
      <c r="C245" s="22" t="s">
        <v>361</v>
      </c>
      <c r="D245" s="23" t="s">
        <v>379</v>
      </c>
    </row>
    <row r="246" spans="3:4">
      <c r="C246" s="22" t="s">
        <v>361</v>
      </c>
      <c r="D246" s="23" t="s">
        <v>380</v>
      </c>
    </row>
    <row r="247" spans="3:4">
      <c r="C247" s="22" t="s">
        <v>361</v>
      </c>
      <c r="D247" s="23" t="s">
        <v>381</v>
      </c>
    </row>
    <row r="248" spans="3:4">
      <c r="C248" s="22" t="s">
        <v>361</v>
      </c>
      <c r="D248" s="23" t="s">
        <v>382</v>
      </c>
    </row>
    <row r="249" spans="3:4">
      <c r="C249" s="22" t="s">
        <v>361</v>
      </c>
      <c r="D249" s="23" t="s">
        <v>383</v>
      </c>
    </row>
    <row r="250" spans="3:4">
      <c r="C250" s="22" t="s">
        <v>361</v>
      </c>
      <c r="D250" s="23" t="s">
        <v>384</v>
      </c>
    </row>
    <row r="251" spans="3:4">
      <c r="C251" s="22" t="s">
        <v>361</v>
      </c>
      <c r="D251" s="23" t="s">
        <v>385</v>
      </c>
    </row>
    <row r="252" spans="3:4">
      <c r="C252" s="22" t="s">
        <v>361</v>
      </c>
      <c r="D252" s="23" t="s">
        <v>386</v>
      </c>
    </row>
    <row r="253" spans="3:4">
      <c r="C253" s="22" t="s">
        <v>361</v>
      </c>
      <c r="D253" s="23" t="s">
        <v>387</v>
      </c>
    </row>
    <row r="254" spans="3:4">
      <c r="C254" s="22" t="s">
        <v>361</v>
      </c>
      <c r="D254" s="23" t="s">
        <v>388</v>
      </c>
    </row>
    <row r="255" spans="3:4">
      <c r="C255" s="22" t="s">
        <v>361</v>
      </c>
      <c r="D255" s="23" t="s">
        <v>389</v>
      </c>
    </row>
    <row r="256" spans="3:4">
      <c r="C256" s="22" t="s">
        <v>361</v>
      </c>
      <c r="D256" s="23" t="s">
        <v>390</v>
      </c>
    </row>
    <row r="257" spans="3:4">
      <c r="C257" s="22" t="s">
        <v>361</v>
      </c>
      <c r="D257" s="23" t="s">
        <v>391</v>
      </c>
    </row>
    <row r="258" spans="3:4">
      <c r="C258" s="22" t="s">
        <v>361</v>
      </c>
      <c r="D258" s="23" t="s">
        <v>392</v>
      </c>
    </row>
    <row r="259" spans="3:4">
      <c r="C259" s="22" t="s">
        <v>361</v>
      </c>
      <c r="D259" s="23" t="s">
        <v>393</v>
      </c>
    </row>
    <row r="260" spans="3:4">
      <c r="C260" s="22" t="s">
        <v>361</v>
      </c>
      <c r="D260" s="23" t="s">
        <v>394</v>
      </c>
    </row>
    <row r="261" spans="3:4">
      <c r="C261" s="22" t="s">
        <v>395</v>
      </c>
      <c r="D261" s="23" t="s">
        <v>396</v>
      </c>
    </row>
    <row r="262" spans="3:4">
      <c r="C262" s="22" t="s">
        <v>395</v>
      </c>
      <c r="D262" s="23" t="s">
        <v>397</v>
      </c>
    </row>
    <row r="263" spans="3:4">
      <c r="C263" s="22" t="s">
        <v>395</v>
      </c>
      <c r="D263" s="23" t="s">
        <v>398</v>
      </c>
    </row>
    <row r="264" spans="3:4">
      <c r="C264" s="22" t="s">
        <v>395</v>
      </c>
      <c r="D264" s="23" t="s">
        <v>399</v>
      </c>
    </row>
    <row r="265" spans="3:4">
      <c r="C265" s="22" t="s">
        <v>395</v>
      </c>
      <c r="D265" s="23" t="s">
        <v>400</v>
      </c>
    </row>
    <row r="266" spans="3:4">
      <c r="C266" s="22" t="s">
        <v>395</v>
      </c>
      <c r="D266" s="23" t="s">
        <v>401</v>
      </c>
    </row>
    <row r="267" spans="3:4">
      <c r="C267" s="22" t="s">
        <v>395</v>
      </c>
      <c r="D267" s="23" t="s">
        <v>402</v>
      </c>
    </row>
    <row r="268" spans="3:4">
      <c r="C268" s="22" t="s">
        <v>395</v>
      </c>
      <c r="D268" s="23" t="s">
        <v>403</v>
      </c>
    </row>
    <row r="269" spans="3:4">
      <c r="C269" s="22" t="s">
        <v>395</v>
      </c>
      <c r="D269" s="23" t="s">
        <v>404</v>
      </c>
    </row>
    <row r="270" spans="3:4">
      <c r="C270" s="22" t="s">
        <v>395</v>
      </c>
      <c r="D270" s="23" t="s">
        <v>405</v>
      </c>
    </row>
    <row r="271" spans="3:4">
      <c r="C271" s="22" t="s">
        <v>395</v>
      </c>
      <c r="D271" s="23" t="s">
        <v>406</v>
      </c>
    </row>
    <row r="272" spans="3:4">
      <c r="C272" s="22" t="s">
        <v>395</v>
      </c>
      <c r="D272" s="23" t="s">
        <v>407</v>
      </c>
    </row>
    <row r="273" spans="3:4">
      <c r="C273" s="22" t="s">
        <v>395</v>
      </c>
      <c r="D273" s="23" t="s">
        <v>408</v>
      </c>
    </row>
    <row r="274" spans="3:4">
      <c r="C274" s="22" t="s">
        <v>395</v>
      </c>
      <c r="D274" s="23" t="s">
        <v>409</v>
      </c>
    </row>
    <row r="275" spans="3:4">
      <c r="C275" s="22" t="s">
        <v>395</v>
      </c>
      <c r="D275" s="23" t="s">
        <v>410</v>
      </c>
    </row>
    <row r="276" spans="3:4">
      <c r="C276" s="22" t="s">
        <v>395</v>
      </c>
      <c r="D276" s="23" t="s">
        <v>411</v>
      </c>
    </row>
    <row r="277" spans="3:4">
      <c r="C277" s="22" t="s">
        <v>395</v>
      </c>
      <c r="D277" s="23" t="s">
        <v>412</v>
      </c>
    </row>
    <row r="278" spans="3:4">
      <c r="C278" s="22" t="s">
        <v>395</v>
      </c>
      <c r="D278" s="23" t="s">
        <v>413</v>
      </c>
    </row>
    <row r="279" spans="3:4">
      <c r="C279" s="22" t="s">
        <v>395</v>
      </c>
      <c r="D279" s="23" t="s">
        <v>414</v>
      </c>
    </row>
    <row r="280" spans="3:4">
      <c r="C280" s="22" t="s">
        <v>395</v>
      </c>
      <c r="D280" s="23" t="s">
        <v>415</v>
      </c>
    </row>
    <row r="281" spans="3:4">
      <c r="C281" s="22" t="s">
        <v>395</v>
      </c>
      <c r="D281" s="23" t="s">
        <v>416</v>
      </c>
    </row>
    <row r="282" spans="3:4">
      <c r="C282" s="22" t="s">
        <v>395</v>
      </c>
      <c r="D282" s="23" t="s">
        <v>417</v>
      </c>
    </row>
    <row r="283" spans="3:4">
      <c r="C283" s="22" t="s">
        <v>395</v>
      </c>
      <c r="D283" s="23" t="s">
        <v>418</v>
      </c>
    </row>
    <row r="284" spans="3:4">
      <c r="C284" s="22" t="s">
        <v>395</v>
      </c>
      <c r="D284" s="23" t="s">
        <v>419</v>
      </c>
    </row>
    <row r="285" spans="3:4">
      <c r="C285" s="22" t="s">
        <v>395</v>
      </c>
      <c r="D285" s="23" t="s">
        <v>420</v>
      </c>
    </row>
    <row r="286" spans="3:4">
      <c r="C286" s="22" t="s">
        <v>395</v>
      </c>
      <c r="D286" s="23" t="s">
        <v>421</v>
      </c>
    </row>
    <row r="287" spans="3:4">
      <c r="C287" s="22" t="s">
        <v>395</v>
      </c>
      <c r="D287" s="23" t="s">
        <v>422</v>
      </c>
    </row>
    <row r="288" spans="3:4">
      <c r="C288" s="22" t="s">
        <v>395</v>
      </c>
      <c r="D288" s="23" t="s">
        <v>423</v>
      </c>
    </row>
    <row r="289" spans="3:4">
      <c r="C289" s="22" t="s">
        <v>395</v>
      </c>
      <c r="D289" s="23" t="s">
        <v>424</v>
      </c>
    </row>
    <row r="290" spans="3:4">
      <c r="C290" s="22" t="s">
        <v>395</v>
      </c>
      <c r="D290" s="23" t="s">
        <v>425</v>
      </c>
    </row>
    <row r="291" spans="3:4">
      <c r="C291" s="22" t="s">
        <v>395</v>
      </c>
      <c r="D291" s="23" t="s">
        <v>426</v>
      </c>
    </row>
    <row r="292" spans="3:4">
      <c r="C292" s="22" t="s">
        <v>395</v>
      </c>
      <c r="D292" s="23" t="s">
        <v>427</v>
      </c>
    </row>
    <row r="293" spans="3:4">
      <c r="C293" s="22" t="s">
        <v>395</v>
      </c>
      <c r="D293" s="23" t="s">
        <v>428</v>
      </c>
    </row>
    <row r="294" spans="3:4">
      <c r="C294" s="22" t="s">
        <v>395</v>
      </c>
      <c r="D294" s="23" t="s">
        <v>429</v>
      </c>
    </row>
    <row r="295" spans="3:4">
      <c r="C295" s="22" t="s">
        <v>395</v>
      </c>
      <c r="D295" s="23" t="s">
        <v>430</v>
      </c>
    </row>
    <row r="296" spans="3:4">
      <c r="C296" s="22" t="s">
        <v>431</v>
      </c>
      <c r="D296" s="23" t="s">
        <v>432</v>
      </c>
    </row>
    <row r="297" spans="3:4">
      <c r="C297" s="22" t="s">
        <v>431</v>
      </c>
      <c r="D297" s="23" t="s">
        <v>433</v>
      </c>
    </row>
    <row r="298" spans="3:4">
      <c r="C298" s="22" t="s">
        <v>431</v>
      </c>
      <c r="D298" s="23" t="s">
        <v>434</v>
      </c>
    </row>
    <row r="299" spans="3:4">
      <c r="C299" s="22" t="s">
        <v>431</v>
      </c>
      <c r="D299" s="23" t="s">
        <v>435</v>
      </c>
    </row>
    <row r="300" spans="3:4">
      <c r="C300" s="22" t="s">
        <v>431</v>
      </c>
      <c r="D300" s="23" t="s">
        <v>436</v>
      </c>
    </row>
    <row r="301" spans="3:4">
      <c r="C301" s="22" t="s">
        <v>431</v>
      </c>
      <c r="D301" s="23" t="s">
        <v>437</v>
      </c>
    </row>
    <row r="302" spans="3:4">
      <c r="C302" s="22" t="s">
        <v>431</v>
      </c>
      <c r="D302" s="23" t="s">
        <v>438</v>
      </c>
    </row>
    <row r="303" spans="3:4">
      <c r="C303" s="22" t="s">
        <v>431</v>
      </c>
      <c r="D303" s="23" t="s">
        <v>439</v>
      </c>
    </row>
    <row r="304" spans="3:4">
      <c r="C304" s="22" t="s">
        <v>431</v>
      </c>
      <c r="D304" s="23" t="s">
        <v>440</v>
      </c>
    </row>
    <row r="305" spans="3:4">
      <c r="C305" s="22" t="s">
        <v>431</v>
      </c>
      <c r="D305" s="23" t="s">
        <v>441</v>
      </c>
    </row>
    <row r="306" spans="3:4">
      <c r="C306" s="22" t="s">
        <v>431</v>
      </c>
      <c r="D306" s="23" t="s">
        <v>442</v>
      </c>
    </row>
    <row r="307" spans="3:4">
      <c r="C307" s="22" t="s">
        <v>431</v>
      </c>
      <c r="D307" s="23" t="s">
        <v>443</v>
      </c>
    </row>
    <row r="308" spans="3:4">
      <c r="C308" s="22" t="s">
        <v>431</v>
      </c>
      <c r="D308" s="23" t="s">
        <v>444</v>
      </c>
    </row>
    <row r="309" spans="3:4">
      <c r="C309" s="22" t="s">
        <v>431</v>
      </c>
      <c r="D309" s="23" t="s">
        <v>445</v>
      </c>
    </row>
    <row r="310" spans="3:4">
      <c r="C310" s="22" t="s">
        <v>431</v>
      </c>
      <c r="D310" s="23" t="s">
        <v>446</v>
      </c>
    </row>
    <row r="311" spans="3:4">
      <c r="C311" s="22" t="s">
        <v>431</v>
      </c>
      <c r="D311" s="23" t="s">
        <v>447</v>
      </c>
    </row>
    <row r="312" spans="3:4">
      <c r="C312" s="22" t="s">
        <v>431</v>
      </c>
      <c r="D312" s="23" t="s">
        <v>448</v>
      </c>
    </row>
    <row r="313" spans="3:4">
      <c r="C313" s="22" t="s">
        <v>431</v>
      </c>
      <c r="D313" s="23" t="s">
        <v>449</v>
      </c>
    </row>
    <row r="314" spans="3:4">
      <c r="C314" s="22" t="s">
        <v>431</v>
      </c>
      <c r="D314" s="23" t="s">
        <v>450</v>
      </c>
    </row>
    <row r="315" spans="3:4">
      <c r="C315" s="22" t="s">
        <v>431</v>
      </c>
      <c r="D315" s="23" t="s">
        <v>451</v>
      </c>
    </row>
    <row r="316" spans="3:4">
      <c r="C316" s="22" t="s">
        <v>431</v>
      </c>
      <c r="D316" s="23" t="s">
        <v>452</v>
      </c>
    </row>
    <row r="317" spans="3:4">
      <c r="C317" s="22" t="s">
        <v>431</v>
      </c>
      <c r="D317" s="23" t="s">
        <v>453</v>
      </c>
    </row>
    <row r="318" spans="3:4">
      <c r="C318" s="22" t="s">
        <v>431</v>
      </c>
      <c r="D318" s="23" t="s">
        <v>454</v>
      </c>
    </row>
    <row r="319" spans="3:4">
      <c r="C319" s="22" t="s">
        <v>431</v>
      </c>
      <c r="D319" s="23" t="s">
        <v>455</v>
      </c>
    </row>
    <row r="320" spans="3:4">
      <c r="C320" s="22" t="s">
        <v>431</v>
      </c>
      <c r="D320" s="23" t="s">
        <v>456</v>
      </c>
    </row>
    <row r="321" spans="3:4">
      <c r="C321" s="22" t="s">
        <v>457</v>
      </c>
      <c r="D321" s="23" t="s">
        <v>458</v>
      </c>
    </row>
    <row r="322" spans="3:4">
      <c r="C322" s="22" t="s">
        <v>457</v>
      </c>
      <c r="D322" s="23" t="s">
        <v>459</v>
      </c>
    </row>
    <row r="323" spans="3:4">
      <c r="C323" s="22" t="s">
        <v>457</v>
      </c>
      <c r="D323" s="23" t="s">
        <v>460</v>
      </c>
    </row>
    <row r="324" spans="3:4">
      <c r="C324" s="22" t="s">
        <v>457</v>
      </c>
      <c r="D324" s="23" t="s">
        <v>461</v>
      </c>
    </row>
    <row r="325" spans="3:4">
      <c r="C325" s="22" t="s">
        <v>457</v>
      </c>
      <c r="D325" s="23" t="s">
        <v>462</v>
      </c>
    </row>
    <row r="326" spans="3:4">
      <c r="C326" s="22" t="s">
        <v>457</v>
      </c>
      <c r="D326" s="23" t="s">
        <v>463</v>
      </c>
    </row>
    <row r="327" spans="3:4">
      <c r="C327" s="22" t="s">
        <v>457</v>
      </c>
      <c r="D327" s="23" t="s">
        <v>464</v>
      </c>
    </row>
    <row r="328" spans="3:4">
      <c r="C328" s="22" t="s">
        <v>457</v>
      </c>
      <c r="D328" s="23" t="s">
        <v>465</v>
      </c>
    </row>
    <row r="329" spans="3:4">
      <c r="C329" s="22" t="s">
        <v>457</v>
      </c>
      <c r="D329" s="23" t="s">
        <v>466</v>
      </c>
    </row>
    <row r="330" spans="3:4">
      <c r="C330" s="22" t="s">
        <v>457</v>
      </c>
      <c r="D330" s="23" t="s">
        <v>467</v>
      </c>
    </row>
    <row r="331" spans="3:4">
      <c r="C331" s="22" t="s">
        <v>457</v>
      </c>
      <c r="D331" s="23" t="s">
        <v>468</v>
      </c>
    </row>
    <row r="332" spans="3:4">
      <c r="C332" s="22" t="s">
        <v>457</v>
      </c>
      <c r="D332" s="23" t="s">
        <v>469</v>
      </c>
    </row>
    <row r="333" spans="3:4">
      <c r="C333" s="22" t="s">
        <v>457</v>
      </c>
      <c r="D333" s="23" t="s">
        <v>470</v>
      </c>
    </row>
    <row r="334" spans="3:4">
      <c r="C334" s="22" t="s">
        <v>457</v>
      </c>
      <c r="D334" s="23" t="s">
        <v>471</v>
      </c>
    </row>
    <row r="335" spans="3:4">
      <c r="C335" s="22" t="s">
        <v>457</v>
      </c>
      <c r="D335" s="23" t="s">
        <v>472</v>
      </c>
    </row>
    <row r="336" spans="3:4">
      <c r="C336" s="22" t="s">
        <v>457</v>
      </c>
      <c r="D336" s="23" t="s">
        <v>473</v>
      </c>
    </row>
    <row r="337" spans="3:4">
      <c r="C337" s="22" t="s">
        <v>457</v>
      </c>
      <c r="D337" s="23" t="s">
        <v>474</v>
      </c>
    </row>
    <row r="338" spans="3:4">
      <c r="C338" s="22" t="s">
        <v>457</v>
      </c>
      <c r="D338" s="23" t="s">
        <v>475</v>
      </c>
    </row>
    <row r="339" spans="3:4">
      <c r="C339" s="22" t="s">
        <v>457</v>
      </c>
      <c r="D339" s="23" t="s">
        <v>476</v>
      </c>
    </row>
    <row r="340" spans="3:4">
      <c r="C340" s="22" t="s">
        <v>457</v>
      </c>
      <c r="D340" s="23" t="s">
        <v>477</v>
      </c>
    </row>
    <row r="341" spans="3:4">
      <c r="C341" s="22" t="s">
        <v>457</v>
      </c>
      <c r="D341" s="23" t="s">
        <v>478</v>
      </c>
    </row>
    <row r="342" spans="3:4">
      <c r="C342" s="22" t="s">
        <v>457</v>
      </c>
      <c r="D342" s="23" t="s">
        <v>479</v>
      </c>
    </row>
    <row r="343" spans="3:4">
      <c r="C343" s="22" t="s">
        <v>457</v>
      </c>
      <c r="D343" s="23" t="s">
        <v>480</v>
      </c>
    </row>
    <row r="344" spans="3:4">
      <c r="C344" s="22" t="s">
        <v>457</v>
      </c>
      <c r="D344" s="23" t="s">
        <v>481</v>
      </c>
    </row>
    <row r="345" spans="3:4">
      <c r="C345" s="22" t="s">
        <v>457</v>
      </c>
      <c r="D345" s="23" t="s">
        <v>482</v>
      </c>
    </row>
    <row r="346" spans="3:4">
      <c r="C346" s="22" t="s">
        <v>457</v>
      </c>
      <c r="D346" s="23" t="s">
        <v>483</v>
      </c>
    </row>
    <row r="347" spans="3:4">
      <c r="C347" s="22" t="s">
        <v>457</v>
      </c>
      <c r="D347" s="23" t="s">
        <v>484</v>
      </c>
    </row>
    <row r="348" spans="3:4">
      <c r="C348" s="22" t="s">
        <v>457</v>
      </c>
      <c r="D348" s="23" t="s">
        <v>485</v>
      </c>
    </row>
    <row r="349" spans="3:4">
      <c r="C349" s="22" t="s">
        <v>457</v>
      </c>
      <c r="D349" s="23" t="s">
        <v>486</v>
      </c>
    </row>
    <row r="350" spans="3:4">
      <c r="C350" s="22" t="s">
        <v>457</v>
      </c>
      <c r="D350" s="23" t="s">
        <v>487</v>
      </c>
    </row>
    <row r="351" spans="3:4">
      <c r="C351" s="22" t="s">
        <v>457</v>
      </c>
      <c r="D351" s="23" t="s">
        <v>488</v>
      </c>
    </row>
    <row r="352" spans="3:4">
      <c r="C352" s="22" t="s">
        <v>457</v>
      </c>
      <c r="D352" s="23" t="s">
        <v>489</v>
      </c>
    </row>
    <row r="353" spans="3:4">
      <c r="C353" s="22" t="s">
        <v>457</v>
      </c>
      <c r="D353" s="23" t="s">
        <v>490</v>
      </c>
    </row>
    <row r="354" spans="3:4">
      <c r="C354" s="22" t="s">
        <v>457</v>
      </c>
      <c r="D354" s="23" t="s">
        <v>491</v>
      </c>
    </row>
    <row r="355" spans="3:4">
      <c r="C355" s="22" t="s">
        <v>457</v>
      </c>
      <c r="D355" s="23" t="s">
        <v>492</v>
      </c>
    </row>
    <row r="356" spans="3:4">
      <c r="C356" s="22" t="s">
        <v>493</v>
      </c>
      <c r="D356" s="23" t="s">
        <v>494</v>
      </c>
    </row>
    <row r="357" spans="3:4">
      <c r="C357" s="22" t="s">
        <v>493</v>
      </c>
      <c r="D357" s="23" t="s">
        <v>495</v>
      </c>
    </row>
    <row r="358" spans="3:4">
      <c r="C358" s="22" t="s">
        <v>493</v>
      </c>
      <c r="D358" s="23" t="s">
        <v>496</v>
      </c>
    </row>
    <row r="359" spans="3:4">
      <c r="C359" s="22" t="s">
        <v>493</v>
      </c>
      <c r="D359" s="23" t="s">
        <v>497</v>
      </c>
    </row>
    <row r="360" spans="3:4">
      <c r="C360" s="22" t="s">
        <v>493</v>
      </c>
      <c r="D360" s="23" t="s">
        <v>498</v>
      </c>
    </row>
    <row r="361" spans="3:4">
      <c r="C361" s="22" t="s">
        <v>493</v>
      </c>
      <c r="D361" s="23" t="s">
        <v>499</v>
      </c>
    </row>
    <row r="362" spans="3:4">
      <c r="C362" s="22" t="s">
        <v>493</v>
      </c>
      <c r="D362" s="23" t="s">
        <v>500</v>
      </c>
    </row>
    <row r="363" spans="3:4">
      <c r="C363" s="22" t="s">
        <v>493</v>
      </c>
      <c r="D363" s="23" t="s">
        <v>501</v>
      </c>
    </row>
    <row r="364" spans="3:4">
      <c r="C364" s="22" t="s">
        <v>493</v>
      </c>
      <c r="D364" s="23" t="s">
        <v>502</v>
      </c>
    </row>
    <row r="365" spans="3:4">
      <c r="C365" s="22" t="s">
        <v>493</v>
      </c>
      <c r="D365" s="23" t="s">
        <v>503</v>
      </c>
    </row>
    <row r="366" spans="3:4">
      <c r="C366" s="22" t="s">
        <v>493</v>
      </c>
      <c r="D366" s="23" t="s">
        <v>504</v>
      </c>
    </row>
    <row r="367" spans="3:4">
      <c r="C367" s="22" t="s">
        <v>493</v>
      </c>
      <c r="D367" s="23" t="s">
        <v>166</v>
      </c>
    </row>
    <row r="368" spans="3:4">
      <c r="C368" s="22" t="s">
        <v>493</v>
      </c>
      <c r="D368" s="23" t="s">
        <v>505</v>
      </c>
    </row>
    <row r="369" spans="3:4">
      <c r="C369" s="22" t="s">
        <v>493</v>
      </c>
      <c r="D369" s="23" t="s">
        <v>506</v>
      </c>
    </row>
    <row r="370" spans="3:4">
      <c r="C370" s="22" t="s">
        <v>493</v>
      </c>
      <c r="D370" s="23" t="s">
        <v>507</v>
      </c>
    </row>
    <row r="371" spans="3:4">
      <c r="C371" s="22" t="s">
        <v>493</v>
      </c>
      <c r="D371" s="23" t="s">
        <v>508</v>
      </c>
    </row>
    <row r="372" spans="3:4">
      <c r="C372" s="22" t="s">
        <v>493</v>
      </c>
      <c r="D372" s="23" t="s">
        <v>509</v>
      </c>
    </row>
    <row r="373" spans="3:4">
      <c r="C373" s="22" t="s">
        <v>493</v>
      </c>
      <c r="D373" s="23" t="s">
        <v>510</v>
      </c>
    </row>
    <row r="374" spans="3:4">
      <c r="C374" s="22" t="s">
        <v>493</v>
      </c>
      <c r="D374" s="23" t="s">
        <v>511</v>
      </c>
    </row>
    <row r="375" spans="3:4">
      <c r="C375" s="22" t="s">
        <v>493</v>
      </c>
      <c r="D375" s="23" t="s">
        <v>512</v>
      </c>
    </row>
    <row r="376" spans="3:4">
      <c r="C376" s="22" t="s">
        <v>493</v>
      </c>
      <c r="D376" s="23" t="s">
        <v>513</v>
      </c>
    </row>
    <row r="377" spans="3:4">
      <c r="C377" s="22" t="s">
        <v>493</v>
      </c>
      <c r="D377" s="23" t="s">
        <v>514</v>
      </c>
    </row>
    <row r="378" spans="3:4">
      <c r="C378" s="22" t="s">
        <v>493</v>
      </c>
      <c r="D378" s="23" t="s">
        <v>515</v>
      </c>
    </row>
    <row r="379" spans="3:4">
      <c r="C379" s="22" t="s">
        <v>493</v>
      </c>
      <c r="D379" s="23" t="s">
        <v>516</v>
      </c>
    </row>
    <row r="380" spans="3:4">
      <c r="C380" s="22" t="s">
        <v>493</v>
      </c>
      <c r="D380" s="23" t="s">
        <v>517</v>
      </c>
    </row>
    <row r="381" spans="3:4">
      <c r="C381" s="22" t="s">
        <v>493</v>
      </c>
      <c r="D381" s="23" t="s">
        <v>518</v>
      </c>
    </row>
    <row r="382" spans="3:4">
      <c r="C382" s="22" t="s">
        <v>493</v>
      </c>
      <c r="D382" s="23" t="s">
        <v>519</v>
      </c>
    </row>
    <row r="383" spans="3:4">
      <c r="C383" s="22" t="s">
        <v>493</v>
      </c>
      <c r="D383" s="23" t="s">
        <v>520</v>
      </c>
    </row>
    <row r="384" spans="3:4">
      <c r="C384" s="22" t="s">
        <v>493</v>
      </c>
      <c r="D384" s="23" t="s">
        <v>521</v>
      </c>
    </row>
    <row r="385" spans="3:4">
      <c r="C385" s="22" t="s">
        <v>493</v>
      </c>
      <c r="D385" s="23" t="s">
        <v>522</v>
      </c>
    </row>
    <row r="386" spans="3:4">
      <c r="C386" s="22" t="s">
        <v>493</v>
      </c>
      <c r="D386" s="23" t="s">
        <v>523</v>
      </c>
    </row>
    <row r="387" spans="3:4">
      <c r="C387" s="22" t="s">
        <v>493</v>
      </c>
      <c r="D387" s="23" t="s">
        <v>478</v>
      </c>
    </row>
    <row r="388" spans="3:4">
      <c r="C388" s="22" t="s">
        <v>493</v>
      </c>
      <c r="D388" s="23" t="s">
        <v>524</v>
      </c>
    </row>
    <row r="389" spans="3:4">
      <c r="C389" s="22" t="s">
        <v>493</v>
      </c>
      <c r="D389" s="23" t="s">
        <v>525</v>
      </c>
    </row>
    <row r="390" spans="3:4">
      <c r="C390" s="22" t="s">
        <v>493</v>
      </c>
      <c r="D390" s="23" t="s">
        <v>526</v>
      </c>
    </row>
    <row r="391" spans="3:4">
      <c r="C391" s="22" t="s">
        <v>493</v>
      </c>
      <c r="D391" s="23" t="s">
        <v>527</v>
      </c>
    </row>
    <row r="392" spans="3:4">
      <c r="C392" s="22" t="s">
        <v>493</v>
      </c>
      <c r="D392" s="23" t="s">
        <v>528</v>
      </c>
    </row>
    <row r="393" spans="3:4">
      <c r="C393" s="22" t="s">
        <v>493</v>
      </c>
      <c r="D393" s="23" t="s">
        <v>529</v>
      </c>
    </row>
    <row r="394" spans="3:4">
      <c r="C394" s="22" t="s">
        <v>493</v>
      </c>
      <c r="D394" s="23" t="s">
        <v>530</v>
      </c>
    </row>
    <row r="395" spans="3:4">
      <c r="C395" s="22" t="s">
        <v>493</v>
      </c>
      <c r="D395" s="23" t="s">
        <v>531</v>
      </c>
    </row>
    <row r="396" spans="3:4">
      <c r="C396" s="22" t="s">
        <v>493</v>
      </c>
      <c r="D396" s="23" t="s">
        <v>532</v>
      </c>
    </row>
    <row r="397" spans="3:4">
      <c r="C397" s="22" t="s">
        <v>493</v>
      </c>
      <c r="D397" s="23" t="s">
        <v>533</v>
      </c>
    </row>
    <row r="398" spans="3:4">
      <c r="C398" s="22" t="s">
        <v>493</v>
      </c>
      <c r="D398" s="23" t="s">
        <v>534</v>
      </c>
    </row>
    <row r="399" spans="3:4">
      <c r="C399" s="22" t="s">
        <v>493</v>
      </c>
      <c r="D399" s="23" t="s">
        <v>535</v>
      </c>
    </row>
    <row r="400" spans="3:4">
      <c r="C400" s="22" t="s">
        <v>493</v>
      </c>
      <c r="D400" s="23" t="s">
        <v>536</v>
      </c>
    </row>
    <row r="401" spans="3:4">
      <c r="C401" s="22" t="s">
        <v>493</v>
      </c>
      <c r="D401" s="23" t="s">
        <v>537</v>
      </c>
    </row>
    <row r="402" spans="3:4">
      <c r="C402" s="22" t="s">
        <v>493</v>
      </c>
      <c r="D402" s="23" t="s">
        <v>538</v>
      </c>
    </row>
    <row r="403" spans="3:4">
      <c r="C403" s="22" t="s">
        <v>493</v>
      </c>
      <c r="D403" s="23" t="s">
        <v>539</v>
      </c>
    </row>
    <row r="404" spans="3:4">
      <c r="C404" s="22" t="s">
        <v>493</v>
      </c>
      <c r="D404" s="23" t="s">
        <v>540</v>
      </c>
    </row>
    <row r="405" spans="3:4">
      <c r="C405" s="22" t="s">
        <v>493</v>
      </c>
      <c r="D405" s="23" t="s">
        <v>541</v>
      </c>
    </row>
    <row r="406" spans="3:4">
      <c r="C406" s="22" t="s">
        <v>493</v>
      </c>
      <c r="D406" s="23" t="s">
        <v>542</v>
      </c>
    </row>
    <row r="407" spans="3:4">
      <c r="C407" s="22" t="s">
        <v>493</v>
      </c>
      <c r="D407" s="23" t="s">
        <v>543</v>
      </c>
    </row>
    <row r="408" spans="3:4">
      <c r="C408" s="22" t="s">
        <v>493</v>
      </c>
      <c r="D408" s="23" t="s">
        <v>544</v>
      </c>
    </row>
    <row r="409" spans="3:4">
      <c r="C409" s="22" t="s">
        <v>493</v>
      </c>
      <c r="D409" s="23" t="s">
        <v>545</v>
      </c>
    </row>
    <row r="410" spans="3:4">
      <c r="C410" s="22" t="s">
        <v>493</v>
      </c>
      <c r="D410" s="23" t="s">
        <v>546</v>
      </c>
    </row>
    <row r="411" spans="3:4">
      <c r="C411" s="22" t="s">
        <v>493</v>
      </c>
      <c r="D411" s="23" t="s">
        <v>547</v>
      </c>
    </row>
    <row r="412" spans="3:4">
      <c r="C412" s="22" t="s">
        <v>493</v>
      </c>
      <c r="D412" s="23" t="s">
        <v>548</v>
      </c>
    </row>
    <row r="413" spans="3:4">
      <c r="C413" s="22" t="s">
        <v>493</v>
      </c>
      <c r="D413" s="23" t="s">
        <v>549</v>
      </c>
    </row>
    <row r="414" spans="3:4">
      <c r="C414" s="22" t="s">
        <v>493</v>
      </c>
      <c r="D414" s="23" t="s">
        <v>550</v>
      </c>
    </row>
    <row r="415" spans="3:4">
      <c r="C415" s="22" t="s">
        <v>551</v>
      </c>
      <c r="D415" s="23" t="s">
        <v>552</v>
      </c>
    </row>
    <row r="416" spans="3:4">
      <c r="C416" s="22" t="s">
        <v>551</v>
      </c>
      <c r="D416" s="23" t="s">
        <v>553</v>
      </c>
    </row>
    <row r="417" spans="3:4">
      <c r="C417" s="22" t="s">
        <v>551</v>
      </c>
      <c r="D417" s="23" t="s">
        <v>554</v>
      </c>
    </row>
    <row r="418" spans="3:4">
      <c r="C418" s="22" t="s">
        <v>551</v>
      </c>
      <c r="D418" s="23" t="s">
        <v>555</v>
      </c>
    </row>
    <row r="419" spans="3:4">
      <c r="C419" s="22" t="s">
        <v>551</v>
      </c>
      <c r="D419" s="23" t="s">
        <v>556</v>
      </c>
    </row>
    <row r="420" spans="3:4">
      <c r="C420" s="22" t="s">
        <v>551</v>
      </c>
      <c r="D420" s="23" t="s">
        <v>557</v>
      </c>
    </row>
    <row r="421" spans="3:4">
      <c r="C421" s="22" t="s">
        <v>551</v>
      </c>
      <c r="D421" s="23" t="s">
        <v>558</v>
      </c>
    </row>
    <row r="422" spans="3:4">
      <c r="C422" s="22" t="s">
        <v>551</v>
      </c>
      <c r="D422" s="23" t="s">
        <v>559</v>
      </c>
    </row>
    <row r="423" spans="3:4">
      <c r="C423" s="22" t="s">
        <v>551</v>
      </c>
      <c r="D423" s="23" t="s">
        <v>560</v>
      </c>
    </row>
    <row r="424" spans="3:4">
      <c r="C424" s="22" t="s">
        <v>551</v>
      </c>
      <c r="D424" s="23" t="s">
        <v>561</v>
      </c>
    </row>
    <row r="425" spans="3:4">
      <c r="C425" s="22" t="s">
        <v>551</v>
      </c>
      <c r="D425" s="23" t="s">
        <v>562</v>
      </c>
    </row>
    <row r="426" spans="3:4">
      <c r="C426" s="22" t="s">
        <v>551</v>
      </c>
      <c r="D426" s="23" t="s">
        <v>563</v>
      </c>
    </row>
    <row r="427" spans="3:4">
      <c r="C427" s="22" t="s">
        <v>551</v>
      </c>
      <c r="D427" s="23" t="s">
        <v>564</v>
      </c>
    </row>
    <row r="428" spans="3:4">
      <c r="C428" s="22" t="s">
        <v>551</v>
      </c>
      <c r="D428" s="23" t="s">
        <v>565</v>
      </c>
    </row>
    <row r="429" spans="3:4">
      <c r="C429" s="22" t="s">
        <v>551</v>
      </c>
      <c r="D429" s="23" t="s">
        <v>566</v>
      </c>
    </row>
    <row r="430" spans="3:4">
      <c r="C430" s="22" t="s">
        <v>551</v>
      </c>
      <c r="D430" s="23" t="s">
        <v>567</v>
      </c>
    </row>
    <row r="431" spans="3:4">
      <c r="C431" s="22" t="s">
        <v>551</v>
      </c>
      <c r="D431" s="23" t="s">
        <v>568</v>
      </c>
    </row>
    <row r="432" spans="3:4">
      <c r="C432" s="22" t="s">
        <v>551</v>
      </c>
      <c r="D432" s="23" t="s">
        <v>569</v>
      </c>
    </row>
    <row r="433" spans="3:4">
      <c r="C433" s="22" t="s">
        <v>551</v>
      </c>
      <c r="D433" s="23" t="s">
        <v>570</v>
      </c>
    </row>
    <row r="434" spans="3:4">
      <c r="C434" s="22" t="s">
        <v>551</v>
      </c>
      <c r="D434" s="23" t="s">
        <v>571</v>
      </c>
    </row>
    <row r="435" spans="3:4">
      <c r="C435" s="22" t="s">
        <v>551</v>
      </c>
      <c r="D435" s="23" t="s">
        <v>572</v>
      </c>
    </row>
    <row r="436" spans="3:4">
      <c r="C436" s="22" t="s">
        <v>551</v>
      </c>
      <c r="D436" s="23" t="s">
        <v>573</v>
      </c>
    </row>
    <row r="437" spans="3:4">
      <c r="C437" s="22" t="s">
        <v>551</v>
      </c>
      <c r="D437" s="23" t="s">
        <v>574</v>
      </c>
    </row>
    <row r="438" spans="3:4">
      <c r="C438" s="22" t="s">
        <v>551</v>
      </c>
      <c r="D438" s="23" t="s">
        <v>575</v>
      </c>
    </row>
    <row r="439" spans="3:4">
      <c r="C439" s="22" t="s">
        <v>551</v>
      </c>
      <c r="D439" s="23" t="s">
        <v>576</v>
      </c>
    </row>
    <row r="440" spans="3:4">
      <c r="C440" s="22" t="s">
        <v>551</v>
      </c>
      <c r="D440" s="23" t="s">
        <v>577</v>
      </c>
    </row>
    <row r="441" spans="3:4">
      <c r="C441" s="22" t="s">
        <v>551</v>
      </c>
      <c r="D441" s="23" t="s">
        <v>578</v>
      </c>
    </row>
    <row r="442" spans="3:4">
      <c r="C442" s="22" t="s">
        <v>551</v>
      </c>
      <c r="D442" s="23" t="s">
        <v>579</v>
      </c>
    </row>
    <row r="443" spans="3:4">
      <c r="C443" s="22" t="s">
        <v>551</v>
      </c>
      <c r="D443" s="23" t="s">
        <v>580</v>
      </c>
    </row>
    <row r="444" spans="3:4">
      <c r="C444" s="22" t="s">
        <v>551</v>
      </c>
      <c r="D444" s="23" t="s">
        <v>581</v>
      </c>
    </row>
    <row r="445" spans="3:4">
      <c r="C445" s="22" t="s">
        <v>551</v>
      </c>
      <c r="D445" s="23" t="s">
        <v>582</v>
      </c>
    </row>
    <row r="446" spans="3:4">
      <c r="C446" s="22" t="s">
        <v>551</v>
      </c>
      <c r="D446" s="23" t="s">
        <v>583</v>
      </c>
    </row>
    <row r="447" spans="3:4">
      <c r="C447" s="22" t="s">
        <v>551</v>
      </c>
      <c r="D447" s="23" t="s">
        <v>584</v>
      </c>
    </row>
    <row r="448" spans="3:4">
      <c r="C448" s="22" t="s">
        <v>551</v>
      </c>
      <c r="D448" s="23" t="s">
        <v>585</v>
      </c>
    </row>
    <row r="449" spans="3:4">
      <c r="C449" s="22" t="s">
        <v>551</v>
      </c>
      <c r="D449" s="23" t="s">
        <v>586</v>
      </c>
    </row>
    <row r="450" spans="3:4">
      <c r="C450" s="22" t="s">
        <v>551</v>
      </c>
      <c r="D450" s="23" t="s">
        <v>587</v>
      </c>
    </row>
    <row r="451" spans="3:4">
      <c r="C451" s="22" t="s">
        <v>551</v>
      </c>
      <c r="D451" s="23" t="s">
        <v>588</v>
      </c>
    </row>
    <row r="452" spans="3:4">
      <c r="C452" s="22" t="s">
        <v>551</v>
      </c>
      <c r="D452" s="23" t="s">
        <v>589</v>
      </c>
    </row>
    <row r="453" spans="3:4">
      <c r="C453" s="22" t="s">
        <v>551</v>
      </c>
      <c r="D453" s="23" t="s">
        <v>590</v>
      </c>
    </row>
    <row r="454" spans="3:4">
      <c r="C454" s="22" t="s">
        <v>551</v>
      </c>
      <c r="D454" s="23" t="s">
        <v>591</v>
      </c>
    </row>
    <row r="455" spans="3:4">
      <c r="C455" s="22" t="s">
        <v>551</v>
      </c>
      <c r="D455" s="23" t="s">
        <v>592</v>
      </c>
    </row>
    <row r="456" spans="3:4">
      <c r="C456" s="22" t="s">
        <v>551</v>
      </c>
      <c r="D456" s="23" t="s">
        <v>593</v>
      </c>
    </row>
    <row r="457" spans="3:4">
      <c r="C457" s="22" t="s">
        <v>551</v>
      </c>
      <c r="D457" s="23" t="s">
        <v>594</v>
      </c>
    </row>
    <row r="458" spans="3:4">
      <c r="C458" s="22" t="s">
        <v>551</v>
      </c>
      <c r="D458" s="23" t="s">
        <v>595</v>
      </c>
    </row>
    <row r="459" spans="3:4">
      <c r="C459" s="22" t="s">
        <v>596</v>
      </c>
      <c r="D459" s="23" t="s">
        <v>597</v>
      </c>
    </row>
    <row r="460" spans="3:4">
      <c r="C460" s="22" t="s">
        <v>596</v>
      </c>
      <c r="D460" s="23" t="s">
        <v>598</v>
      </c>
    </row>
    <row r="461" spans="3:4">
      <c r="C461" s="22" t="s">
        <v>596</v>
      </c>
      <c r="D461" s="23" t="s">
        <v>599</v>
      </c>
    </row>
    <row r="462" spans="3:4">
      <c r="C462" s="22" t="s">
        <v>596</v>
      </c>
      <c r="D462" s="23" t="s">
        <v>600</v>
      </c>
    </row>
    <row r="463" spans="3:4">
      <c r="C463" s="22" t="s">
        <v>596</v>
      </c>
      <c r="D463" s="23" t="s">
        <v>601</v>
      </c>
    </row>
    <row r="464" spans="3:4">
      <c r="C464" s="22" t="s">
        <v>596</v>
      </c>
      <c r="D464" s="23" t="s">
        <v>602</v>
      </c>
    </row>
    <row r="465" spans="3:4">
      <c r="C465" s="22" t="s">
        <v>596</v>
      </c>
      <c r="D465" s="23" t="s">
        <v>603</v>
      </c>
    </row>
    <row r="466" spans="3:4">
      <c r="C466" s="22" t="s">
        <v>596</v>
      </c>
      <c r="D466" s="23" t="s">
        <v>604</v>
      </c>
    </row>
    <row r="467" spans="3:4">
      <c r="C467" s="22" t="s">
        <v>596</v>
      </c>
      <c r="D467" s="23" t="s">
        <v>605</v>
      </c>
    </row>
    <row r="468" spans="3:4">
      <c r="C468" s="22" t="s">
        <v>596</v>
      </c>
      <c r="D468" s="23" t="s">
        <v>606</v>
      </c>
    </row>
    <row r="469" spans="3:4">
      <c r="C469" s="22" t="s">
        <v>596</v>
      </c>
      <c r="D469" s="23" t="s">
        <v>607</v>
      </c>
    </row>
    <row r="470" spans="3:4">
      <c r="C470" s="22" t="s">
        <v>596</v>
      </c>
      <c r="D470" s="23" t="s">
        <v>608</v>
      </c>
    </row>
    <row r="471" spans="3:4">
      <c r="C471" s="22" t="s">
        <v>596</v>
      </c>
      <c r="D471" s="23" t="s">
        <v>609</v>
      </c>
    </row>
    <row r="472" spans="3:4">
      <c r="C472" s="22" t="s">
        <v>596</v>
      </c>
      <c r="D472" s="23" t="s">
        <v>610</v>
      </c>
    </row>
    <row r="473" spans="3:4">
      <c r="C473" s="22" t="s">
        <v>596</v>
      </c>
      <c r="D473" s="23" t="s">
        <v>611</v>
      </c>
    </row>
    <row r="474" spans="3:4">
      <c r="C474" s="22" t="s">
        <v>596</v>
      </c>
      <c r="D474" s="23" t="s">
        <v>612</v>
      </c>
    </row>
    <row r="475" spans="3:4">
      <c r="C475" s="22" t="s">
        <v>596</v>
      </c>
      <c r="D475" s="23" t="s">
        <v>613</v>
      </c>
    </row>
    <row r="476" spans="3:4">
      <c r="C476" s="22" t="s">
        <v>596</v>
      </c>
      <c r="D476" s="23" t="s">
        <v>614</v>
      </c>
    </row>
    <row r="477" spans="3:4">
      <c r="C477" s="22" t="s">
        <v>596</v>
      </c>
      <c r="D477" s="23" t="s">
        <v>615</v>
      </c>
    </row>
    <row r="478" spans="3:4">
      <c r="C478" s="22" t="s">
        <v>596</v>
      </c>
      <c r="D478" s="23" t="s">
        <v>616</v>
      </c>
    </row>
    <row r="479" spans="3:4">
      <c r="C479" s="22" t="s">
        <v>596</v>
      </c>
      <c r="D479" s="23" t="s">
        <v>617</v>
      </c>
    </row>
    <row r="480" spans="3:4">
      <c r="C480" s="22" t="s">
        <v>596</v>
      </c>
      <c r="D480" s="23" t="s">
        <v>618</v>
      </c>
    </row>
    <row r="481" spans="3:4">
      <c r="C481" s="22" t="s">
        <v>596</v>
      </c>
      <c r="D481" s="23" t="s">
        <v>619</v>
      </c>
    </row>
    <row r="482" spans="3:4">
      <c r="C482" s="22" t="s">
        <v>596</v>
      </c>
      <c r="D482" s="23" t="s">
        <v>620</v>
      </c>
    </row>
    <row r="483" spans="3:4">
      <c r="C483" s="22" t="s">
        <v>596</v>
      </c>
      <c r="D483" s="23" t="s">
        <v>621</v>
      </c>
    </row>
    <row r="484" spans="3:4">
      <c r="C484" s="22" t="s">
        <v>622</v>
      </c>
      <c r="D484" s="23" t="s">
        <v>623</v>
      </c>
    </row>
    <row r="485" spans="3:4">
      <c r="C485" s="22" t="s">
        <v>622</v>
      </c>
      <c r="D485" s="23" t="s">
        <v>624</v>
      </c>
    </row>
    <row r="486" spans="3:4">
      <c r="C486" s="22" t="s">
        <v>622</v>
      </c>
      <c r="D486" s="23" t="s">
        <v>625</v>
      </c>
    </row>
    <row r="487" spans="3:4">
      <c r="C487" s="22" t="s">
        <v>622</v>
      </c>
      <c r="D487" s="23" t="s">
        <v>626</v>
      </c>
    </row>
    <row r="488" spans="3:4">
      <c r="C488" s="22" t="s">
        <v>622</v>
      </c>
      <c r="D488" s="23" t="s">
        <v>627</v>
      </c>
    </row>
    <row r="489" spans="3:4">
      <c r="C489" s="22" t="s">
        <v>622</v>
      </c>
      <c r="D489" s="23" t="s">
        <v>628</v>
      </c>
    </row>
    <row r="490" spans="3:4">
      <c r="C490" s="22" t="s">
        <v>622</v>
      </c>
      <c r="D490" s="23" t="s">
        <v>629</v>
      </c>
    </row>
    <row r="491" spans="3:4">
      <c r="C491" s="22" t="s">
        <v>622</v>
      </c>
      <c r="D491" s="23" t="s">
        <v>630</v>
      </c>
    </row>
    <row r="492" spans="3:4">
      <c r="C492" s="22" t="s">
        <v>622</v>
      </c>
      <c r="D492" s="23" t="s">
        <v>631</v>
      </c>
    </row>
    <row r="493" spans="3:4">
      <c r="C493" s="22" t="s">
        <v>622</v>
      </c>
      <c r="D493" s="23" t="s">
        <v>632</v>
      </c>
    </row>
    <row r="494" spans="3:4">
      <c r="C494" s="22" t="s">
        <v>622</v>
      </c>
      <c r="D494" s="23" t="s">
        <v>633</v>
      </c>
    </row>
    <row r="495" spans="3:4">
      <c r="C495" s="22" t="s">
        <v>622</v>
      </c>
      <c r="D495" s="23" t="s">
        <v>634</v>
      </c>
    </row>
    <row r="496" spans="3:4">
      <c r="C496" s="22" t="s">
        <v>622</v>
      </c>
      <c r="D496" s="23" t="s">
        <v>635</v>
      </c>
    </row>
    <row r="497" spans="3:4">
      <c r="C497" s="22" t="s">
        <v>622</v>
      </c>
      <c r="D497" s="23" t="s">
        <v>636</v>
      </c>
    </row>
    <row r="498" spans="3:4">
      <c r="C498" s="22" t="s">
        <v>622</v>
      </c>
      <c r="D498" s="23" t="s">
        <v>637</v>
      </c>
    </row>
    <row r="499" spans="3:4">
      <c r="C499" s="22" t="s">
        <v>622</v>
      </c>
      <c r="D499" s="23" t="s">
        <v>638</v>
      </c>
    </row>
    <row r="500" spans="3:4">
      <c r="C500" s="22" t="s">
        <v>622</v>
      </c>
      <c r="D500" s="23" t="s">
        <v>639</v>
      </c>
    </row>
    <row r="501" spans="3:4">
      <c r="C501" s="22" t="s">
        <v>622</v>
      </c>
      <c r="D501" s="23" t="s">
        <v>640</v>
      </c>
    </row>
    <row r="502" spans="3:4">
      <c r="C502" s="22" t="s">
        <v>622</v>
      </c>
      <c r="D502" s="23" t="s">
        <v>641</v>
      </c>
    </row>
    <row r="503" spans="3:4">
      <c r="C503" s="22" t="s">
        <v>622</v>
      </c>
      <c r="D503" s="23" t="s">
        <v>642</v>
      </c>
    </row>
    <row r="504" spans="3:4">
      <c r="C504" s="22" t="s">
        <v>622</v>
      </c>
      <c r="D504" s="23" t="s">
        <v>643</v>
      </c>
    </row>
    <row r="505" spans="3:4">
      <c r="C505" s="22" t="s">
        <v>622</v>
      </c>
      <c r="D505" s="23" t="s">
        <v>644</v>
      </c>
    </row>
    <row r="506" spans="3:4">
      <c r="C506" s="22" t="s">
        <v>622</v>
      </c>
      <c r="D506" s="23" t="s">
        <v>645</v>
      </c>
    </row>
    <row r="507" spans="3:4">
      <c r="C507" s="22" t="s">
        <v>622</v>
      </c>
      <c r="D507" s="23" t="s">
        <v>646</v>
      </c>
    </row>
    <row r="508" spans="3:4">
      <c r="C508" s="22" t="s">
        <v>622</v>
      </c>
      <c r="D508" s="23" t="s">
        <v>647</v>
      </c>
    </row>
    <row r="509" spans="3:4">
      <c r="C509" s="22" t="s">
        <v>622</v>
      </c>
      <c r="D509" s="23" t="s">
        <v>648</v>
      </c>
    </row>
    <row r="510" spans="3:4">
      <c r="C510" s="22" t="s">
        <v>622</v>
      </c>
      <c r="D510" s="23" t="s">
        <v>649</v>
      </c>
    </row>
    <row r="511" spans="3:4">
      <c r="C511" s="22" t="s">
        <v>622</v>
      </c>
      <c r="D511" s="23" t="s">
        <v>524</v>
      </c>
    </row>
    <row r="512" spans="3:4">
      <c r="C512" s="22" t="s">
        <v>622</v>
      </c>
      <c r="D512" s="23" t="s">
        <v>650</v>
      </c>
    </row>
    <row r="513" spans="3:5">
      <c r="C513" s="22" t="s">
        <v>622</v>
      </c>
      <c r="D513" s="23" t="s">
        <v>651</v>
      </c>
    </row>
    <row r="514" spans="3:5">
      <c r="C514" s="22" t="s">
        <v>622</v>
      </c>
      <c r="D514" s="23" t="s">
        <v>652</v>
      </c>
    </row>
    <row r="515" spans="3:5">
      <c r="C515" s="22" t="s">
        <v>622</v>
      </c>
      <c r="D515" s="23" t="s">
        <v>653</v>
      </c>
    </row>
    <row r="516" spans="3:5">
      <c r="C516" s="22" t="s">
        <v>622</v>
      </c>
      <c r="D516" s="23" t="s">
        <v>654</v>
      </c>
    </row>
    <row r="517" spans="3:5">
      <c r="C517" s="22" t="s">
        <v>622</v>
      </c>
      <c r="D517" s="23" t="s">
        <v>655</v>
      </c>
    </row>
    <row r="518" spans="3:5">
      <c r="C518" s="22" t="s">
        <v>622</v>
      </c>
      <c r="D518" s="23" t="s">
        <v>656</v>
      </c>
      <c r="E518" s="27"/>
    </row>
    <row r="519" spans="3:5">
      <c r="C519" s="22" t="s">
        <v>657</v>
      </c>
      <c r="D519" s="23" t="s">
        <v>658</v>
      </c>
    </row>
    <row r="520" spans="3:5">
      <c r="C520" s="22" t="s">
        <v>657</v>
      </c>
      <c r="D520" s="23" t="s">
        <v>659</v>
      </c>
    </row>
    <row r="521" spans="3:5">
      <c r="C521" s="22" t="s">
        <v>657</v>
      </c>
      <c r="D521" s="23" t="s">
        <v>660</v>
      </c>
    </row>
    <row r="522" spans="3:5">
      <c r="C522" s="22" t="s">
        <v>657</v>
      </c>
      <c r="D522" s="23" t="s">
        <v>661</v>
      </c>
    </row>
    <row r="523" spans="3:5">
      <c r="C523" s="22" t="s">
        <v>657</v>
      </c>
      <c r="D523" s="23" t="s">
        <v>662</v>
      </c>
    </row>
    <row r="524" spans="3:5">
      <c r="C524" s="22" t="s">
        <v>657</v>
      </c>
      <c r="D524" s="23" t="s">
        <v>663</v>
      </c>
    </row>
    <row r="525" spans="3:5">
      <c r="C525" s="22" t="s">
        <v>657</v>
      </c>
      <c r="D525" s="23" t="s">
        <v>664</v>
      </c>
    </row>
    <row r="526" spans="3:5">
      <c r="C526" s="22" t="s">
        <v>657</v>
      </c>
      <c r="D526" s="23" t="s">
        <v>665</v>
      </c>
    </row>
    <row r="527" spans="3:5">
      <c r="C527" s="22" t="s">
        <v>657</v>
      </c>
      <c r="D527" s="23" t="s">
        <v>666</v>
      </c>
    </row>
    <row r="528" spans="3:5">
      <c r="C528" s="22" t="s">
        <v>657</v>
      </c>
      <c r="D528" s="23" t="s">
        <v>667</v>
      </c>
    </row>
    <row r="529" spans="3:4">
      <c r="C529" s="22" t="s">
        <v>657</v>
      </c>
      <c r="D529" s="23" t="s">
        <v>668</v>
      </c>
    </row>
    <row r="530" spans="3:4">
      <c r="C530" s="22" t="s">
        <v>657</v>
      </c>
      <c r="D530" s="23" t="s">
        <v>669</v>
      </c>
    </row>
    <row r="531" spans="3:4">
      <c r="C531" s="22" t="s">
        <v>657</v>
      </c>
      <c r="D531" s="23" t="s">
        <v>670</v>
      </c>
    </row>
    <row r="532" spans="3:4">
      <c r="C532" s="22" t="s">
        <v>657</v>
      </c>
      <c r="D532" s="23" t="s">
        <v>671</v>
      </c>
    </row>
    <row r="533" spans="3:4">
      <c r="C533" s="22" t="s">
        <v>657</v>
      </c>
      <c r="D533" s="23" t="s">
        <v>672</v>
      </c>
    </row>
    <row r="534" spans="3:4">
      <c r="C534" s="22" t="s">
        <v>657</v>
      </c>
      <c r="D534" s="23" t="s">
        <v>673</v>
      </c>
    </row>
    <row r="535" spans="3:4">
      <c r="C535" s="22" t="s">
        <v>657</v>
      </c>
      <c r="D535" s="23" t="s">
        <v>674</v>
      </c>
    </row>
    <row r="536" spans="3:4">
      <c r="C536" s="22" t="s">
        <v>657</v>
      </c>
      <c r="D536" s="23" t="s">
        <v>675</v>
      </c>
    </row>
    <row r="537" spans="3:4">
      <c r="C537" s="22" t="s">
        <v>657</v>
      </c>
      <c r="D537" s="23" t="s">
        <v>676</v>
      </c>
    </row>
    <row r="538" spans="3:4">
      <c r="C538" s="22" t="s">
        <v>657</v>
      </c>
      <c r="D538" s="23" t="s">
        <v>677</v>
      </c>
    </row>
    <row r="539" spans="3:4">
      <c r="C539" s="22" t="s">
        <v>657</v>
      </c>
      <c r="D539" s="23" t="s">
        <v>678</v>
      </c>
    </row>
    <row r="540" spans="3:4">
      <c r="C540" s="22" t="s">
        <v>657</v>
      </c>
      <c r="D540" s="23" t="s">
        <v>679</v>
      </c>
    </row>
    <row r="541" spans="3:4">
      <c r="C541" s="22" t="s">
        <v>657</v>
      </c>
      <c r="D541" s="23" t="s">
        <v>680</v>
      </c>
    </row>
    <row r="542" spans="3:4">
      <c r="C542" s="22" t="s">
        <v>657</v>
      </c>
      <c r="D542" s="23" t="s">
        <v>681</v>
      </c>
    </row>
    <row r="543" spans="3:4">
      <c r="C543" s="22" t="s">
        <v>657</v>
      </c>
      <c r="D543" s="23" t="s">
        <v>682</v>
      </c>
    </row>
    <row r="544" spans="3:4">
      <c r="C544" s="22" t="s">
        <v>657</v>
      </c>
      <c r="D544" s="23" t="s">
        <v>683</v>
      </c>
    </row>
    <row r="545" spans="3:4">
      <c r="C545" s="22" t="s">
        <v>657</v>
      </c>
      <c r="D545" s="23" t="s">
        <v>684</v>
      </c>
    </row>
    <row r="546" spans="3:4">
      <c r="C546" s="22" t="s">
        <v>657</v>
      </c>
      <c r="D546" s="23" t="s">
        <v>685</v>
      </c>
    </row>
    <row r="547" spans="3:4">
      <c r="C547" s="22" t="s">
        <v>657</v>
      </c>
      <c r="D547" s="23" t="s">
        <v>686</v>
      </c>
    </row>
    <row r="548" spans="3:4">
      <c r="C548" s="22" t="s">
        <v>657</v>
      </c>
      <c r="D548" s="23" t="s">
        <v>687</v>
      </c>
    </row>
    <row r="549" spans="3:4">
      <c r="C549" s="22" t="s">
        <v>657</v>
      </c>
      <c r="D549" s="23" t="s">
        <v>688</v>
      </c>
    </row>
    <row r="550" spans="3:4">
      <c r="C550" s="22" t="s">
        <v>657</v>
      </c>
      <c r="D550" s="23" t="s">
        <v>689</v>
      </c>
    </row>
    <row r="551" spans="3:4">
      <c r="C551" s="22" t="s">
        <v>657</v>
      </c>
      <c r="D551" s="23" t="s">
        <v>690</v>
      </c>
    </row>
    <row r="552" spans="3:4">
      <c r="C552" s="22" t="s">
        <v>657</v>
      </c>
      <c r="D552" s="23" t="s">
        <v>691</v>
      </c>
    </row>
    <row r="553" spans="3:4">
      <c r="C553" s="22" t="s">
        <v>657</v>
      </c>
      <c r="D553" s="23" t="s">
        <v>692</v>
      </c>
    </row>
    <row r="554" spans="3:4">
      <c r="C554" s="22" t="s">
        <v>657</v>
      </c>
      <c r="D554" s="23" t="s">
        <v>693</v>
      </c>
    </row>
    <row r="555" spans="3:4">
      <c r="C555" s="22" t="s">
        <v>657</v>
      </c>
      <c r="D555" s="23" t="s">
        <v>694</v>
      </c>
    </row>
    <row r="556" spans="3:4">
      <c r="C556" s="22" t="s">
        <v>657</v>
      </c>
      <c r="D556" s="23" t="s">
        <v>695</v>
      </c>
    </row>
    <row r="557" spans="3:4">
      <c r="C557" s="22" t="s">
        <v>657</v>
      </c>
      <c r="D557" s="23" t="s">
        <v>696</v>
      </c>
    </row>
    <row r="558" spans="3:4">
      <c r="C558" s="22" t="s">
        <v>657</v>
      </c>
      <c r="D558" s="23" t="s">
        <v>697</v>
      </c>
    </row>
    <row r="559" spans="3:4">
      <c r="C559" s="22" t="s">
        <v>657</v>
      </c>
      <c r="D559" s="23" t="s">
        <v>698</v>
      </c>
    </row>
    <row r="560" spans="3:4">
      <c r="C560" s="22" t="s">
        <v>657</v>
      </c>
      <c r="D560" s="23" t="s">
        <v>699</v>
      </c>
    </row>
    <row r="561" spans="3:4">
      <c r="C561" s="22" t="s">
        <v>657</v>
      </c>
      <c r="D561" s="23" t="s">
        <v>700</v>
      </c>
    </row>
    <row r="562" spans="3:4">
      <c r="C562" s="22" t="s">
        <v>657</v>
      </c>
      <c r="D562" s="23" t="s">
        <v>701</v>
      </c>
    </row>
    <row r="563" spans="3:4">
      <c r="C563" s="22" t="s">
        <v>657</v>
      </c>
      <c r="D563" s="23" t="s">
        <v>702</v>
      </c>
    </row>
    <row r="564" spans="3:4">
      <c r="C564" s="22" t="s">
        <v>657</v>
      </c>
      <c r="D564" s="23" t="s">
        <v>703</v>
      </c>
    </row>
    <row r="565" spans="3:4">
      <c r="C565" s="22" t="s">
        <v>657</v>
      </c>
      <c r="D565" s="23" t="s">
        <v>704</v>
      </c>
    </row>
    <row r="566" spans="3:4">
      <c r="C566" s="22" t="s">
        <v>657</v>
      </c>
      <c r="D566" s="23" t="s">
        <v>705</v>
      </c>
    </row>
    <row r="567" spans="3:4">
      <c r="C567" s="22" t="s">
        <v>657</v>
      </c>
      <c r="D567" s="23" t="s">
        <v>706</v>
      </c>
    </row>
    <row r="568" spans="3:4">
      <c r="C568" s="22" t="s">
        <v>657</v>
      </c>
      <c r="D568" s="23" t="s">
        <v>707</v>
      </c>
    </row>
    <row r="569" spans="3:4">
      <c r="C569" s="22" t="s">
        <v>657</v>
      </c>
      <c r="D569" s="23" t="s">
        <v>708</v>
      </c>
    </row>
    <row r="570" spans="3:4">
      <c r="C570" s="22" t="s">
        <v>657</v>
      </c>
      <c r="D570" s="23" t="s">
        <v>709</v>
      </c>
    </row>
    <row r="571" spans="3:4">
      <c r="C571" s="22" t="s">
        <v>657</v>
      </c>
      <c r="D571" s="23" t="s">
        <v>710</v>
      </c>
    </row>
    <row r="572" spans="3:4">
      <c r="C572" s="22" t="s">
        <v>657</v>
      </c>
      <c r="D572" s="23" t="s">
        <v>711</v>
      </c>
    </row>
    <row r="573" spans="3:4">
      <c r="C573" s="22" t="s">
        <v>657</v>
      </c>
      <c r="D573" s="23" t="s">
        <v>712</v>
      </c>
    </row>
    <row r="574" spans="3:4">
      <c r="C574" s="22" t="s">
        <v>657</v>
      </c>
      <c r="D574" s="23" t="s">
        <v>713</v>
      </c>
    </row>
    <row r="575" spans="3:4">
      <c r="C575" s="22" t="s">
        <v>657</v>
      </c>
      <c r="D575" s="23" t="s">
        <v>428</v>
      </c>
    </row>
    <row r="576" spans="3:4">
      <c r="C576" s="22" t="s">
        <v>657</v>
      </c>
      <c r="D576" s="23" t="s">
        <v>714</v>
      </c>
    </row>
    <row r="577" spans="3:4">
      <c r="C577" s="22" t="s">
        <v>657</v>
      </c>
      <c r="D577" s="23" t="s">
        <v>715</v>
      </c>
    </row>
    <row r="578" spans="3:4">
      <c r="C578" s="22" t="s">
        <v>657</v>
      </c>
      <c r="D578" s="23" t="s">
        <v>716</v>
      </c>
    </row>
    <row r="579" spans="3:4">
      <c r="C579" s="22" t="s">
        <v>657</v>
      </c>
      <c r="D579" s="23" t="s">
        <v>717</v>
      </c>
    </row>
    <row r="580" spans="3:4">
      <c r="C580" s="22" t="s">
        <v>657</v>
      </c>
      <c r="D580" s="23" t="s">
        <v>718</v>
      </c>
    </row>
    <row r="581" spans="3:4">
      <c r="C581" s="22" t="s">
        <v>657</v>
      </c>
      <c r="D581" s="23" t="s">
        <v>719</v>
      </c>
    </row>
    <row r="582" spans="3:4">
      <c r="C582" s="22" t="s">
        <v>720</v>
      </c>
      <c r="D582" s="23" t="s">
        <v>721</v>
      </c>
    </row>
    <row r="583" spans="3:4">
      <c r="C583" s="22" t="s">
        <v>720</v>
      </c>
      <c r="D583" s="23" t="s">
        <v>722</v>
      </c>
    </row>
    <row r="584" spans="3:4">
      <c r="C584" s="22" t="s">
        <v>720</v>
      </c>
      <c r="D584" s="23" t="s">
        <v>723</v>
      </c>
    </row>
    <row r="585" spans="3:4">
      <c r="C585" s="22" t="s">
        <v>720</v>
      </c>
      <c r="D585" s="23" t="s">
        <v>724</v>
      </c>
    </row>
    <row r="586" spans="3:4">
      <c r="C586" s="22" t="s">
        <v>720</v>
      </c>
      <c r="D586" s="23" t="s">
        <v>725</v>
      </c>
    </row>
    <row r="587" spans="3:4">
      <c r="C587" s="22" t="s">
        <v>720</v>
      </c>
      <c r="D587" s="23" t="s">
        <v>726</v>
      </c>
    </row>
    <row r="588" spans="3:4">
      <c r="C588" s="22" t="s">
        <v>720</v>
      </c>
      <c r="D588" s="23" t="s">
        <v>727</v>
      </c>
    </row>
    <row r="589" spans="3:4">
      <c r="C589" s="22" t="s">
        <v>720</v>
      </c>
      <c r="D589" s="23" t="s">
        <v>728</v>
      </c>
    </row>
    <row r="590" spans="3:4">
      <c r="C590" s="22" t="s">
        <v>720</v>
      </c>
      <c r="D590" s="23" t="s">
        <v>729</v>
      </c>
    </row>
    <row r="591" spans="3:4">
      <c r="C591" s="22" t="s">
        <v>720</v>
      </c>
      <c r="D591" s="23" t="s">
        <v>730</v>
      </c>
    </row>
    <row r="592" spans="3:4">
      <c r="C592" s="22" t="s">
        <v>720</v>
      </c>
      <c r="D592" s="23" t="s">
        <v>731</v>
      </c>
    </row>
    <row r="593" spans="3:4">
      <c r="C593" s="22" t="s">
        <v>720</v>
      </c>
      <c r="D593" s="23" t="s">
        <v>732</v>
      </c>
    </row>
    <row r="594" spans="3:4">
      <c r="C594" s="22" t="s">
        <v>720</v>
      </c>
      <c r="D594" s="23" t="s">
        <v>733</v>
      </c>
    </row>
    <row r="595" spans="3:4">
      <c r="C595" s="22" t="s">
        <v>720</v>
      </c>
      <c r="D595" s="23" t="s">
        <v>734</v>
      </c>
    </row>
    <row r="596" spans="3:4">
      <c r="C596" s="22" t="s">
        <v>720</v>
      </c>
      <c r="D596" s="23" t="s">
        <v>735</v>
      </c>
    </row>
    <row r="597" spans="3:4">
      <c r="C597" s="22" t="s">
        <v>720</v>
      </c>
      <c r="D597" s="23" t="s">
        <v>736</v>
      </c>
    </row>
    <row r="598" spans="3:4">
      <c r="C598" s="22" t="s">
        <v>720</v>
      </c>
      <c r="D598" s="23" t="s">
        <v>737</v>
      </c>
    </row>
    <row r="599" spans="3:4">
      <c r="C599" s="22" t="s">
        <v>720</v>
      </c>
      <c r="D599" s="23" t="s">
        <v>738</v>
      </c>
    </row>
    <row r="600" spans="3:4">
      <c r="C600" s="22" t="s">
        <v>720</v>
      </c>
      <c r="D600" s="23" t="s">
        <v>739</v>
      </c>
    </row>
    <row r="601" spans="3:4">
      <c r="C601" s="22" t="s">
        <v>720</v>
      </c>
      <c r="D601" s="23" t="s">
        <v>740</v>
      </c>
    </row>
    <row r="602" spans="3:4">
      <c r="C602" s="22" t="s">
        <v>720</v>
      </c>
      <c r="D602" s="23" t="s">
        <v>741</v>
      </c>
    </row>
    <row r="603" spans="3:4">
      <c r="C603" s="22" t="s">
        <v>720</v>
      </c>
      <c r="D603" s="23" t="s">
        <v>742</v>
      </c>
    </row>
    <row r="604" spans="3:4">
      <c r="C604" s="22" t="s">
        <v>720</v>
      </c>
      <c r="D604" s="23" t="s">
        <v>743</v>
      </c>
    </row>
    <row r="605" spans="3:4">
      <c r="C605" s="22" t="s">
        <v>720</v>
      </c>
      <c r="D605" s="23" t="s">
        <v>744</v>
      </c>
    </row>
    <row r="606" spans="3:4">
      <c r="C606" s="22" t="s">
        <v>720</v>
      </c>
      <c r="D606" s="23" t="s">
        <v>745</v>
      </c>
    </row>
    <row r="607" spans="3:4">
      <c r="C607" s="22" t="s">
        <v>720</v>
      </c>
      <c r="D607" s="23" t="s">
        <v>746</v>
      </c>
    </row>
    <row r="608" spans="3:4">
      <c r="C608" s="22" t="s">
        <v>720</v>
      </c>
      <c r="D608" s="23" t="s">
        <v>747</v>
      </c>
    </row>
    <row r="609" spans="3:4">
      <c r="C609" s="22" t="s">
        <v>720</v>
      </c>
      <c r="D609" s="23" t="s">
        <v>748</v>
      </c>
    </row>
    <row r="610" spans="3:4">
      <c r="C610" s="22" t="s">
        <v>720</v>
      </c>
      <c r="D610" s="23" t="s">
        <v>749</v>
      </c>
    </row>
    <row r="611" spans="3:4">
      <c r="C611" s="22" t="s">
        <v>720</v>
      </c>
      <c r="D611" s="23" t="s">
        <v>750</v>
      </c>
    </row>
    <row r="612" spans="3:4">
      <c r="C612" s="22" t="s">
        <v>720</v>
      </c>
      <c r="D612" s="23" t="s">
        <v>751</v>
      </c>
    </row>
    <row r="613" spans="3:4">
      <c r="C613" s="22" t="s">
        <v>720</v>
      </c>
      <c r="D613" s="23" t="s">
        <v>752</v>
      </c>
    </row>
    <row r="614" spans="3:4">
      <c r="C614" s="22" t="s">
        <v>720</v>
      </c>
      <c r="D614" s="23" t="s">
        <v>753</v>
      </c>
    </row>
    <row r="615" spans="3:4">
      <c r="C615" s="22" t="s">
        <v>720</v>
      </c>
      <c r="D615" s="23" t="s">
        <v>754</v>
      </c>
    </row>
    <row r="616" spans="3:4">
      <c r="C616" s="22" t="s">
        <v>720</v>
      </c>
      <c r="D616" s="23" t="s">
        <v>755</v>
      </c>
    </row>
    <row r="617" spans="3:4">
      <c r="C617" s="22" t="s">
        <v>720</v>
      </c>
      <c r="D617" s="23" t="s">
        <v>756</v>
      </c>
    </row>
    <row r="618" spans="3:4">
      <c r="C618" s="22" t="s">
        <v>720</v>
      </c>
      <c r="D618" s="23" t="s">
        <v>757</v>
      </c>
    </row>
    <row r="619" spans="3:4">
      <c r="C619" s="22" t="s">
        <v>720</v>
      </c>
      <c r="D619" s="23" t="s">
        <v>758</v>
      </c>
    </row>
    <row r="620" spans="3:4">
      <c r="C620" s="22" t="s">
        <v>720</v>
      </c>
      <c r="D620" s="23" t="s">
        <v>759</v>
      </c>
    </row>
    <row r="621" spans="3:4">
      <c r="C621" s="22" t="s">
        <v>720</v>
      </c>
      <c r="D621" s="23" t="s">
        <v>760</v>
      </c>
    </row>
    <row r="622" spans="3:4">
      <c r="C622" s="22" t="s">
        <v>720</v>
      </c>
      <c r="D622" s="23" t="s">
        <v>761</v>
      </c>
    </row>
    <row r="623" spans="3:4">
      <c r="C623" s="22" t="s">
        <v>720</v>
      </c>
      <c r="D623" s="23" t="s">
        <v>762</v>
      </c>
    </row>
    <row r="624" spans="3:4">
      <c r="C624" s="22" t="s">
        <v>720</v>
      </c>
      <c r="D624" s="23" t="s">
        <v>763</v>
      </c>
    </row>
    <row r="625" spans="3:4">
      <c r="C625" s="22" t="s">
        <v>720</v>
      </c>
      <c r="D625" s="23" t="s">
        <v>764</v>
      </c>
    </row>
    <row r="626" spans="3:4">
      <c r="C626" s="22" t="s">
        <v>720</v>
      </c>
      <c r="D626" s="23" t="s">
        <v>765</v>
      </c>
    </row>
    <row r="627" spans="3:4">
      <c r="C627" s="22" t="s">
        <v>720</v>
      </c>
      <c r="D627" s="23" t="s">
        <v>766</v>
      </c>
    </row>
    <row r="628" spans="3:4">
      <c r="C628" s="22" t="s">
        <v>720</v>
      </c>
      <c r="D628" s="23" t="s">
        <v>767</v>
      </c>
    </row>
    <row r="629" spans="3:4">
      <c r="C629" s="22" t="s">
        <v>720</v>
      </c>
      <c r="D629" s="23" t="s">
        <v>768</v>
      </c>
    </row>
    <row r="630" spans="3:4">
      <c r="C630" s="22" t="s">
        <v>720</v>
      </c>
      <c r="D630" s="23" t="s">
        <v>769</v>
      </c>
    </row>
    <row r="631" spans="3:4">
      <c r="C631" s="22" t="s">
        <v>720</v>
      </c>
      <c r="D631" s="23" t="s">
        <v>770</v>
      </c>
    </row>
    <row r="632" spans="3:4">
      <c r="C632" s="22" t="s">
        <v>720</v>
      </c>
      <c r="D632" s="23" t="s">
        <v>771</v>
      </c>
    </row>
    <row r="633" spans="3:4">
      <c r="C633" s="22" t="s">
        <v>720</v>
      </c>
      <c r="D633" s="23" t="s">
        <v>772</v>
      </c>
    </row>
    <row r="634" spans="3:4">
      <c r="C634" s="22" t="s">
        <v>720</v>
      </c>
      <c r="D634" s="23" t="s">
        <v>773</v>
      </c>
    </row>
    <row r="635" spans="3:4">
      <c r="C635" s="22" t="s">
        <v>720</v>
      </c>
      <c r="D635" s="23" t="s">
        <v>774</v>
      </c>
    </row>
    <row r="636" spans="3:4">
      <c r="C636" s="22" t="s">
        <v>775</v>
      </c>
      <c r="D636" s="23" t="s">
        <v>776</v>
      </c>
    </row>
    <row r="637" spans="3:4">
      <c r="C637" s="22" t="s">
        <v>775</v>
      </c>
      <c r="D637" s="23" t="s">
        <v>777</v>
      </c>
    </row>
    <row r="638" spans="3:4">
      <c r="C638" s="22" t="s">
        <v>775</v>
      </c>
      <c r="D638" s="23" t="s">
        <v>778</v>
      </c>
    </row>
    <row r="639" spans="3:4">
      <c r="C639" s="22" t="s">
        <v>775</v>
      </c>
      <c r="D639" s="23" t="s">
        <v>779</v>
      </c>
    </row>
    <row r="640" spans="3:4">
      <c r="C640" s="22" t="s">
        <v>775</v>
      </c>
      <c r="D640" s="23" t="s">
        <v>780</v>
      </c>
    </row>
    <row r="641" spans="3:4">
      <c r="C641" s="22" t="s">
        <v>775</v>
      </c>
      <c r="D641" s="23" t="s">
        <v>781</v>
      </c>
    </row>
    <row r="642" spans="3:4">
      <c r="C642" s="22" t="s">
        <v>775</v>
      </c>
      <c r="D642" s="23" t="s">
        <v>782</v>
      </c>
    </row>
    <row r="643" spans="3:4">
      <c r="C643" s="22" t="s">
        <v>775</v>
      </c>
      <c r="D643" s="23" t="s">
        <v>783</v>
      </c>
    </row>
    <row r="644" spans="3:4">
      <c r="C644" s="22" t="s">
        <v>775</v>
      </c>
      <c r="D644" s="23" t="s">
        <v>784</v>
      </c>
    </row>
    <row r="645" spans="3:4">
      <c r="C645" s="22" t="s">
        <v>775</v>
      </c>
      <c r="D645" s="23" t="s">
        <v>785</v>
      </c>
    </row>
    <row r="646" spans="3:4">
      <c r="C646" s="22" t="s">
        <v>775</v>
      </c>
      <c r="D646" s="23" t="s">
        <v>786</v>
      </c>
    </row>
    <row r="647" spans="3:4">
      <c r="C647" s="22" t="s">
        <v>775</v>
      </c>
      <c r="D647" s="23" t="s">
        <v>787</v>
      </c>
    </row>
    <row r="648" spans="3:4">
      <c r="C648" s="22" t="s">
        <v>775</v>
      </c>
      <c r="D648" s="23" t="s">
        <v>788</v>
      </c>
    </row>
    <row r="649" spans="3:4">
      <c r="C649" s="22" t="s">
        <v>775</v>
      </c>
      <c r="D649" s="23" t="s">
        <v>789</v>
      </c>
    </row>
    <row r="650" spans="3:4">
      <c r="C650" s="22" t="s">
        <v>775</v>
      </c>
      <c r="D650" s="23" t="s">
        <v>790</v>
      </c>
    </row>
    <row r="651" spans="3:4">
      <c r="C651" s="22" t="s">
        <v>775</v>
      </c>
      <c r="D651" s="23" t="s">
        <v>791</v>
      </c>
    </row>
    <row r="652" spans="3:4">
      <c r="C652" s="22" t="s">
        <v>775</v>
      </c>
      <c r="D652" s="23" t="s">
        <v>792</v>
      </c>
    </row>
    <row r="653" spans="3:4">
      <c r="C653" s="22" t="s">
        <v>775</v>
      </c>
      <c r="D653" s="23" t="s">
        <v>793</v>
      </c>
    </row>
    <row r="654" spans="3:4">
      <c r="C654" s="22" t="s">
        <v>775</v>
      </c>
      <c r="D654" s="23" t="s">
        <v>794</v>
      </c>
    </row>
    <row r="655" spans="3:4">
      <c r="C655" s="22" t="s">
        <v>775</v>
      </c>
      <c r="D655" s="23" t="s">
        <v>795</v>
      </c>
    </row>
    <row r="656" spans="3:4">
      <c r="C656" s="22" t="s">
        <v>775</v>
      </c>
      <c r="D656" s="23" t="s">
        <v>796</v>
      </c>
    </row>
    <row r="657" spans="3:4">
      <c r="C657" s="22" t="s">
        <v>775</v>
      </c>
      <c r="D657" s="23" t="s">
        <v>797</v>
      </c>
    </row>
    <row r="658" spans="3:4">
      <c r="C658" s="22" t="s">
        <v>775</v>
      </c>
      <c r="D658" s="23" t="s">
        <v>798</v>
      </c>
    </row>
    <row r="659" spans="3:4">
      <c r="C659" s="22" t="s">
        <v>775</v>
      </c>
      <c r="D659" s="23" t="s">
        <v>799</v>
      </c>
    </row>
    <row r="660" spans="3:4">
      <c r="C660" s="22" t="s">
        <v>775</v>
      </c>
      <c r="D660" s="23" t="s">
        <v>800</v>
      </c>
    </row>
    <row r="661" spans="3:4">
      <c r="C661" s="22" t="s">
        <v>775</v>
      </c>
      <c r="D661" s="23" t="s">
        <v>801</v>
      </c>
    </row>
    <row r="662" spans="3:4">
      <c r="C662" s="22" t="s">
        <v>775</v>
      </c>
      <c r="D662" s="23" t="s">
        <v>802</v>
      </c>
    </row>
    <row r="663" spans="3:4">
      <c r="C663" s="22" t="s">
        <v>775</v>
      </c>
      <c r="D663" s="23" t="s">
        <v>803</v>
      </c>
    </row>
    <row r="664" spans="3:4">
      <c r="C664" s="22" t="s">
        <v>775</v>
      </c>
      <c r="D664" s="23" t="s">
        <v>804</v>
      </c>
    </row>
    <row r="665" spans="3:4">
      <c r="C665" s="22" t="s">
        <v>775</v>
      </c>
      <c r="D665" s="23" t="s">
        <v>805</v>
      </c>
    </row>
    <row r="666" spans="3:4">
      <c r="C666" s="22" t="s">
        <v>775</v>
      </c>
      <c r="D666" s="23" t="s">
        <v>806</v>
      </c>
    </row>
    <row r="667" spans="3:4">
      <c r="C667" s="22" t="s">
        <v>775</v>
      </c>
      <c r="D667" s="23" t="s">
        <v>807</v>
      </c>
    </row>
    <row r="668" spans="3:4">
      <c r="C668" s="22" t="s">
        <v>775</v>
      </c>
      <c r="D668" s="23" t="s">
        <v>808</v>
      </c>
    </row>
    <row r="669" spans="3:4">
      <c r="C669" s="22" t="s">
        <v>775</v>
      </c>
      <c r="D669" s="23" t="s">
        <v>809</v>
      </c>
    </row>
    <row r="670" spans="3:4">
      <c r="C670" s="22" t="s">
        <v>775</v>
      </c>
      <c r="D670" s="23" t="s">
        <v>810</v>
      </c>
    </row>
    <row r="671" spans="3:4">
      <c r="C671" s="22" t="s">
        <v>775</v>
      </c>
      <c r="D671" s="23" t="s">
        <v>811</v>
      </c>
    </row>
    <row r="672" spans="3:4">
      <c r="C672" s="22" t="s">
        <v>775</v>
      </c>
      <c r="D672" s="23" t="s">
        <v>812</v>
      </c>
    </row>
    <row r="673" spans="3:4">
      <c r="C673" s="22" t="s">
        <v>775</v>
      </c>
      <c r="D673" s="23" t="s">
        <v>813</v>
      </c>
    </row>
    <row r="674" spans="3:4">
      <c r="C674" s="22" t="s">
        <v>775</v>
      </c>
      <c r="D674" s="23" t="s">
        <v>814</v>
      </c>
    </row>
    <row r="675" spans="3:4">
      <c r="C675" s="22" t="s">
        <v>775</v>
      </c>
      <c r="D675" s="23" t="s">
        <v>815</v>
      </c>
    </row>
    <row r="676" spans="3:4">
      <c r="C676" s="22" t="s">
        <v>775</v>
      </c>
      <c r="D676" s="23" t="s">
        <v>816</v>
      </c>
    </row>
    <row r="677" spans="3:4">
      <c r="C677" s="22" t="s">
        <v>775</v>
      </c>
      <c r="D677" s="23" t="s">
        <v>817</v>
      </c>
    </row>
    <row r="678" spans="3:4">
      <c r="C678" s="22" t="s">
        <v>775</v>
      </c>
      <c r="D678" s="23" t="s">
        <v>818</v>
      </c>
    </row>
    <row r="679" spans="3:4">
      <c r="C679" s="22" t="s">
        <v>775</v>
      </c>
      <c r="D679" s="23" t="s">
        <v>819</v>
      </c>
    </row>
    <row r="680" spans="3:4">
      <c r="C680" s="22" t="s">
        <v>775</v>
      </c>
      <c r="D680" s="23" t="s">
        <v>820</v>
      </c>
    </row>
    <row r="681" spans="3:4">
      <c r="C681" s="22" t="s">
        <v>775</v>
      </c>
      <c r="D681" s="23" t="s">
        <v>821</v>
      </c>
    </row>
    <row r="682" spans="3:4">
      <c r="C682" s="22" t="s">
        <v>775</v>
      </c>
      <c r="D682" s="23" t="s">
        <v>822</v>
      </c>
    </row>
    <row r="683" spans="3:4">
      <c r="C683" s="22" t="s">
        <v>775</v>
      </c>
      <c r="D683" s="23" t="s">
        <v>823</v>
      </c>
    </row>
    <row r="684" spans="3:4">
      <c r="C684" s="22" t="s">
        <v>775</v>
      </c>
      <c r="D684" s="23" t="s">
        <v>824</v>
      </c>
    </row>
    <row r="685" spans="3:4">
      <c r="C685" s="22" t="s">
        <v>775</v>
      </c>
      <c r="D685" s="23" t="s">
        <v>825</v>
      </c>
    </row>
    <row r="686" spans="3:4">
      <c r="C686" s="22" t="s">
        <v>775</v>
      </c>
      <c r="D686" s="23" t="s">
        <v>826</v>
      </c>
    </row>
    <row r="687" spans="3:4">
      <c r="C687" s="22" t="s">
        <v>775</v>
      </c>
      <c r="D687" s="23" t="s">
        <v>827</v>
      </c>
    </row>
    <row r="688" spans="3:4">
      <c r="C688" s="22" t="s">
        <v>775</v>
      </c>
      <c r="D688" s="23" t="s">
        <v>828</v>
      </c>
    </row>
    <row r="689" spans="3:4">
      <c r="C689" s="22" t="s">
        <v>775</v>
      </c>
      <c r="D689" s="23" t="s">
        <v>829</v>
      </c>
    </row>
    <row r="690" spans="3:4">
      <c r="C690" s="22" t="s">
        <v>775</v>
      </c>
      <c r="D690" s="23" t="s">
        <v>830</v>
      </c>
    </row>
    <row r="691" spans="3:4">
      <c r="C691" s="22" t="s">
        <v>775</v>
      </c>
      <c r="D691" s="23" t="s">
        <v>831</v>
      </c>
    </row>
    <row r="692" spans="3:4">
      <c r="C692" s="22" t="s">
        <v>775</v>
      </c>
      <c r="D692" s="23" t="s">
        <v>832</v>
      </c>
    </row>
    <row r="693" spans="3:4">
      <c r="C693" s="22" t="s">
        <v>775</v>
      </c>
      <c r="D693" s="23" t="s">
        <v>833</v>
      </c>
    </row>
    <row r="694" spans="3:4">
      <c r="C694" s="22" t="s">
        <v>775</v>
      </c>
      <c r="D694" s="23" t="s">
        <v>834</v>
      </c>
    </row>
    <row r="695" spans="3:4">
      <c r="C695" s="22" t="s">
        <v>775</v>
      </c>
      <c r="D695" s="23" t="s">
        <v>835</v>
      </c>
    </row>
    <row r="696" spans="3:4">
      <c r="C696" s="22" t="s">
        <v>775</v>
      </c>
      <c r="D696" s="23" t="s">
        <v>836</v>
      </c>
    </row>
    <row r="697" spans="3:4">
      <c r="C697" s="22" t="s">
        <v>775</v>
      </c>
      <c r="D697" s="23" t="s">
        <v>837</v>
      </c>
    </row>
    <row r="698" spans="3:4">
      <c r="C698" s="22" t="s">
        <v>838</v>
      </c>
      <c r="D698" s="23" t="s">
        <v>839</v>
      </c>
    </row>
    <row r="699" spans="3:4">
      <c r="C699" s="22" t="s">
        <v>838</v>
      </c>
      <c r="D699" s="23" t="s">
        <v>840</v>
      </c>
    </row>
    <row r="700" spans="3:4">
      <c r="C700" s="22" t="s">
        <v>838</v>
      </c>
      <c r="D700" s="23" t="s">
        <v>841</v>
      </c>
    </row>
    <row r="701" spans="3:4">
      <c r="C701" s="22" t="s">
        <v>838</v>
      </c>
      <c r="D701" s="23" t="s">
        <v>842</v>
      </c>
    </row>
    <row r="702" spans="3:4">
      <c r="C702" s="22" t="s">
        <v>838</v>
      </c>
      <c r="D702" s="23" t="s">
        <v>843</v>
      </c>
    </row>
    <row r="703" spans="3:4">
      <c r="C703" s="22" t="s">
        <v>838</v>
      </c>
      <c r="D703" s="23" t="s">
        <v>844</v>
      </c>
    </row>
    <row r="704" spans="3:4">
      <c r="C704" s="22" t="s">
        <v>838</v>
      </c>
      <c r="D704" s="23" t="s">
        <v>845</v>
      </c>
    </row>
    <row r="705" spans="3:4">
      <c r="C705" s="22" t="s">
        <v>838</v>
      </c>
      <c r="D705" s="23" t="s">
        <v>846</v>
      </c>
    </row>
    <row r="706" spans="3:4">
      <c r="C706" s="22" t="s">
        <v>838</v>
      </c>
      <c r="D706" s="23" t="s">
        <v>847</v>
      </c>
    </row>
    <row r="707" spans="3:4">
      <c r="C707" s="22" t="s">
        <v>838</v>
      </c>
      <c r="D707" s="23" t="s">
        <v>848</v>
      </c>
    </row>
    <row r="708" spans="3:4">
      <c r="C708" s="22" t="s">
        <v>838</v>
      </c>
      <c r="D708" s="23" t="s">
        <v>849</v>
      </c>
    </row>
    <row r="709" spans="3:4">
      <c r="C709" s="22" t="s">
        <v>838</v>
      </c>
      <c r="D709" s="23" t="s">
        <v>850</v>
      </c>
    </row>
    <row r="710" spans="3:4">
      <c r="C710" s="22" t="s">
        <v>838</v>
      </c>
      <c r="D710" s="23" t="s">
        <v>851</v>
      </c>
    </row>
    <row r="711" spans="3:4">
      <c r="C711" s="22" t="s">
        <v>838</v>
      </c>
      <c r="D711" s="23" t="s">
        <v>852</v>
      </c>
    </row>
    <row r="712" spans="3:4">
      <c r="C712" s="22" t="s">
        <v>838</v>
      </c>
      <c r="D712" s="23" t="s">
        <v>853</v>
      </c>
    </row>
    <row r="713" spans="3:4">
      <c r="C713" s="22" t="s">
        <v>838</v>
      </c>
      <c r="D713" s="23" t="s">
        <v>854</v>
      </c>
    </row>
    <row r="714" spans="3:4">
      <c r="C714" s="22" t="s">
        <v>838</v>
      </c>
      <c r="D714" s="23" t="s">
        <v>855</v>
      </c>
    </row>
    <row r="715" spans="3:4">
      <c r="C715" s="22" t="s">
        <v>838</v>
      </c>
      <c r="D715" s="23" t="s">
        <v>856</v>
      </c>
    </row>
    <row r="716" spans="3:4">
      <c r="C716" s="22" t="s">
        <v>838</v>
      </c>
      <c r="D716" s="23" t="s">
        <v>857</v>
      </c>
    </row>
    <row r="717" spans="3:4">
      <c r="C717" s="22" t="s">
        <v>838</v>
      </c>
      <c r="D717" s="23" t="s">
        <v>858</v>
      </c>
    </row>
    <row r="718" spans="3:4">
      <c r="C718" s="22" t="s">
        <v>838</v>
      </c>
      <c r="D718" s="23" t="s">
        <v>859</v>
      </c>
    </row>
    <row r="719" spans="3:4">
      <c r="C719" s="22" t="s">
        <v>838</v>
      </c>
      <c r="D719" s="23" t="s">
        <v>860</v>
      </c>
    </row>
    <row r="720" spans="3:4">
      <c r="C720" s="22" t="s">
        <v>838</v>
      </c>
      <c r="D720" s="23" t="s">
        <v>861</v>
      </c>
    </row>
    <row r="721" spans="3:4">
      <c r="C721" s="22" t="s">
        <v>838</v>
      </c>
      <c r="D721" s="23" t="s">
        <v>862</v>
      </c>
    </row>
    <row r="722" spans="3:4">
      <c r="C722" s="22" t="s">
        <v>838</v>
      </c>
      <c r="D722" s="23" t="s">
        <v>863</v>
      </c>
    </row>
    <row r="723" spans="3:4">
      <c r="C723" s="22" t="s">
        <v>838</v>
      </c>
      <c r="D723" s="23" t="s">
        <v>864</v>
      </c>
    </row>
    <row r="724" spans="3:4">
      <c r="C724" s="22" t="s">
        <v>838</v>
      </c>
      <c r="D724" s="23" t="s">
        <v>865</v>
      </c>
    </row>
    <row r="725" spans="3:4">
      <c r="C725" s="22" t="s">
        <v>838</v>
      </c>
      <c r="D725" s="23" t="s">
        <v>866</v>
      </c>
    </row>
    <row r="726" spans="3:4">
      <c r="C726" s="22" t="s">
        <v>838</v>
      </c>
      <c r="D726" s="23" t="s">
        <v>867</v>
      </c>
    </row>
    <row r="727" spans="3:4">
      <c r="C727" s="22" t="s">
        <v>838</v>
      </c>
      <c r="D727" s="23" t="s">
        <v>868</v>
      </c>
    </row>
    <row r="728" spans="3:4">
      <c r="C728" s="22" t="s">
        <v>838</v>
      </c>
      <c r="D728" s="23" t="s">
        <v>869</v>
      </c>
    </row>
    <row r="729" spans="3:4">
      <c r="C729" s="22" t="s">
        <v>838</v>
      </c>
      <c r="D729" s="23" t="s">
        <v>870</v>
      </c>
    </row>
    <row r="730" spans="3:4">
      <c r="C730" s="22" t="s">
        <v>838</v>
      </c>
      <c r="D730" s="23" t="s">
        <v>871</v>
      </c>
    </row>
    <row r="731" spans="3:4">
      <c r="C731" s="22" t="s">
        <v>872</v>
      </c>
      <c r="D731" s="23" t="s">
        <v>873</v>
      </c>
    </row>
    <row r="732" spans="3:4">
      <c r="C732" s="22" t="s">
        <v>872</v>
      </c>
      <c r="D732" s="23" t="s">
        <v>874</v>
      </c>
    </row>
    <row r="733" spans="3:4">
      <c r="C733" s="22" t="s">
        <v>872</v>
      </c>
      <c r="D733" s="23" t="s">
        <v>875</v>
      </c>
    </row>
    <row r="734" spans="3:4">
      <c r="C734" s="22" t="s">
        <v>872</v>
      </c>
      <c r="D734" s="23" t="s">
        <v>876</v>
      </c>
    </row>
    <row r="735" spans="3:4">
      <c r="C735" s="22" t="s">
        <v>872</v>
      </c>
      <c r="D735" s="23" t="s">
        <v>877</v>
      </c>
    </row>
    <row r="736" spans="3:4">
      <c r="C736" s="22" t="s">
        <v>872</v>
      </c>
      <c r="D736" s="23" t="s">
        <v>878</v>
      </c>
    </row>
    <row r="737" spans="3:4">
      <c r="C737" s="22" t="s">
        <v>872</v>
      </c>
      <c r="D737" s="23" t="s">
        <v>879</v>
      </c>
    </row>
    <row r="738" spans="3:4">
      <c r="C738" s="22" t="s">
        <v>872</v>
      </c>
      <c r="D738" s="23" t="s">
        <v>880</v>
      </c>
    </row>
    <row r="739" spans="3:4">
      <c r="C739" s="22" t="s">
        <v>872</v>
      </c>
      <c r="D739" s="23" t="s">
        <v>881</v>
      </c>
    </row>
    <row r="740" spans="3:4">
      <c r="C740" s="22" t="s">
        <v>872</v>
      </c>
      <c r="D740" s="23" t="s">
        <v>882</v>
      </c>
    </row>
    <row r="741" spans="3:4">
      <c r="C741" s="22" t="s">
        <v>872</v>
      </c>
      <c r="D741" s="23" t="s">
        <v>883</v>
      </c>
    </row>
    <row r="742" spans="3:4">
      <c r="C742" s="22" t="s">
        <v>872</v>
      </c>
      <c r="D742" s="23" t="s">
        <v>884</v>
      </c>
    </row>
    <row r="743" spans="3:4">
      <c r="C743" s="22" t="s">
        <v>872</v>
      </c>
      <c r="D743" s="23" t="s">
        <v>885</v>
      </c>
    </row>
    <row r="744" spans="3:4">
      <c r="C744" s="22" t="s">
        <v>872</v>
      </c>
      <c r="D744" s="23" t="s">
        <v>886</v>
      </c>
    </row>
    <row r="745" spans="3:4">
      <c r="C745" s="22" t="s">
        <v>872</v>
      </c>
      <c r="D745" s="23" t="s">
        <v>887</v>
      </c>
    </row>
    <row r="746" spans="3:4">
      <c r="C746" s="22" t="s">
        <v>872</v>
      </c>
      <c r="D746" s="23" t="s">
        <v>888</v>
      </c>
    </row>
    <row r="747" spans="3:4">
      <c r="C747" s="22" t="s">
        <v>872</v>
      </c>
      <c r="D747" s="23" t="s">
        <v>889</v>
      </c>
    </row>
    <row r="748" spans="3:4">
      <c r="C748" s="22" t="s">
        <v>872</v>
      </c>
      <c r="D748" s="23" t="s">
        <v>890</v>
      </c>
    </row>
    <row r="749" spans="3:4">
      <c r="C749" s="22" t="s">
        <v>872</v>
      </c>
      <c r="D749" s="23" t="s">
        <v>891</v>
      </c>
    </row>
    <row r="750" spans="3:4">
      <c r="C750" s="22" t="s">
        <v>872</v>
      </c>
      <c r="D750" s="23" t="s">
        <v>892</v>
      </c>
    </row>
    <row r="751" spans="3:4">
      <c r="C751" s="22" t="s">
        <v>872</v>
      </c>
      <c r="D751" s="23" t="s">
        <v>893</v>
      </c>
    </row>
    <row r="752" spans="3:4">
      <c r="C752" s="22" t="s">
        <v>872</v>
      </c>
      <c r="D752" s="23" t="s">
        <v>894</v>
      </c>
    </row>
    <row r="753" spans="3:4">
      <c r="C753" s="22" t="s">
        <v>872</v>
      </c>
      <c r="D753" s="23" t="s">
        <v>895</v>
      </c>
    </row>
    <row r="754" spans="3:4">
      <c r="C754" s="22" t="s">
        <v>872</v>
      </c>
      <c r="D754" s="23" t="s">
        <v>896</v>
      </c>
    </row>
    <row r="755" spans="3:4">
      <c r="C755" s="22" t="s">
        <v>872</v>
      </c>
      <c r="D755" s="23" t="s">
        <v>897</v>
      </c>
    </row>
    <row r="756" spans="3:4">
      <c r="C756" s="22" t="s">
        <v>872</v>
      </c>
      <c r="D756" s="23" t="s">
        <v>898</v>
      </c>
    </row>
    <row r="757" spans="3:4">
      <c r="C757" s="22" t="s">
        <v>872</v>
      </c>
      <c r="D757" s="23" t="s">
        <v>899</v>
      </c>
    </row>
    <row r="758" spans="3:4">
      <c r="C758" s="22" t="s">
        <v>872</v>
      </c>
      <c r="D758" s="23" t="s">
        <v>900</v>
      </c>
    </row>
    <row r="759" spans="3:4">
      <c r="C759" s="22" t="s">
        <v>872</v>
      </c>
      <c r="D759" s="23" t="s">
        <v>901</v>
      </c>
    </row>
    <row r="760" spans="3:4">
      <c r="C760" s="22" t="s">
        <v>872</v>
      </c>
      <c r="D760" s="23" t="s">
        <v>902</v>
      </c>
    </row>
    <row r="761" spans="3:4">
      <c r="C761" s="22" t="s">
        <v>903</v>
      </c>
      <c r="D761" s="23" t="s">
        <v>904</v>
      </c>
    </row>
    <row r="762" spans="3:4">
      <c r="C762" s="22" t="s">
        <v>903</v>
      </c>
      <c r="D762" s="23" t="s">
        <v>905</v>
      </c>
    </row>
    <row r="763" spans="3:4">
      <c r="C763" s="22" t="s">
        <v>903</v>
      </c>
      <c r="D763" s="23" t="s">
        <v>906</v>
      </c>
    </row>
    <row r="764" spans="3:4">
      <c r="C764" s="22" t="s">
        <v>903</v>
      </c>
      <c r="D764" s="23" t="s">
        <v>907</v>
      </c>
    </row>
    <row r="765" spans="3:4">
      <c r="C765" s="22" t="s">
        <v>903</v>
      </c>
      <c r="D765" s="23" t="s">
        <v>908</v>
      </c>
    </row>
    <row r="766" spans="3:4">
      <c r="C766" s="22" t="s">
        <v>903</v>
      </c>
      <c r="D766" s="23" t="s">
        <v>909</v>
      </c>
    </row>
    <row r="767" spans="3:4">
      <c r="C767" s="22" t="s">
        <v>903</v>
      </c>
      <c r="D767" s="23" t="s">
        <v>910</v>
      </c>
    </row>
    <row r="768" spans="3:4">
      <c r="C768" s="22" t="s">
        <v>903</v>
      </c>
      <c r="D768" s="23" t="s">
        <v>911</v>
      </c>
    </row>
    <row r="769" spans="3:4">
      <c r="C769" s="22" t="s">
        <v>903</v>
      </c>
      <c r="D769" s="23" t="s">
        <v>912</v>
      </c>
    </row>
    <row r="770" spans="3:4">
      <c r="C770" s="22" t="s">
        <v>903</v>
      </c>
      <c r="D770" s="23" t="s">
        <v>913</v>
      </c>
    </row>
    <row r="771" spans="3:4">
      <c r="C771" s="22" t="s">
        <v>903</v>
      </c>
      <c r="D771" s="23" t="s">
        <v>914</v>
      </c>
    </row>
    <row r="772" spans="3:4">
      <c r="C772" s="22" t="s">
        <v>903</v>
      </c>
      <c r="D772" s="23" t="s">
        <v>915</v>
      </c>
    </row>
    <row r="773" spans="3:4">
      <c r="C773" s="22" t="s">
        <v>903</v>
      </c>
      <c r="D773" s="23" t="s">
        <v>916</v>
      </c>
    </row>
    <row r="774" spans="3:4">
      <c r="C774" s="22" t="s">
        <v>903</v>
      </c>
      <c r="D774" s="23" t="s">
        <v>917</v>
      </c>
    </row>
    <row r="775" spans="3:4">
      <c r="C775" s="22" t="s">
        <v>903</v>
      </c>
      <c r="D775" s="23" t="s">
        <v>475</v>
      </c>
    </row>
    <row r="776" spans="3:4">
      <c r="C776" s="22" t="s">
        <v>918</v>
      </c>
      <c r="D776" s="23" t="s">
        <v>919</v>
      </c>
    </row>
    <row r="777" spans="3:4">
      <c r="C777" s="22" t="s">
        <v>918</v>
      </c>
      <c r="D777" s="23" t="s">
        <v>920</v>
      </c>
    </row>
    <row r="778" spans="3:4">
      <c r="C778" s="22" t="s">
        <v>918</v>
      </c>
      <c r="D778" s="23" t="s">
        <v>921</v>
      </c>
    </row>
    <row r="779" spans="3:4">
      <c r="C779" s="22" t="s">
        <v>918</v>
      </c>
      <c r="D779" s="23" t="s">
        <v>922</v>
      </c>
    </row>
    <row r="780" spans="3:4">
      <c r="C780" s="22" t="s">
        <v>918</v>
      </c>
      <c r="D780" s="23" t="s">
        <v>923</v>
      </c>
    </row>
    <row r="781" spans="3:4">
      <c r="C781" s="22" t="s">
        <v>918</v>
      </c>
      <c r="D781" s="23" t="s">
        <v>924</v>
      </c>
    </row>
    <row r="782" spans="3:4">
      <c r="C782" s="22" t="s">
        <v>918</v>
      </c>
      <c r="D782" s="23" t="s">
        <v>925</v>
      </c>
    </row>
    <row r="783" spans="3:4">
      <c r="C783" s="22" t="s">
        <v>918</v>
      </c>
      <c r="D783" s="23" t="s">
        <v>926</v>
      </c>
    </row>
    <row r="784" spans="3:4">
      <c r="C784" s="22" t="s">
        <v>918</v>
      </c>
      <c r="D784" s="23" t="s">
        <v>927</v>
      </c>
    </row>
    <row r="785" spans="3:4">
      <c r="C785" s="22" t="s">
        <v>918</v>
      </c>
      <c r="D785" s="23" t="s">
        <v>928</v>
      </c>
    </row>
    <row r="786" spans="3:4">
      <c r="C786" s="22" t="s">
        <v>918</v>
      </c>
      <c r="D786" s="23" t="s">
        <v>929</v>
      </c>
    </row>
    <row r="787" spans="3:4">
      <c r="C787" s="22" t="s">
        <v>918</v>
      </c>
      <c r="D787" s="23" t="s">
        <v>930</v>
      </c>
    </row>
    <row r="788" spans="3:4">
      <c r="C788" s="22" t="s">
        <v>918</v>
      </c>
      <c r="D788" s="23" t="s">
        <v>931</v>
      </c>
    </row>
    <row r="789" spans="3:4">
      <c r="C789" s="22" t="s">
        <v>918</v>
      </c>
      <c r="D789" s="23" t="s">
        <v>932</v>
      </c>
    </row>
    <row r="790" spans="3:4">
      <c r="C790" s="22" t="s">
        <v>918</v>
      </c>
      <c r="D790" s="23" t="s">
        <v>933</v>
      </c>
    </row>
    <row r="791" spans="3:4">
      <c r="C791" s="22" t="s">
        <v>918</v>
      </c>
      <c r="D791" s="23" t="s">
        <v>934</v>
      </c>
    </row>
    <row r="792" spans="3:4">
      <c r="C792" s="22" t="s">
        <v>918</v>
      </c>
      <c r="D792" s="23" t="s">
        <v>935</v>
      </c>
    </row>
    <row r="793" spans="3:4">
      <c r="C793" s="22" t="s">
        <v>918</v>
      </c>
      <c r="D793" s="23" t="s">
        <v>936</v>
      </c>
    </row>
    <row r="794" spans="3:4">
      <c r="C794" s="22" t="s">
        <v>918</v>
      </c>
      <c r="D794" s="23" t="s">
        <v>937</v>
      </c>
    </row>
    <row r="795" spans="3:4">
      <c r="C795" s="22" t="s">
        <v>938</v>
      </c>
      <c r="D795" s="23" t="s">
        <v>939</v>
      </c>
    </row>
    <row r="796" spans="3:4">
      <c r="C796" s="22" t="s">
        <v>938</v>
      </c>
      <c r="D796" s="23" t="s">
        <v>940</v>
      </c>
    </row>
    <row r="797" spans="3:4">
      <c r="C797" s="22" t="s">
        <v>938</v>
      </c>
      <c r="D797" s="23" t="s">
        <v>941</v>
      </c>
    </row>
    <row r="798" spans="3:4">
      <c r="C798" s="22" t="s">
        <v>938</v>
      </c>
      <c r="D798" s="23" t="s">
        <v>942</v>
      </c>
    </row>
    <row r="799" spans="3:4">
      <c r="C799" s="22" t="s">
        <v>938</v>
      </c>
      <c r="D799" s="23" t="s">
        <v>943</v>
      </c>
    </row>
    <row r="800" spans="3:4">
      <c r="C800" s="22" t="s">
        <v>938</v>
      </c>
      <c r="D800" s="23" t="s">
        <v>944</v>
      </c>
    </row>
    <row r="801" spans="3:4">
      <c r="C801" s="22" t="s">
        <v>938</v>
      </c>
      <c r="D801" s="23" t="s">
        <v>945</v>
      </c>
    </row>
    <row r="802" spans="3:4">
      <c r="C802" s="22" t="s">
        <v>938</v>
      </c>
      <c r="D802" s="23" t="s">
        <v>946</v>
      </c>
    </row>
    <row r="803" spans="3:4">
      <c r="C803" s="22" t="s">
        <v>938</v>
      </c>
      <c r="D803" s="23" t="s">
        <v>947</v>
      </c>
    </row>
    <row r="804" spans="3:4">
      <c r="C804" s="22" t="s">
        <v>938</v>
      </c>
      <c r="D804" s="23" t="s">
        <v>948</v>
      </c>
    </row>
    <row r="805" spans="3:4">
      <c r="C805" s="22" t="s">
        <v>938</v>
      </c>
      <c r="D805" s="23" t="s">
        <v>297</v>
      </c>
    </row>
    <row r="806" spans="3:4">
      <c r="C806" s="22" t="s">
        <v>938</v>
      </c>
      <c r="D806" s="23" t="s">
        <v>949</v>
      </c>
    </row>
    <row r="807" spans="3:4">
      <c r="C807" s="22" t="s">
        <v>938</v>
      </c>
      <c r="D807" s="23" t="s">
        <v>950</v>
      </c>
    </row>
    <row r="808" spans="3:4">
      <c r="C808" s="22" t="s">
        <v>938</v>
      </c>
      <c r="D808" s="23" t="s">
        <v>951</v>
      </c>
    </row>
    <row r="809" spans="3:4">
      <c r="C809" s="22" t="s">
        <v>938</v>
      </c>
      <c r="D809" s="23" t="s">
        <v>952</v>
      </c>
    </row>
    <row r="810" spans="3:4">
      <c r="C810" s="22" t="s">
        <v>938</v>
      </c>
      <c r="D810" s="23" t="s">
        <v>953</v>
      </c>
    </row>
    <row r="811" spans="3:4">
      <c r="C811" s="22" t="s">
        <v>938</v>
      </c>
      <c r="D811" s="23" t="s">
        <v>954</v>
      </c>
    </row>
    <row r="812" spans="3:4">
      <c r="C812" s="22" t="s">
        <v>955</v>
      </c>
      <c r="D812" s="23" t="s">
        <v>956</v>
      </c>
    </row>
    <row r="813" spans="3:4">
      <c r="C813" s="22" t="s">
        <v>955</v>
      </c>
      <c r="D813" s="23" t="s">
        <v>957</v>
      </c>
    </row>
    <row r="814" spans="3:4">
      <c r="C814" s="22" t="s">
        <v>955</v>
      </c>
      <c r="D814" s="23" t="s">
        <v>958</v>
      </c>
    </row>
    <row r="815" spans="3:4">
      <c r="C815" s="22" t="s">
        <v>955</v>
      </c>
      <c r="D815" s="23" t="s">
        <v>959</v>
      </c>
    </row>
    <row r="816" spans="3:4">
      <c r="C816" s="22" t="s">
        <v>955</v>
      </c>
      <c r="D816" s="23" t="s">
        <v>960</v>
      </c>
    </row>
    <row r="817" spans="3:4">
      <c r="C817" s="22" t="s">
        <v>955</v>
      </c>
      <c r="D817" s="23" t="s">
        <v>961</v>
      </c>
    </row>
    <row r="818" spans="3:4">
      <c r="C818" s="22" t="s">
        <v>955</v>
      </c>
      <c r="D818" s="23" t="s">
        <v>962</v>
      </c>
    </row>
    <row r="819" spans="3:4">
      <c r="C819" s="22" t="s">
        <v>955</v>
      </c>
      <c r="D819" s="23" t="s">
        <v>963</v>
      </c>
    </row>
    <row r="820" spans="3:4">
      <c r="C820" s="22" t="s">
        <v>955</v>
      </c>
      <c r="D820" s="23" t="s">
        <v>964</v>
      </c>
    </row>
    <row r="821" spans="3:4">
      <c r="C821" s="22" t="s">
        <v>955</v>
      </c>
      <c r="D821" s="23" t="s">
        <v>965</v>
      </c>
    </row>
    <row r="822" spans="3:4">
      <c r="C822" s="22" t="s">
        <v>955</v>
      </c>
      <c r="D822" s="23" t="s">
        <v>966</v>
      </c>
    </row>
    <row r="823" spans="3:4">
      <c r="C823" s="22" t="s">
        <v>955</v>
      </c>
      <c r="D823" s="23" t="s">
        <v>967</v>
      </c>
    </row>
    <row r="824" spans="3:4">
      <c r="C824" s="22" t="s">
        <v>955</v>
      </c>
      <c r="D824" s="23" t="s">
        <v>968</v>
      </c>
    </row>
    <row r="825" spans="3:4">
      <c r="C825" s="22" t="s">
        <v>955</v>
      </c>
      <c r="D825" s="23" t="s">
        <v>969</v>
      </c>
    </row>
    <row r="826" spans="3:4">
      <c r="C826" s="22" t="s">
        <v>955</v>
      </c>
      <c r="D826" s="23" t="s">
        <v>970</v>
      </c>
    </row>
    <row r="827" spans="3:4">
      <c r="C827" s="22" t="s">
        <v>955</v>
      </c>
      <c r="D827" s="23" t="s">
        <v>971</v>
      </c>
    </row>
    <row r="828" spans="3:4">
      <c r="C828" s="22" t="s">
        <v>955</v>
      </c>
      <c r="D828" s="23" t="s">
        <v>358</v>
      </c>
    </row>
    <row r="829" spans="3:4">
      <c r="C829" s="22" t="s">
        <v>955</v>
      </c>
      <c r="D829" s="23" t="s">
        <v>972</v>
      </c>
    </row>
    <row r="830" spans="3:4">
      <c r="C830" s="22" t="s">
        <v>955</v>
      </c>
      <c r="D830" s="23" t="s">
        <v>973</v>
      </c>
    </row>
    <row r="831" spans="3:4">
      <c r="C831" s="22" t="s">
        <v>955</v>
      </c>
      <c r="D831" s="23" t="s">
        <v>974</v>
      </c>
    </row>
    <row r="832" spans="3:4">
      <c r="C832" s="22" t="s">
        <v>955</v>
      </c>
      <c r="D832" s="23" t="s">
        <v>975</v>
      </c>
    </row>
    <row r="833" spans="3:4">
      <c r="C833" s="22" t="s">
        <v>955</v>
      </c>
      <c r="D833" s="23" t="s">
        <v>976</v>
      </c>
    </row>
    <row r="834" spans="3:4">
      <c r="C834" s="22" t="s">
        <v>955</v>
      </c>
      <c r="D834" s="23" t="s">
        <v>977</v>
      </c>
    </row>
    <row r="835" spans="3:4">
      <c r="C835" s="22" t="s">
        <v>955</v>
      </c>
      <c r="D835" s="23" t="s">
        <v>978</v>
      </c>
    </row>
    <row r="836" spans="3:4">
      <c r="C836" s="22" t="s">
        <v>955</v>
      </c>
      <c r="D836" s="23" t="s">
        <v>979</v>
      </c>
    </row>
    <row r="837" spans="3:4">
      <c r="C837" s="22" t="s">
        <v>955</v>
      </c>
      <c r="D837" s="23" t="s">
        <v>980</v>
      </c>
    </row>
    <row r="838" spans="3:4">
      <c r="C838" s="22" t="s">
        <v>955</v>
      </c>
      <c r="D838" s="23" t="s">
        <v>981</v>
      </c>
    </row>
    <row r="839" spans="3:4">
      <c r="C839" s="22" t="s">
        <v>982</v>
      </c>
      <c r="D839" s="23" t="s">
        <v>983</v>
      </c>
    </row>
    <row r="840" spans="3:4">
      <c r="C840" s="22" t="s">
        <v>982</v>
      </c>
      <c r="D840" s="23" t="s">
        <v>984</v>
      </c>
    </row>
    <row r="841" spans="3:4">
      <c r="C841" s="22" t="s">
        <v>982</v>
      </c>
      <c r="D841" s="23" t="s">
        <v>985</v>
      </c>
    </row>
    <row r="842" spans="3:4">
      <c r="C842" s="22" t="s">
        <v>982</v>
      </c>
      <c r="D842" s="23" t="s">
        <v>986</v>
      </c>
    </row>
    <row r="843" spans="3:4">
      <c r="C843" s="22" t="s">
        <v>982</v>
      </c>
      <c r="D843" s="23" t="s">
        <v>987</v>
      </c>
    </row>
    <row r="844" spans="3:4">
      <c r="C844" s="22" t="s">
        <v>982</v>
      </c>
      <c r="D844" s="23" t="s">
        <v>988</v>
      </c>
    </row>
    <row r="845" spans="3:4">
      <c r="C845" s="22" t="s">
        <v>982</v>
      </c>
      <c r="D845" s="23" t="s">
        <v>989</v>
      </c>
    </row>
    <row r="846" spans="3:4">
      <c r="C846" s="22" t="s">
        <v>982</v>
      </c>
      <c r="D846" s="23" t="s">
        <v>990</v>
      </c>
    </row>
    <row r="847" spans="3:4">
      <c r="C847" s="22" t="s">
        <v>982</v>
      </c>
      <c r="D847" s="23" t="s">
        <v>991</v>
      </c>
    </row>
    <row r="848" spans="3:4">
      <c r="C848" s="22" t="s">
        <v>982</v>
      </c>
      <c r="D848" s="23" t="s">
        <v>992</v>
      </c>
    </row>
    <row r="849" spans="3:4">
      <c r="C849" s="22" t="s">
        <v>982</v>
      </c>
      <c r="D849" s="23" t="s">
        <v>993</v>
      </c>
    </row>
    <row r="850" spans="3:4">
      <c r="C850" s="22" t="s">
        <v>982</v>
      </c>
      <c r="D850" s="23" t="s">
        <v>994</v>
      </c>
    </row>
    <row r="851" spans="3:4">
      <c r="C851" s="22" t="s">
        <v>982</v>
      </c>
      <c r="D851" s="23" t="s">
        <v>995</v>
      </c>
    </row>
    <row r="852" spans="3:4">
      <c r="C852" s="22" t="s">
        <v>982</v>
      </c>
      <c r="D852" s="23" t="s">
        <v>996</v>
      </c>
    </row>
    <row r="853" spans="3:4">
      <c r="C853" s="22" t="s">
        <v>982</v>
      </c>
      <c r="D853" s="23" t="s">
        <v>997</v>
      </c>
    </row>
    <row r="854" spans="3:4">
      <c r="C854" s="22" t="s">
        <v>982</v>
      </c>
      <c r="D854" s="23" t="s">
        <v>998</v>
      </c>
    </row>
    <row r="855" spans="3:4">
      <c r="C855" s="22" t="s">
        <v>982</v>
      </c>
      <c r="D855" s="23" t="s">
        <v>999</v>
      </c>
    </row>
    <row r="856" spans="3:4">
      <c r="C856" s="22" t="s">
        <v>982</v>
      </c>
      <c r="D856" s="23" t="s">
        <v>1000</v>
      </c>
    </row>
    <row r="857" spans="3:4">
      <c r="C857" s="22" t="s">
        <v>982</v>
      </c>
      <c r="D857" s="23" t="s">
        <v>1001</v>
      </c>
    </row>
    <row r="858" spans="3:4">
      <c r="C858" s="22" t="s">
        <v>982</v>
      </c>
      <c r="D858" s="23" t="s">
        <v>1002</v>
      </c>
    </row>
    <row r="859" spans="3:4">
      <c r="C859" s="22" t="s">
        <v>982</v>
      </c>
      <c r="D859" s="23" t="s">
        <v>1003</v>
      </c>
    </row>
    <row r="860" spans="3:4">
      <c r="C860" s="22" t="s">
        <v>982</v>
      </c>
      <c r="D860" s="23" t="s">
        <v>640</v>
      </c>
    </row>
    <row r="861" spans="3:4">
      <c r="C861" s="22" t="s">
        <v>982</v>
      </c>
      <c r="D861" s="23" t="s">
        <v>1004</v>
      </c>
    </row>
    <row r="862" spans="3:4">
      <c r="C862" s="22" t="s">
        <v>982</v>
      </c>
      <c r="D862" s="23" t="s">
        <v>1005</v>
      </c>
    </row>
    <row r="863" spans="3:4">
      <c r="C863" s="22" t="s">
        <v>982</v>
      </c>
      <c r="D863" s="23" t="s">
        <v>1006</v>
      </c>
    </row>
    <row r="864" spans="3:4">
      <c r="C864" s="22" t="s">
        <v>982</v>
      </c>
      <c r="D864" s="23" t="s">
        <v>1007</v>
      </c>
    </row>
    <row r="865" spans="3:4">
      <c r="C865" s="22" t="s">
        <v>982</v>
      </c>
      <c r="D865" s="23" t="s">
        <v>1008</v>
      </c>
    </row>
    <row r="866" spans="3:4">
      <c r="C866" s="22" t="s">
        <v>982</v>
      </c>
      <c r="D866" s="23" t="s">
        <v>1009</v>
      </c>
    </row>
    <row r="867" spans="3:4">
      <c r="C867" s="22" t="s">
        <v>982</v>
      </c>
      <c r="D867" s="23" t="s">
        <v>1010</v>
      </c>
    </row>
    <row r="868" spans="3:4">
      <c r="C868" s="22" t="s">
        <v>982</v>
      </c>
      <c r="D868" s="23" t="s">
        <v>1011</v>
      </c>
    </row>
    <row r="869" spans="3:4">
      <c r="C869" s="22" t="s">
        <v>982</v>
      </c>
      <c r="D869" s="23" t="s">
        <v>1012</v>
      </c>
    </row>
    <row r="870" spans="3:4">
      <c r="C870" s="22" t="s">
        <v>982</v>
      </c>
      <c r="D870" s="23" t="s">
        <v>1013</v>
      </c>
    </row>
    <row r="871" spans="3:4">
      <c r="C871" s="22" t="s">
        <v>982</v>
      </c>
      <c r="D871" s="23" t="s">
        <v>1014</v>
      </c>
    </row>
    <row r="872" spans="3:4">
      <c r="C872" s="22" t="s">
        <v>982</v>
      </c>
      <c r="D872" s="23" t="s">
        <v>1015</v>
      </c>
    </row>
    <row r="873" spans="3:4">
      <c r="C873" s="22" t="s">
        <v>982</v>
      </c>
      <c r="D873" s="23" t="s">
        <v>1016</v>
      </c>
    </row>
    <row r="874" spans="3:4">
      <c r="C874" s="22" t="s">
        <v>982</v>
      </c>
      <c r="D874" s="23" t="s">
        <v>1017</v>
      </c>
    </row>
    <row r="875" spans="3:4">
      <c r="C875" s="22" t="s">
        <v>982</v>
      </c>
      <c r="D875" s="23" t="s">
        <v>1018</v>
      </c>
    </row>
    <row r="876" spans="3:4">
      <c r="C876" s="22" t="s">
        <v>982</v>
      </c>
      <c r="D876" s="23" t="s">
        <v>1019</v>
      </c>
    </row>
    <row r="877" spans="3:4">
      <c r="C877" s="22" t="s">
        <v>982</v>
      </c>
      <c r="D877" s="23" t="s">
        <v>1020</v>
      </c>
    </row>
    <row r="878" spans="3:4">
      <c r="C878" s="22" t="s">
        <v>982</v>
      </c>
      <c r="D878" s="23" t="s">
        <v>1021</v>
      </c>
    </row>
    <row r="879" spans="3:4">
      <c r="C879" s="22" t="s">
        <v>982</v>
      </c>
      <c r="D879" s="23" t="s">
        <v>1022</v>
      </c>
    </row>
    <row r="880" spans="3:4">
      <c r="C880" s="22" t="s">
        <v>982</v>
      </c>
      <c r="D880" s="23" t="s">
        <v>1023</v>
      </c>
    </row>
    <row r="881" spans="3:4">
      <c r="C881" s="22" t="s">
        <v>982</v>
      </c>
      <c r="D881" s="23" t="s">
        <v>1024</v>
      </c>
    </row>
    <row r="882" spans="3:4">
      <c r="C882" s="22" t="s">
        <v>982</v>
      </c>
      <c r="D882" s="23" t="s">
        <v>1025</v>
      </c>
    </row>
    <row r="883" spans="3:4">
      <c r="C883" s="22" t="s">
        <v>982</v>
      </c>
      <c r="D883" s="23" t="s">
        <v>1026</v>
      </c>
    </row>
    <row r="884" spans="3:4">
      <c r="C884" s="22" t="s">
        <v>982</v>
      </c>
      <c r="D884" s="23" t="s">
        <v>1027</v>
      </c>
    </row>
    <row r="885" spans="3:4">
      <c r="C885" s="22" t="s">
        <v>982</v>
      </c>
      <c r="D885" s="23" t="s">
        <v>1028</v>
      </c>
    </row>
    <row r="886" spans="3:4">
      <c r="C886" s="22" t="s">
        <v>982</v>
      </c>
      <c r="D886" s="23" t="s">
        <v>1029</v>
      </c>
    </row>
    <row r="887" spans="3:4">
      <c r="C887" s="22" t="s">
        <v>982</v>
      </c>
      <c r="D887" s="23" t="s">
        <v>1030</v>
      </c>
    </row>
    <row r="888" spans="3:4">
      <c r="C888" s="22" t="s">
        <v>982</v>
      </c>
      <c r="D888" s="23" t="s">
        <v>1031</v>
      </c>
    </row>
    <row r="889" spans="3:4">
      <c r="C889" s="22" t="s">
        <v>982</v>
      </c>
      <c r="D889" s="23" t="s">
        <v>1032</v>
      </c>
    </row>
    <row r="890" spans="3:4">
      <c r="C890" s="22" t="s">
        <v>982</v>
      </c>
      <c r="D890" s="23" t="s">
        <v>1033</v>
      </c>
    </row>
    <row r="891" spans="3:4">
      <c r="C891" s="22" t="s">
        <v>982</v>
      </c>
      <c r="D891" s="23" t="s">
        <v>1034</v>
      </c>
    </row>
    <row r="892" spans="3:4">
      <c r="C892" s="22" t="s">
        <v>982</v>
      </c>
      <c r="D892" s="23" t="s">
        <v>1035</v>
      </c>
    </row>
    <row r="893" spans="3:4">
      <c r="C893" s="22" t="s">
        <v>982</v>
      </c>
      <c r="D893" s="23" t="s">
        <v>1036</v>
      </c>
    </row>
    <row r="894" spans="3:4">
      <c r="C894" s="22" t="s">
        <v>982</v>
      </c>
      <c r="D894" s="23" t="s">
        <v>1037</v>
      </c>
    </row>
    <row r="895" spans="3:4">
      <c r="C895" s="22" t="s">
        <v>982</v>
      </c>
      <c r="D895" s="23" t="s">
        <v>1038</v>
      </c>
    </row>
    <row r="896" spans="3:4">
      <c r="C896" s="22" t="s">
        <v>982</v>
      </c>
      <c r="D896" s="23" t="s">
        <v>1039</v>
      </c>
    </row>
    <row r="897" spans="3:4">
      <c r="C897" s="22" t="s">
        <v>982</v>
      </c>
      <c r="D897" s="23" t="s">
        <v>1040</v>
      </c>
    </row>
    <row r="898" spans="3:4">
      <c r="C898" s="22" t="s">
        <v>982</v>
      </c>
      <c r="D898" s="23" t="s">
        <v>1041</v>
      </c>
    </row>
    <row r="899" spans="3:4">
      <c r="C899" s="22" t="s">
        <v>982</v>
      </c>
      <c r="D899" s="23" t="s">
        <v>1042</v>
      </c>
    </row>
    <row r="900" spans="3:4">
      <c r="C900" s="22" t="s">
        <v>982</v>
      </c>
      <c r="D900" s="23" t="s">
        <v>1043</v>
      </c>
    </row>
    <row r="901" spans="3:4">
      <c r="C901" s="22" t="s">
        <v>982</v>
      </c>
      <c r="D901" s="23" t="s">
        <v>1044</v>
      </c>
    </row>
    <row r="902" spans="3:4">
      <c r="C902" s="22" t="s">
        <v>982</v>
      </c>
      <c r="D902" s="23" t="s">
        <v>297</v>
      </c>
    </row>
    <row r="903" spans="3:4">
      <c r="C903" s="22" t="s">
        <v>982</v>
      </c>
      <c r="D903" s="23" t="s">
        <v>1045</v>
      </c>
    </row>
    <row r="904" spans="3:4">
      <c r="C904" s="22" t="s">
        <v>982</v>
      </c>
      <c r="D904" s="23" t="s">
        <v>1046</v>
      </c>
    </row>
    <row r="905" spans="3:4">
      <c r="C905" s="22" t="s">
        <v>982</v>
      </c>
      <c r="D905" s="23" t="s">
        <v>1047</v>
      </c>
    </row>
    <row r="906" spans="3:4">
      <c r="C906" s="22" t="s">
        <v>982</v>
      </c>
      <c r="D906" s="23" t="s">
        <v>1048</v>
      </c>
    </row>
    <row r="907" spans="3:4">
      <c r="C907" s="22" t="s">
        <v>982</v>
      </c>
      <c r="D907" s="23" t="s">
        <v>1049</v>
      </c>
    </row>
    <row r="908" spans="3:4">
      <c r="C908" s="22" t="s">
        <v>982</v>
      </c>
      <c r="D908" s="23" t="s">
        <v>646</v>
      </c>
    </row>
    <row r="909" spans="3:4">
      <c r="C909" s="22" t="s">
        <v>982</v>
      </c>
      <c r="D909" s="23" t="s">
        <v>1050</v>
      </c>
    </row>
    <row r="910" spans="3:4">
      <c r="C910" s="22" t="s">
        <v>982</v>
      </c>
      <c r="D910" s="23" t="s">
        <v>1051</v>
      </c>
    </row>
    <row r="911" spans="3:4">
      <c r="C911" s="22" t="s">
        <v>982</v>
      </c>
      <c r="D911" s="23" t="s">
        <v>1052</v>
      </c>
    </row>
    <row r="912" spans="3:4">
      <c r="C912" s="22" t="s">
        <v>982</v>
      </c>
      <c r="D912" s="23" t="s">
        <v>1053</v>
      </c>
    </row>
    <row r="913" spans="3:5">
      <c r="C913" s="22" t="s">
        <v>982</v>
      </c>
      <c r="D913" s="23" t="s">
        <v>1054</v>
      </c>
    </row>
    <row r="914" spans="3:5">
      <c r="C914" s="22" t="s">
        <v>982</v>
      </c>
      <c r="D914" s="23" t="s">
        <v>1055</v>
      </c>
    </row>
    <row r="915" spans="3:5">
      <c r="C915" s="22" t="s">
        <v>982</v>
      </c>
      <c r="D915" s="23" t="s">
        <v>1056</v>
      </c>
      <c r="E915" s="27"/>
    </row>
    <row r="916" spans="3:5">
      <c r="C916" s="22" t="s">
        <v>1057</v>
      </c>
      <c r="D916" s="23" t="s">
        <v>1058</v>
      </c>
    </row>
    <row r="917" spans="3:5">
      <c r="C917" s="22" t="s">
        <v>1057</v>
      </c>
      <c r="D917" s="23" t="s">
        <v>1059</v>
      </c>
    </row>
    <row r="918" spans="3:5">
      <c r="C918" s="22" t="s">
        <v>1057</v>
      </c>
      <c r="D918" s="23" t="s">
        <v>1060</v>
      </c>
    </row>
    <row r="919" spans="3:5">
      <c r="C919" s="22" t="s">
        <v>1057</v>
      </c>
      <c r="D919" s="23" t="s">
        <v>1061</v>
      </c>
    </row>
    <row r="920" spans="3:5">
      <c r="C920" s="22" t="s">
        <v>1057</v>
      </c>
      <c r="D920" s="23" t="s">
        <v>1062</v>
      </c>
    </row>
    <row r="921" spans="3:5">
      <c r="C921" s="22" t="s">
        <v>1057</v>
      </c>
      <c r="D921" s="23" t="s">
        <v>1063</v>
      </c>
    </row>
    <row r="922" spans="3:5">
      <c r="C922" s="22" t="s">
        <v>1057</v>
      </c>
      <c r="D922" s="23" t="s">
        <v>1064</v>
      </c>
    </row>
    <row r="923" spans="3:5">
      <c r="C923" s="22" t="s">
        <v>1057</v>
      </c>
      <c r="D923" s="23" t="s">
        <v>1065</v>
      </c>
    </row>
    <row r="924" spans="3:5">
      <c r="C924" s="22" t="s">
        <v>1057</v>
      </c>
      <c r="D924" s="23" t="s">
        <v>1066</v>
      </c>
    </row>
    <row r="925" spans="3:5">
      <c r="C925" s="22" t="s">
        <v>1057</v>
      </c>
      <c r="D925" s="23" t="s">
        <v>1067</v>
      </c>
    </row>
    <row r="926" spans="3:5">
      <c r="C926" s="22" t="s">
        <v>1057</v>
      </c>
      <c r="D926" s="23" t="s">
        <v>1068</v>
      </c>
    </row>
    <row r="927" spans="3:5">
      <c r="C927" s="22" t="s">
        <v>1057</v>
      </c>
      <c r="D927" s="23" t="s">
        <v>1069</v>
      </c>
    </row>
    <row r="928" spans="3:5">
      <c r="C928" s="22" t="s">
        <v>1057</v>
      </c>
      <c r="D928" s="23" t="s">
        <v>1070</v>
      </c>
    </row>
    <row r="929" spans="3:4">
      <c r="C929" s="22" t="s">
        <v>1057</v>
      </c>
      <c r="D929" s="23" t="s">
        <v>1071</v>
      </c>
    </row>
    <row r="930" spans="3:4">
      <c r="C930" s="22" t="s">
        <v>1057</v>
      </c>
      <c r="D930" s="23" t="s">
        <v>1072</v>
      </c>
    </row>
    <row r="931" spans="3:4">
      <c r="C931" s="22" t="s">
        <v>1057</v>
      </c>
      <c r="D931" s="23" t="s">
        <v>1073</v>
      </c>
    </row>
    <row r="932" spans="3:4">
      <c r="C932" s="22" t="s">
        <v>1057</v>
      </c>
      <c r="D932" s="23" t="s">
        <v>1074</v>
      </c>
    </row>
    <row r="933" spans="3:4">
      <c r="C933" s="22" t="s">
        <v>1057</v>
      </c>
      <c r="D933" s="23" t="s">
        <v>1075</v>
      </c>
    </row>
    <row r="934" spans="3:4">
      <c r="C934" s="22" t="s">
        <v>1057</v>
      </c>
      <c r="D934" s="23" t="s">
        <v>1076</v>
      </c>
    </row>
    <row r="935" spans="3:4">
      <c r="C935" s="22" t="s">
        <v>1057</v>
      </c>
      <c r="D935" s="23" t="s">
        <v>1077</v>
      </c>
    </row>
    <row r="936" spans="3:4">
      <c r="C936" s="22" t="s">
        <v>1057</v>
      </c>
      <c r="D936" s="23" t="s">
        <v>1078</v>
      </c>
    </row>
    <row r="937" spans="3:4">
      <c r="C937" s="22" t="s">
        <v>1057</v>
      </c>
      <c r="D937" s="23" t="s">
        <v>1079</v>
      </c>
    </row>
    <row r="938" spans="3:4">
      <c r="C938" s="22" t="s">
        <v>1057</v>
      </c>
      <c r="D938" s="23" t="s">
        <v>1080</v>
      </c>
    </row>
    <row r="939" spans="3:4">
      <c r="C939" s="22" t="s">
        <v>1057</v>
      </c>
      <c r="D939" s="23" t="s">
        <v>1081</v>
      </c>
    </row>
    <row r="940" spans="3:4">
      <c r="C940" s="22" t="s">
        <v>1057</v>
      </c>
      <c r="D940" s="23" t="s">
        <v>1082</v>
      </c>
    </row>
    <row r="941" spans="3:4">
      <c r="C941" s="22" t="s">
        <v>1057</v>
      </c>
      <c r="D941" s="23" t="s">
        <v>1083</v>
      </c>
    </row>
    <row r="942" spans="3:4">
      <c r="C942" s="22" t="s">
        <v>1057</v>
      </c>
      <c r="D942" s="23" t="s">
        <v>1084</v>
      </c>
    </row>
    <row r="943" spans="3:4">
      <c r="C943" s="22" t="s">
        <v>1057</v>
      </c>
      <c r="D943" s="23" t="s">
        <v>1085</v>
      </c>
    </row>
    <row r="944" spans="3:4">
      <c r="C944" s="22" t="s">
        <v>1057</v>
      </c>
      <c r="D944" s="23" t="s">
        <v>1086</v>
      </c>
    </row>
    <row r="945" spans="3:4">
      <c r="C945" s="22" t="s">
        <v>1057</v>
      </c>
      <c r="D945" s="23" t="s">
        <v>1087</v>
      </c>
    </row>
    <row r="946" spans="3:4">
      <c r="C946" s="22" t="s">
        <v>1057</v>
      </c>
      <c r="D946" s="23" t="s">
        <v>1088</v>
      </c>
    </row>
    <row r="947" spans="3:4">
      <c r="C947" s="22" t="s">
        <v>1057</v>
      </c>
      <c r="D947" s="23" t="s">
        <v>297</v>
      </c>
    </row>
    <row r="948" spans="3:4">
      <c r="C948" s="22" t="s">
        <v>1057</v>
      </c>
      <c r="D948" s="23" t="s">
        <v>1089</v>
      </c>
    </row>
    <row r="949" spans="3:4">
      <c r="C949" s="22" t="s">
        <v>1057</v>
      </c>
      <c r="D949" s="23" t="s">
        <v>1090</v>
      </c>
    </row>
    <row r="950" spans="3:4">
      <c r="C950" s="22" t="s">
        <v>1057</v>
      </c>
      <c r="D950" s="23" t="s">
        <v>1091</v>
      </c>
    </row>
    <row r="951" spans="3:4">
      <c r="C951" s="22" t="s">
        <v>1057</v>
      </c>
      <c r="D951" s="23" t="s">
        <v>1092</v>
      </c>
    </row>
    <row r="952" spans="3:4">
      <c r="C952" s="22" t="s">
        <v>1057</v>
      </c>
      <c r="D952" s="23" t="s">
        <v>1093</v>
      </c>
    </row>
    <row r="953" spans="3:4">
      <c r="C953" s="22" t="s">
        <v>1057</v>
      </c>
      <c r="D953" s="23" t="s">
        <v>1094</v>
      </c>
    </row>
    <row r="954" spans="3:4">
      <c r="C954" s="22" t="s">
        <v>1057</v>
      </c>
      <c r="D954" s="23" t="s">
        <v>1095</v>
      </c>
    </row>
    <row r="955" spans="3:4">
      <c r="C955" s="22" t="s">
        <v>1057</v>
      </c>
      <c r="D955" s="23" t="s">
        <v>1096</v>
      </c>
    </row>
    <row r="956" spans="3:4">
      <c r="C956" s="22" t="s">
        <v>1057</v>
      </c>
      <c r="D956" s="23" t="s">
        <v>1097</v>
      </c>
    </row>
    <row r="957" spans="3:4">
      <c r="C957" s="22" t="s">
        <v>1057</v>
      </c>
      <c r="D957" s="23" t="s">
        <v>1098</v>
      </c>
    </row>
    <row r="958" spans="3:4">
      <c r="C958" s="22" t="s">
        <v>1099</v>
      </c>
      <c r="D958" s="23" t="s">
        <v>1100</v>
      </c>
    </row>
    <row r="959" spans="3:4">
      <c r="C959" s="22" t="s">
        <v>1099</v>
      </c>
      <c r="D959" s="23" t="s">
        <v>1101</v>
      </c>
    </row>
    <row r="960" spans="3:4">
      <c r="C960" s="22" t="s">
        <v>1099</v>
      </c>
      <c r="D960" s="23" t="s">
        <v>1102</v>
      </c>
    </row>
    <row r="961" spans="3:4">
      <c r="C961" s="22" t="s">
        <v>1099</v>
      </c>
      <c r="D961" s="23" t="s">
        <v>1103</v>
      </c>
    </row>
    <row r="962" spans="3:4">
      <c r="C962" s="22" t="s">
        <v>1099</v>
      </c>
      <c r="D962" s="23" t="s">
        <v>1104</v>
      </c>
    </row>
    <row r="963" spans="3:4">
      <c r="C963" s="22" t="s">
        <v>1099</v>
      </c>
      <c r="D963" s="23" t="s">
        <v>1105</v>
      </c>
    </row>
    <row r="964" spans="3:4">
      <c r="C964" s="22" t="s">
        <v>1099</v>
      </c>
      <c r="D964" s="23" t="s">
        <v>1106</v>
      </c>
    </row>
    <row r="965" spans="3:4">
      <c r="C965" s="22" t="s">
        <v>1099</v>
      </c>
      <c r="D965" s="23" t="s">
        <v>1107</v>
      </c>
    </row>
    <row r="966" spans="3:4">
      <c r="C966" s="22" t="s">
        <v>1099</v>
      </c>
      <c r="D966" s="23" t="s">
        <v>1108</v>
      </c>
    </row>
    <row r="967" spans="3:4">
      <c r="C967" s="22" t="s">
        <v>1099</v>
      </c>
      <c r="D967" s="23" t="s">
        <v>1109</v>
      </c>
    </row>
    <row r="968" spans="3:4">
      <c r="C968" s="22" t="s">
        <v>1099</v>
      </c>
      <c r="D968" s="23" t="s">
        <v>1110</v>
      </c>
    </row>
    <row r="969" spans="3:4">
      <c r="C969" s="22" t="s">
        <v>1099</v>
      </c>
      <c r="D969" s="23" t="s">
        <v>1111</v>
      </c>
    </row>
    <row r="970" spans="3:4">
      <c r="C970" s="22" t="s">
        <v>1099</v>
      </c>
      <c r="D970" s="23" t="s">
        <v>1112</v>
      </c>
    </row>
    <row r="971" spans="3:4">
      <c r="C971" s="22" t="s">
        <v>1099</v>
      </c>
      <c r="D971" s="23" t="s">
        <v>1113</v>
      </c>
    </row>
    <row r="972" spans="3:4">
      <c r="C972" s="22" t="s">
        <v>1099</v>
      </c>
      <c r="D972" s="23" t="s">
        <v>1114</v>
      </c>
    </row>
    <row r="973" spans="3:4">
      <c r="C973" s="22" t="s">
        <v>1099</v>
      </c>
      <c r="D973" s="23" t="s">
        <v>1115</v>
      </c>
    </row>
    <row r="974" spans="3:4">
      <c r="C974" s="22" t="s">
        <v>1099</v>
      </c>
      <c r="D974" s="23" t="s">
        <v>1116</v>
      </c>
    </row>
    <row r="975" spans="3:4">
      <c r="C975" s="22" t="s">
        <v>1099</v>
      </c>
      <c r="D975" s="23" t="s">
        <v>1117</v>
      </c>
    </row>
    <row r="976" spans="3:4">
      <c r="C976" s="22" t="s">
        <v>1099</v>
      </c>
      <c r="D976" s="23" t="s">
        <v>1118</v>
      </c>
    </row>
    <row r="977" spans="3:4">
      <c r="C977" s="22" t="s">
        <v>1099</v>
      </c>
      <c r="D977" s="23" t="s">
        <v>1119</v>
      </c>
    </row>
    <row r="978" spans="3:4">
      <c r="C978" s="22" t="s">
        <v>1099</v>
      </c>
      <c r="D978" s="23" t="s">
        <v>1120</v>
      </c>
    </row>
    <row r="979" spans="3:4">
      <c r="C979" s="22" t="s">
        <v>1099</v>
      </c>
      <c r="D979" s="23" t="s">
        <v>1121</v>
      </c>
    </row>
    <row r="980" spans="3:4">
      <c r="C980" s="22" t="s">
        <v>1099</v>
      </c>
      <c r="D980" s="23" t="s">
        <v>1122</v>
      </c>
    </row>
    <row r="981" spans="3:4">
      <c r="C981" s="22" t="s">
        <v>1099</v>
      </c>
      <c r="D981" s="23" t="s">
        <v>1123</v>
      </c>
    </row>
    <row r="982" spans="3:4">
      <c r="C982" s="22" t="s">
        <v>1099</v>
      </c>
      <c r="D982" s="23" t="s">
        <v>1124</v>
      </c>
    </row>
    <row r="983" spans="3:4">
      <c r="C983" s="22" t="s">
        <v>1099</v>
      </c>
      <c r="D983" s="23" t="s">
        <v>1125</v>
      </c>
    </row>
    <row r="984" spans="3:4">
      <c r="C984" s="22" t="s">
        <v>1099</v>
      </c>
      <c r="D984" s="23" t="s">
        <v>1126</v>
      </c>
    </row>
    <row r="985" spans="3:4">
      <c r="C985" s="22" t="s">
        <v>1099</v>
      </c>
      <c r="D985" s="23" t="s">
        <v>1127</v>
      </c>
    </row>
    <row r="986" spans="3:4">
      <c r="C986" s="22" t="s">
        <v>1099</v>
      </c>
      <c r="D986" s="23" t="s">
        <v>1128</v>
      </c>
    </row>
    <row r="987" spans="3:4">
      <c r="C987" s="22" t="s">
        <v>1099</v>
      </c>
      <c r="D987" s="23" t="s">
        <v>290</v>
      </c>
    </row>
    <row r="988" spans="3:4">
      <c r="C988" s="22" t="s">
        <v>1099</v>
      </c>
      <c r="D988" s="23" t="s">
        <v>1129</v>
      </c>
    </row>
    <row r="989" spans="3:4">
      <c r="C989" s="22" t="s">
        <v>1099</v>
      </c>
      <c r="D989" s="23" t="s">
        <v>1130</v>
      </c>
    </row>
    <row r="990" spans="3:4">
      <c r="C990" s="22" t="s">
        <v>1099</v>
      </c>
      <c r="D990" s="23" t="s">
        <v>1131</v>
      </c>
    </row>
    <row r="991" spans="3:4">
      <c r="C991" s="22" t="s">
        <v>1099</v>
      </c>
      <c r="D991" s="23" t="s">
        <v>1132</v>
      </c>
    </row>
    <row r="992" spans="3:4">
      <c r="C992" s="22" t="s">
        <v>1099</v>
      </c>
      <c r="D992" s="23" t="s">
        <v>178</v>
      </c>
    </row>
    <row r="993" spans="3:4">
      <c r="C993" s="22" t="s">
        <v>1133</v>
      </c>
      <c r="D993" s="23" t="s">
        <v>1134</v>
      </c>
    </row>
    <row r="994" spans="3:4">
      <c r="C994" s="22" t="s">
        <v>1133</v>
      </c>
      <c r="D994" s="23" t="s">
        <v>1135</v>
      </c>
    </row>
    <row r="995" spans="3:4">
      <c r="C995" s="22" t="s">
        <v>1133</v>
      </c>
      <c r="D995" s="23" t="s">
        <v>1136</v>
      </c>
    </row>
    <row r="996" spans="3:4">
      <c r="C996" s="22" t="s">
        <v>1133</v>
      </c>
      <c r="D996" s="23" t="s">
        <v>1137</v>
      </c>
    </row>
    <row r="997" spans="3:4">
      <c r="C997" s="22" t="s">
        <v>1133</v>
      </c>
      <c r="D997" s="23" t="s">
        <v>1138</v>
      </c>
    </row>
    <row r="998" spans="3:4">
      <c r="C998" s="22" t="s">
        <v>1133</v>
      </c>
      <c r="D998" s="23" t="s">
        <v>1139</v>
      </c>
    </row>
    <row r="999" spans="3:4">
      <c r="C999" s="22" t="s">
        <v>1133</v>
      </c>
      <c r="D999" s="23" t="s">
        <v>1140</v>
      </c>
    </row>
    <row r="1000" spans="3:4">
      <c r="C1000" s="22" t="s">
        <v>1133</v>
      </c>
      <c r="D1000" s="23" t="s">
        <v>1141</v>
      </c>
    </row>
    <row r="1001" spans="3:4">
      <c r="C1001" s="22" t="s">
        <v>1133</v>
      </c>
      <c r="D1001" s="23" t="s">
        <v>1142</v>
      </c>
    </row>
    <row r="1002" spans="3:4">
      <c r="C1002" s="22" t="s">
        <v>1133</v>
      </c>
      <c r="D1002" s="23" t="s">
        <v>1143</v>
      </c>
    </row>
    <row r="1003" spans="3:4">
      <c r="C1003" s="22" t="s">
        <v>1133</v>
      </c>
      <c r="D1003" s="23" t="s">
        <v>1144</v>
      </c>
    </row>
    <row r="1004" spans="3:4">
      <c r="C1004" s="22" t="s">
        <v>1133</v>
      </c>
      <c r="D1004" s="23" t="s">
        <v>1145</v>
      </c>
    </row>
    <row r="1005" spans="3:4">
      <c r="C1005" s="22" t="s">
        <v>1133</v>
      </c>
      <c r="D1005" s="23" t="s">
        <v>1146</v>
      </c>
    </row>
    <row r="1006" spans="3:4">
      <c r="C1006" s="22" t="s">
        <v>1133</v>
      </c>
      <c r="D1006" s="23" t="s">
        <v>1147</v>
      </c>
    </row>
    <row r="1007" spans="3:4">
      <c r="C1007" s="22" t="s">
        <v>1133</v>
      </c>
      <c r="D1007" s="23" t="s">
        <v>1148</v>
      </c>
    </row>
    <row r="1008" spans="3:4">
      <c r="C1008" s="22" t="s">
        <v>1133</v>
      </c>
      <c r="D1008" s="23" t="s">
        <v>1149</v>
      </c>
    </row>
    <row r="1009" spans="3:4">
      <c r="C1009" s="22" t="s">
        <v>1133</v>
      </c>
      <c r="D1009" s="23" t="s">
        <v>1150</v>
      </c>
    </row>
    <row r="1010" spans="3:4">
      <c r="C1010" s="22" t="s">
        <v>1133</v>
      </c>
      <c r="D1010" s="23" t="s">
        <v>1151</v>
      </c>
    </row>
    <row r="1011" spans="3:4">
      <c r="C1011" s="22" t="s">
        <v>1133</v>
      </c>
      <c r="D1011" s="23" t="s">
        <v>1152</v>
      </c>
    </row>
    <row r="1012" spans="3:4">
      <c r="C1012" s="22" t="s">
        <v>1133</v>
      </c>
      <c r="D1012" s="23" t="s">
        <v>1153</v>
      </c>
    </row>
    <row r="1013" spans="3:4">
      <c r="C1013" s="22" t="s">
        <v>1133</v>
      </c>
      <c r="D1013" s="23" t="s">
        <v>1154</v>
      </c>
    </row>
    <row r="1014" spans="3:4">
      <c r="C1014" s="22" t="s">
        <v>1133</v>
      </c>
      <c r="D1014" s="23" t="s">
        <v>1155</v>
      </c>
    </row>
    <row r="1015" spans="3:4">
      <c r="C1015" s="22" t="s">
        <v>1133</v>
      </c>
      <c r="D1015" s="23" t="s">
        <v>1156</v>
      </c>
    </row>
    <row r="1016" spans="3:4">
      <c r="C1016" s="22" t="s">
        <v>1133</v>
      </c>
      <c r="D1016" s="23" t="s">
        <v>1157</v>
      </c>
    </row>
    <row r="1017" spans="3:4">
      <c r="C1017" s="22" t="s">
        <v>1133</v>
      </c>
      <c r="D1017" s="23" t="s">
        <v>1158</v>
      </c>
    </row>
    <row r="1018" spans="3:4">
      <c r="C1018" s="22" t="s">
        <v>1133</v>
      </c>
      <c r="D1018" s="23" t="s">
        <v>1159</v>
      </c>
    </row>
    <row r="1019" spans="3:4">
      <c r="C1019" s="22" t="s">
        <v>1133</v>
      </c>
      <c r="D1019" s="23" t="s">
        <v>1160</v>
      </c>
    </row>
    <row r="1020" spans="3:4">
      <c r="C1020" s="22" t="s">
        <v>1133</v>
      </c>
      <c r="D1020" s="23" t="s">
        <v>1161</v>
      </c>
    </row>
    <row r="1021" spans="3:4">
      <c r="C1021" s="22" t="s">
        <v>1133</v>
      </c>
      <c r="D1021" s="23" t="s">
        <v>1162</v>
      </c>
    </row>
    <row r="1022" spans="3:4">
      <c r="C1022" s="22" t="s">
        <v>1133</v>
      </c>
      <c r="D1022" s="23" t="s">
        <v>1163</v>
      </c>
    </row>
    <row r="1023" spans="3:4">
      <c r="C1023" s="22" t="s">
        <v>1133</v>
      </c>
      <c r="D1023" s="23" t="s">
        <v>1164</v>
      </c>
    </row>
    <row r="1024" spans="3:4">
      <c r="C1024" s="22" t="s">
        <v>1133</v>
      </c>
      <c r="D1024" s="23" t="s">
        <v>1165</v>
      </c>
    </row>
    <row r="1025" spans="3:4">
      <c r="C1025" s="22" t="s">
        <v>1133</v>
      </c>
      <c r="D1025" s="23" t="s">
        <v>1166</v>
      </c>
    </row>
    <row r="1026" spans="3:4">
      <c r="C1026" s="22" t="s">
        <v>1133</v>
      </c>
      <c r="D1026" s="23" t="s">
        <v>1167</v>
      </c>
    </row>
    <row r="1027" spans="3:4">
      <c r="C1027" s="22" t="s">
        <v>1133</v>
      </c>
      <c r="D1027" s="23" t="s">
        <v>1168</v>
      </c>
    </row>
    <row r="1028" spans="3:4">
      <c r="C1028" s="22" t="s">
        <v>1133</v>
      </c>
      <c r="D1028" s="23" t="s">
        <v>1169</v>
      </c>
    </row>
    <row r="1029" spans="3:4">
      <c r="C1029" s="22" t="s">
        <v>1133</v>
      </c>
      <c r="D1029" s="23" t="s">
        <v>1170</v>
      </c>
    </row>
    <row r="1030" spans="3:4">
      <c r="C1030" s="22" t="s">
        <v>1133</v>
      </c>
      <c r="D1030" s="23" t="s">
        <v>1171</v>
      </c>
    </row>
    <row r="1031" spans="3:4">
      <c r="C1031" s="22" t="s">
        <v>1133</v>
      </c>
      <c r="D1031" s="23" t="s">
        <v>1172</v>
      </c>
    </row>
    <row r="1032" spans="3:4">
      <c r="C1032" s="22" t="s">
        <v>1133</v>
      </c>
      <c r="D1032" s="23" t="s">
        <v>1173</v>
      </c>
    </row>
    <row r="1033" spans="3:4">
      <c r="C1033" s="22" t="s">
        <v>1133</v>
      </c>
      <c r="D1033" s="23" t="s">
        <v>1174</v>
      </c>
    </row>
    <row r="1034" spans="3:4">
      <c r="C1034" s="22" t="s">
        <v>1133</v>
      </c>
      <c r="D1034" s="23" t="s">
        <v>1175</v>
      </c>
    </row>
    <row r="1035" spans="3:4">
      <c r="C1035" s="22" t="s">
        <v>1133</v>
      </c>
      <c r="D1035" s="23" t="s">
        <v>1176</v>
      </c>
    </row>
    <row r="1036" spans="3:4">
      <c r="C1036" s="22" t="s">
        <v>1133</v>
      </c>
      <c r="D1036" s="23" t="s">
        <v>1177</v>
      </c>
    </row>
    <row r="1037" spans="3:4">
      <c r="C1037" s="22" t="s">
        <v>1133</v>
      </c>
      <c r="D1037" s="23" t="s">
        <v>1178</v>
      </c>
    </row>
    <row r="1038" spans="3:4">
      <c r="C1038" s="22" t="s">
        <v>1133</v>
      </c>
      <c r="D1038" s="23" t="s">
        <v>1179</v>
      </c>
    </row>
    <row r="1039" spans="3:4">
      <c r="C1039" s="22" t="s">
        <v>1133</v>
      </c>
      <c r="D1039" s="23" t="s">
        <v>1180</v>
      </c>
    </row>
    <row r="1040" spans="3:4">
      <c r="C1040" s="22" t="s">
        <v>1133</v>
      </c>
      <c r="D1040" s="23" t="s">
        <v>1181</v>
      </c>
    </row>
    <row r="1041" spans="3:4">
      <c r="C1041" s="22" t="s">
        <v>1133</v>
      </c>
      <c r="D1041" s="23" t="s">
        <v>951</v>
      </c>
    </row>
    <row r="1042" spans="3:4">
      <c r="C1042" s="22" t="s">
        <v>1133</v>
      </c>
      <c r="D1042" s="23" t="s">
        <v>1182</v>
      </c>
    </row>
    <row r="1043" spans="3:4">
      <c r="C1043" s="22" t="s">
        <v>1133</v>
      </c>
      <c r="D1043" s="23" t="s">
        <v>1183</v>
      </c>
    </row>
    <row r="1044" spans="3:4">
      <c r="C1044" s="22" t="s">
        <v>1133</v>
      </c>
      <c r="D1044" s="23" t="s">
        <v>1184</v>
      </c>
    </row>
    <row r="1045" spans="3:4">
      <c r="C1045" s="22" t="s">
        <v>1133</v>
      </c>
      <c r="D1045" s="23" t="s">
        <v>1185</v>
      </c>
    </row>
    <row r="1046" spans="3:4">
      <c r="C1046" s="22" t="s">
        <v>1133</v>
      </c>
      <c r="D1046" s="23" t="s">
        <v>1186</v>
      </c>
    </row>
    <row r="1047" spans="3:4">
      <c r="C1047" s="22" t="s">
        <v>1187</v>
      </c>
      <c r="D1047" s="23" t="s">
        <v>1188</v>
      </c>
    </row>
    <row r="1048" spans="3:4">
      <c r="C1048" s="22" t="s">
        <v>1187</v>
      </c>
      <c r="D1048" s="23" t="s">
        <v>1189</v>
      </c>
    </row>
    <row r="1049" spans="3:4">
      <c r="C1049" s="22" t="s">
        <v>1187</v>
      </c>
      <c r="D1049" s="23" t="s">
        <v>1190</v>
      </c>
    </row>
    <row r="1050" spans="3:4">
      <c r="C1050" s="22" t="s">
        <v>1187</v>
      </c>
      <c r="D1050" s="23" t="s">
        <v>1191</v>
      </c>
    </row>
    <row r="1051" spans="3:4">
      <c r="C1051" s="22" t="s">
        <v>1187</v>
      </c>
      <c r="D1051" s="23" t="s">
        <v>1192</v>
      </c>
    </row>
    <row r="1052" spans="3:4">
      <c r="C1052" s="22" t="s">
        <v>1187</v>
      </c>
      <c r="D1052" s="23" t="s">
        <v>1193</v>
      </c>
    </row>
    <row r="1053" spans="3:4">
      <c r="C1053" s="22" t="s">
        <v>1187</v>
      </c>
      <c r="D1053" s="23" t="s">
        <v>1194</v>
      </c>
    </row>
    <row r="1054" spans="3:4">
      <c r="C1054" s="22" t="s">
        <v>1187</v>
      </c>
      <c r="D1054" s="23" t="s">
        <v>1195</v>
      </c>
    </row>
    <row r="1055" spans="3:4">
      <c r="C1055" s="22" t="s">
        <v>1187</v>
      </c>
      <c r="D1055" s="23" t="s">
        <v>1196</v>
      </c>
    </row>
    <row r="1056" spans="3:4">
      <c r="C1056" s="22" t="s">
        <v>1187</v>
      </c>
      <c r="D1056" s="23" t="s">
        <v>1197</v>
      </c>
    </row>
    <row r="1057" spans="3:4">
      <c r="C1057" s="22" t="s">
        <v>1187</v>
      </c>
      <c r="D1057" s="23" t="s">
        <v>1198</v>
      </c>
    </row>
    <row r="1058" spans="3:4">
      <c r="C1058" s="22" t="s">
        <v>1187</v>
      </c>
      <c r="D1058" s="23" t="s">
        <v>1199</v>
      </c>
    </row>
    <row r="1059" spans="3:4">
      <c r="C1059" s="22" t="s">
        <v>1187</v>
      </c>
      <c r="D1059" s="23" t="s">
        <v>1200</v>
      </c>
    </row>
    <row r="1060" spans="3:4">
      <c r="C1060" s="22" t="s">
        <v>1187</v>
      </c>
      <c r="D1060" s="23" t="s">
        <v>1201</v>
      </c>
    </row>
    <row r="1061" spans="3:4">
      <c r="C1061" s="22" t="s">
        <v>1187</v>
      </c>
      <c r="D1061" s="23" t="s">
        <v>1202</v>
      </c>
    </row>
    <row r="1062" spans="3:4">
      <c r="C1062" s="22" t="s">
        <v>1187</v>
      </c>
      <c r="D1062" s="23" t="s">
        <v>1203</v>
      </c>
    </row>
    <row r="1063" spans="3:4">
      <c r="C1063" s="22" t="s">
        <v>1187</v>
      </c>
      <c r="D1063" s="23" t="s">
        <v>1204</v>
      </c>
    </row>
    <row r="1064" spans="3:4">
      <c r="C1064" s="22" t="s">
        <v>1187</v>
      </c>
      <c r="D1064" s="23" t="s">
        <v>475</v>
      </c>
    </row>
    <row r="1065" spans="3:4">
      <c r="C1065" s="22" t="s">
        <v>1187</v>
      </c>
      <c r="D1065" s="23" t="s">
        <v>1205</v>
      </c>
    </row>
    <row r="1066" spans="3:4">
      <c r="C1066" s="22" t="s">
        <v>1187</v>
      </c>
      <c r="D1066" s="23" t="s">
        <v>1206</v>
      </c>
    </row>
    <row r="1067" spans="3:4">
      <c r="C1067" s="22" t="s">
        <v>1187</v>
      </c>
      <c r="D1067" s="23" t="s">
        <v>653</v>
      </c>
    </row>
    <row r="1068" spans="3:4">
      <c r="C1068" s="22" t="s">
        <v>1187</v>
      </c>
      <c r="D1068" s="23" t="s">
        <v>1207</v>
      </c>
    </row>
    <row r="1069" spans="3:4">
      <c r="C1069" s="22" t="s">
        <v>1187</v>
      </c>
      <c r="D1069" s="23" t="s">
        <v>1208</v>
      </c>
    </row>
    <row r="1070" spans="3:4">
      <c r="C1070" s="22" t="s">
        <v>1187</v>
      </c>
      <c r="D1070" s="23" t="s">
        <v>1209</v>
      </c>
    </row>
    <row r="1071" spans="3:4">
      <c r="C1071" s="22" t="s">
        <v>1187</v>
      </c>
      <c r="D1071" s="23" t="s">
        <v>1210</v>
      </c>
    </row>
    <row r="1072" spans="3:4">
      <c r="C1072" s="22" t="s">
        <v>1187</v>
      </c>
      <c r="D1072" s="23" t="s">
        <v>1211</v>
      </c>
    </row>
    <row r="1073" spans="3:4">
      <c r="C1073" s="22" t="s">
        <v>1187</v>
      </c>
      <c r="D1073" s="23" t="s">
        <v>1212</v>
      </c>
    </row>
    <row r="1074" spans="3:4">
      <c r="C1074" s="22" t="s">
        <v>1187</v>
      </c>
      <c r="D1074" s="23" t="s">
        <v>1213</v>
      </c>
    </row>
    <row r="1075" spans="3:4">
      <c r="C1075" s="22" t="s">
        <v>1187</v>
      </c>
      <c r="D1075" s="23" t="s">
        <v>1214</v>
      </c>
    </row>
    <row r="1076" spans="3:4">
      <c r="C1076" s="22" t="s">
        <v>1215</v>
      </c>
      <c r="D1076" s="23" t="s">
        <v>1216</v>
      </c>
    </row>
    <row r="1077" spans="3:4">
      <c r="C1077" s="22" t="s">
        <v>1215</v>
      </c>
      <c r="D1077" s="23" t="s">
        <v>1217</v>
      </c>
    </row>
    <row r="1078" spans="3:4">
      <c r="C1078" s="22" t="s">
        <v>1215</v>
      </c>
      <c r="D1078" s="23" t="s">
        <v>1218</v>
      </c>
    </row>
    <row r="1079" spans="3:4">
      <c r="C1079" s="22" t="s">
        <v>1215</v>
      </c>
      <c r="D1079" s="23" t="s">
        <v>1219</v>
      </c>
    </row>
    <row r="1080" spans="3:4">
      <c r="C1080" s="22" t="s">
        <v>1215</v>
      </c>
      <c r="D1080" s="23" t="s">
        <v>1220</v>
      </c>
    </row>
    <row r="1081" spans="3:4">
      <c r="C1081" s="22" t="s">
        <v>1215</v>
      </c>
      <c r="D1081" s="23" t="s">
        <v>1221</v>
      </c>
    </row>
    <row r="1082" spans="3:4">
      <c r="C1082" s="22" t="s">
        <v>1215</v>
      </c>
      <c r="D1082" s="23" t="s">
        <v>1222</v>
      </c>
    </row>
    <row r="1083" spans="3:4">
      <c r="C1083" s="22" t="s">
        <v>1215</v>
      </c>
      <c r="D1083" s="23" t="s">
        <v>1223</v>
      </c>
    </row>
    <row r="1084" spans="3:4">
      <c r="C1084" s="22" t="s">
        <v>1215</v>
      </c>
      <c r="D1084" s="23" t="s">
        <v>1224</v>
      </c>
    </row>
    <row r="1085" spans="3:4">
      <c r="C1085" s="22" t="s">
        <v>1215</v>
      </c>
      <c r="D1085" s="23" t="s">
        <v>1225</v>
      </c>
    </row>
    <row r="1086" spans="3:4">
      <c r="C1086" s="22" t="s">
        <v>1215</v>
      </c>
      <c r="D1086" s="23" t="s">
        <v>1226</v>
      </c>
    </row>
    <row r="1087" spans="3:4">
      <c r="C1087" s="22" t="s">
        <v>1215</v>
      </c>
      <c r="D1087" s="23" t="s">
        <v>1227</v>
      </c>
    </row>
    <row r="1088" spans="3:4">
      <c r="C1088" s="22" t="s">
        <v>1215</v>
      </c>
      <c r="D1088" s="23" t="s">
        <v>1228</v>
      </c>
    </row>
    <row r="1089" spans="3:5">
      <c r="C1089" s="22" t="s">
        <v>1215</v>
      </c>
      <c r="D1089" s="23" t="s">
        <v>1229</v>
      </c>
    </row>
    <row r="1090" spans="3:5">
      <c r="C1090" s="22" t="s">
        <v>1215</v>
      </c>
      <c r="D1090" s="23" t="s">
        <v>1230</v>
      </c>
    </row>
    <row r="1091" spans="3:5">
      <c r="C1091" s="22" t="s">
        <v>1215</v>
      </c>
      <c r="D1091" s="23" t="s">
        <v>1231</v>
      </c>
    </row>
    <row r="1092" spans="3:5">
      <c r="C1092" s="22" t="s">
        <v>1215</v>
      </c>
      <c r="D1092" s="23" t="s">
        <v>1232</v>
      </c>
    </row>
    <row r="1093" spans="3:5">
      <c r="C1093" s="22" t="s">
        <v>1215</v>
      </c>
      <c r="D1093" s="23" t="s">
        <v>1233</v>
      </c>
    </row>
    <row r="1094" spans="3:5">
      <c r="C1094" s="22" t="s">
        <v>1215</v>
      </c>
      <c r="D1094" s="23" t="s">
        <v>1234</v>
      </c>
      <c r="E1094" s="27"/>
    </row>
    <row r="1095" spans="3:5">
      <c r="C1095" s="22" t="s">
        <v>1235</v>
      </c>
      <c r="D1095" s="23" t="s">
        <v>1236</v>
      </c>
    </row>
    <row r="1096" spans="3:5">
      <c r="C1096" s="22" t="s">
        <v>1235</v>
      </c>
      <c r="D1096" s="23" t="s">
        <v>1237</v>
      </c>
    </row>
    <row r="1097" spans="3:5">
      <c r="C1097" s="22" t="s">
        <v>1235</v>
      </c>
      <c r="D1097" s="23" t="s">
        <v>1238</v>
      </c>
    </row>
    <row r="1098" spans="3:5">
      <c r="C1098" s="22" t="s">
        <v>1235</v>
      </c>
      <c r="D1098" s="23" t="s">
        <v>1239</v>
      </c>
    </row>
    <row r="1099" spans="3:5">
      <c r="C1099" s="22" t="s">
        <v>1235</v>
      </c>
      <c r="D1099" s="23" t="s">
        <v>1240</v>
      </c>
    </row>
    <row r="1100" spans="3:5">
      <c r="C1100" s="22" t="s">
        <v>1235</v>
      </c>
      <c r="D1100" s="23" t="s">
        <v>1241</v>
      </c>
    </row>
    <row r="1101" spans="3:5">
      <c r="C1101" s="22" t="s">
        <v>1235</v>
      </c>
      <c r="D1101" s="23" t="s">
        <v>1242</v>
      </c>
    </row>
    <row r="1102" spans="3:5">
      <c r="C1102" s="22" t="s">
        <v>1235</v>
      </c>
      <c r="D1102" s="23" t="s">
        <v>1243</v>
      </c>
    </row>
    <row r="1103" spans="3:5">
      <c r="C1103" s="22" t="s">
        <v>1235</v>
      </c>
      <c r="D1103" s="23" t="s">
        <v>1244</v>
      </c>
    </row>
    <row r="1104" spans="3:5">
      <c r="C1104" s="22" t="s">
        <v>1235</v>
      </c>
      <c r="D1104" s="23" t="s">
        <v>1245</v>
      </c>
    </row>
    <row r="1105" spans="3:4">
      <c r="C1105" s="22" t="s">
        <v>1235</v>
      </c>
      <c r="D1105" s="23" t="s">
        <v>1246</v>
      </c>
    </row>
    <row r="1106" spans="3:4">
      <c r="C1106" s="22" t="s">
        <v>1235</v>
      </c>
      <c r="D1106" s="23" t="s">
        <v>1247</v>
      </c>
    </row>
    <row r="1107" spans="3:4">
      <c r="C1107" s="22" t="s">
        <v>1235</v>
      </c>
      <c r="D1107" s="23" t="s">
        <v>1248</v>
      </c>
    </row>
    <row r="1108" spans="3:4">
      <c r="C1108" s="22" t="s">
        <v>1235</v>
      </c>
      <c r="D1108" s="23" t="s">
        <v>1249</v>
      </c>
    </row>
    <row r="1109" spans="3:4">
      <c r="C1109" s="22" t="s">
        <v>1235</v>
      </c>
      <c r="D1109" s="23" t="s">
        <v>1250</v>
      </c>
    </row>
    <row r="1110" spans="3:4">
      <c r="C1110" s="22" t="s">
        <v>1235</v>
      </c>
      <c r="D1110" s="23" t="s">
        <v>1251</v>
      </c>
    </row>
    <row r="1111" spans="3:4">
      <c r="C1111" s="22" t="s">
        <v>1235</v>
      </c>
      <c r="D1111" s="23" t="s">
        <v>1252</v>
      </c>
    </row>
    <row r="1112" spans="3:4">
      <c r="C1112" s="22" t="s">
        <v>1235</v>
      </c>
      <c r="D1112" s="23" t="s">
        <v>1253</v>
      </c>
    </row>
    <row r="1113" spans="3:4">
      <c r="C1113" s="22" t="s">
        <v>1235</v>
      </c>
      <c r="D1113" s="23" t="s">
        <v>1254</v>
      </c>
    </row>
    <row r="1114" spans="3:4">
      <c r="C1114" s="22" t="s">
        <v>1235</v>
      </c>
      <c r="D1114" s="23" t="s">
        <v>1255</v>
      </c>
    </row>
    <row r="1115" spans="3:4">
      <c r="C1115" s="22" t="s">
        <v>1235</v>
      </c>
      <c r="D1115" s="23" t="s">
        <v>1256</v>
      </c>
    </row>
    <row r="1116" spans="3:4">
      <c r="C1116" s="22" t="s">
        <v>1235</v>
      </c>
      <c r="D1116" s="23" t="s">
        <v>1257</v>
      </c>
    </row>
    <row r="1117" spans="3:4">
      <c r="C1117" s="22" t="s">
        <v>1235</v>
      </c>
      <c r="D1117" s="23" t="s">
        <v>1258</v>
      </c>
    </row>
    <row r="1118" spans="3:4">
      <c r="C1118" s="22" t="s">
        <v>1235</v>
      </c>
      <c r="D1118" s="23" t="s">
        <v>1259</v>
      </c>
    </row>
    <row r="1119" spans="3:4">
      <c r="C1119" s="22" t="s">
        <v>1235</v>
      </c>
      <c r="D1119" s="23" t="s">
        <v>1260</v>
      </c>
    </row>
    <row r="1120" spans="3:4">
      <c r="C1120" s="22" t="s">
        <v>1235</v>
      </c>
      <c r="D1120" s="23" t="s">
        <v>1261</v>
      </c>
    </row>
    <row r="1121" spans="3:4">
      <c r="C1121" s="22" t="s">
        <v>1262</v>
      </c>
      <c r="D1121" s="23" t="s">
        <v>1263</v>
      </c>
    </row>
    <row r="1122" spans="3:4">
      <c r="C1122" s="22" t="s">
        <v>1262</v>
      </c>
      <c r="D1122" s="23" t="s">
        <v>1264</v>
      </c>
    </row>
    <row r="1123" spans="3:4">
      <c r="C1123" s="22" t="s">
        <v>1262</v>
      </c>
      <c r="D1123" s="23" t="s">
        <v>1265</v>
      </c>
    </row>
    <row r="1124" spans="3:4">
      <c r="C1124" s="22" t="s">
        <v>1262</v>
      </c>
      <c r="D1124" s="23" t="s">
        <v>1266</v>
      </c>
    </row>
    <row r="1125" spans="3:4">
      <c r="C1125" s="22" t="s">
        <v>1262</v>
      </c>
      <c r="D1125" s="23" t="s">
        <v>1267</v>
      </c>
    </row>
    <row r="1126" spans="3:4">
      <c r="C1126" s="22" t="s">
        <v>1262</v>
      </c>
      <c r="D1126" s="23" t="s">
        <v>1268</v>
      </c>
    </row>
    <row r="1127" spans="3:4">
      <c r="C1127" s="22" t="s">
        <v>1262</v>
      </c>
      <c r="D1127" s="23" t="s">
        <v>1269</v>
      </c>
    </row>
    <row r="1128" spans="3:4">
      <c r="C1128" s="22" t="s">
        <v>1262</v>
      </c>
      <c r="D1128" s="23" t="s">
        <v>1270</v>
      </c>
    </row>
    <row r="1129" spans="3:4">
      <c r="C1129" s="22" t="s">
        <v>1262</v>
      </c>
      <c r="D1129" s="23" t="s">
        <v>1271</v>
      </c>
    </row>
    <row r="1130" spans="3:4">
      <c r="C1130" s="22" t="s">
        <v>1262</v>
      </c>
      <c r="D1130" s="23" t="s">
        <v>1272</v>
      </c>
    </row>
    <row r="1131" spans="3:4">
      <c r="C1131" s="22" t="s">
        <v>1262</v>
      </c>
      <c r="D1131" s="23" t="s">
        <v>1273</v>
      </c>
    </row>
    <row r="1132" spans="3:4">
      <c r="C1132" s="22" t="s">
        <v>1262</v>
      </c>
      <c r="D1132" s="23" t="s">
        <v>1274</v>
      </c>
    </row>
    <row r="1133" spans="3:4">
      <c r="C1133" s="22" t="s">
        <v>1262</v>
      </c>
      <c r="D1133" s="23" t="s">
        <v>1275</v>
      </c>
    </row>
    <row r="1134" spans="3:4">
      <c r="C1134" s="22" t="s">
        <v>1262</v>
      </c>
      <c r="D1134" s="23" t="s">
        <v>1276</v>
      </c>
    </row>
    <row r="1135" spans="3:4">
      <c r="C1135" s="22" t="s">
        <v>1262</v>
      </c>
      <c r="D1135" s="23" t="s">
        <v>1277</v>
      </c>
    </row>
    <row r="1136" spans="3:4">
      <c r="C1136" s="22" t="s">
        <v>1262</v>
      </c>
      <c r="D1136" s="23" t="s">
        <v>1278</v>
      </c>
    </row>
    <row r="1137" spans="3:4">
      <c r="C1137" s="22" t="s">
        <v>1262</v>
      </c>
      <c r="D1137" s="23" t="s">
        <v>1279</v>
      </c>
    </row>
    <row r="1138" spans="3:4">
      <c r="C1138" s="22" t="s">
        <v>1262</v>
      </c>
      <c r="D1138" s="23" t="s">
        <v>1280</v>
      </c>
    </row>
    <row r="1139" spans="3:4">
      <c r="C1139" s="22" t="s">
        <v>1262</v>
      </c>
      <c r="D1139" s="23" t="s">
        <v>1281</v>
      </c>
    </row>
    <row r="1140" spans="3:4">
      <c r="C1140" s="22" t="s">
        <v>1262</v>
      </c>
      <c r="D1140" s="23" t="s">
        <v>1282</v>
      </c>
    </row>
    <row r="1141" spans="3:4">
      <c r="C1141" s="22" t="s">
        <v>1262</v>
      </c>
      <c r="D1141" s="23" t="s">
        <v>1283</v>
      </c>
    </row>
    <row r="1142" spans="3:4">
      <c r="C1142" s="22" t="s">
        <v>1262</v>
      </c>
      <c r="D1142" s="23" t="s">
        <v>1284</v>
      </c>
    </row>
    <row r="1143" spans="3:4">
      <c r="C1143" s="22" t="s">
        <v>1262</v>
      </c>
      <c r="D1143" s="23" t="s">
        <v>1285</v>
      </c>
    </row>
    <row r="1144" spans="3:4">
      <c r="C1144" s="22" t="s">
        <v>1262</v>
      </c>
      <c r="D1144" s="23" t="s">
        <v>1286</v>
      </c>
    </row>
    <row r="1145" spans="3:4">
      <c r="C1145" s="22" t="s">
        <v>1262</v>
      </c>
      <c r="D1145" s="23" t="s">
        <v>1287</v>
      </c>
    </row>
    <row r="1146" spans="3:4">
      <c r="C1146" s="22" t="s">
        <v>1262</v>
      </c>
      <c r="D1146" s="23" t="s">
        <v>1288</v>
      </c>
    </row>
    <row r="1147" spans="3:4">
      <c r="C1147" s="22" t="s">
        <v>1262</v>
      </c>
      <c r="D1147" s="23" t="s">
        <v>1289</v>
      </c>
    </row>
    <row r="1148" spans="3:4">
      <c r="C1148" s="22" t="s">
        <v>1262</v>
      </c>
      <c r="D1148" s="23" t="s">
        <v>1290</v>
      </c>
    </row>
    <row r="1149" spans="3:4">
      <c r="C1149" s="22" t="s">
        <v>1262</v>
      </c>
      <c r="D1149" s="23" t="s">
        <v>1291</v>
      </c>
    </row>
    <row r="1150" spans="3:4">
      <c r="C1150" s="22" t="s">
        <v>1262</v>
      </c>
      <c r="D1150" s="23" t="s">
        <v>1292</v>
      </c>
    </row>
    <row r="1151" spans="3:4">
      <c r="C1151" s="22" t="s">
        <v>1262</v>
      </c>
      <c r="D1151" s="23" t="s">
        <v>1293</v>
      </c>
    </row>
    <row r="1152" spans="3:4">
      <c r="C1152" s="22" t="s">
        <v>1262</v>
      </c>
      <c r="D1152" s="23" t="s">
        <v>1294</v>
      </c>
    </row>
    <row r="1153" spans="3:4">
      <c r="C1153" s="22" t="s">
        <v>1262</v>
      </c>
      <c r="D1153" s="23" t="s">
        <v>1295</v>
      </c>
    </row>
    <row r="1154" spans="3:4">
      <c r="C1154" s="22" t="s">
        <v>1262</v>
      </c>
      <c r="D1154" s="23" t="s">
        <v>1296</v>
      </c>
    </row>
    <row r="1155" spans="3:4">
      <c r="C1155" s="22" t="s">
        <v>1262</v>
      </c>
      <c r="D1155" s="23" t="s">
        <v>1297</v>
      </c>
    </row>
    <row r="1156" spans="3:4">
      <c r="C1156" s="22" t="s">
        <v>1262</v>
      </c>
      <c r="D1156" s="23" t="s">
        <v>1298</v>
      </c>
    </row>
    <row r="1157" spans="3:4">
      <c r="C1157" s="22" t="s">
        <v>1262</v>
      </c>
      <c r="D1157" s="23" t="s">
        <v>1299</v>
      </c>
    </row>
    <row r="1158" spans="3:4">
      <c r="C1158" s="22" t="s">
        <v>1262</v>
      </c>
      <c r="D1158" s="23" t="s">
        <v>1300</v>
      </c>
    </row>
    <row r="1159" spans="3:4">
      <c r="C1159" s="22" t="s">
        <v>1262</v>
      </c>
      <c r="D1159" s="23" t="s">
        <v>1301</v>
      </c>
    </row>
    <row r="1160" spans="3:4">
      <c r="C1160" s="22" t="s">
        <v>1262</v>
      </c>
      <c r="D1160" s="23" t="s">
        <v>1302</v>
      </c>
    </row>
    <row r="1161" spans="3:4">
      <c r="C1161" s="22" t="s">
        <v>1262</v>
      </c>
      <c r="D1161" s="23" t="s">
        <v>1303</v>
      </c>
    </row>
    <row r="1162" spans="3:4">
      <c r="C1162" s="22" t="s">
        <v>1262</v>
      </c>
      <c r="D1162" s="23" t="s">
        <v>1304</v>
      </c>
    </row>
    <row r="1163" spans="3:4">
      <c r="C1163" s="22" t="s">
        <v>1262</v>
      </c>
      <c r="D1163" s="23" t="s">
        <v>1305</v>
      </c>
    </row>
    <row r="1164" spans="3:4">
      <c r="C1164" s="22" t="s">
        <v>1306</v>
      </c>
      <c r="D1164" s="23" t="s">
        <v>1307</v>
      </c>
    </row>
    <row r="1165" spans="3:4">
      <c r="C1165" s="22" t="s">
        <v>1306</v>
      </c>
      <c r="D1165" s="23" t="s">
        <v>1308</v>
      </c>
    </row>
    <row r="1166" spans="3:4">
      <c r="C1166" s="22" t="s">
        <v>1306</v>
      </c>
      <c r="D1166" s="23" t="s">
        <v>1309</v>
      </c>
    </row>
    <row r="1167" spans="3:4">
      <c r="C1167" s="22" t="s">
        <v>1306</v>
      </c>
      <c r="D1167" s="23" t="s">
        <v>1310</v>
      </c>
    </row>
    <row r="1168" spans="3:4">
      <c r="C1168" s="22" t="s">
        <v>1306</v>
      </c>
      <c r="D1168" s="23" t="s">
        <v>1311</v>
      </c>
    </row>
    <row r="1169" spans="3:4">
      <c r="C1169" s="22" t="s">
        <v>1306</v>
      </c>
      <c r="D1169" s="23" t="s">
        <v>1312</v>
      </c>
    </row>
    <row r="1170" spans="3:4">
      <c r="C1170" s="22" t="s">
        <v>1306</v>
      </c>
      <c r="D1170" s="23" t="s">
        <v>1313</v>
      </c>
    </row>
    <row r="1171" spans="3:4">
      <c r="C1171" s="22" t="s">
        <v>1306</v>
      </c>
      <c r="D1171" s="23" t="s">
        <v>1314</v>
      </c>
    </row>
    <row r="1172" spans="3:4">
      <c r="C1172" s="22" t="s">
        <v>1306</v>
      </c>
      <c r="D1172" s="23" t="s">
        <v>1315</v>
      </c>
    </row>
    <row r="1173" spans="3:4">
      <c r="C1173" s="22" t="s">
        <v>1306</v>
      </c>
      <c r="D1173" s="23" t="s">
        <v>1316</v>
      </c>
    </row>
    <row r="1174" spans="3:4">
      <c r="C1174" s="22" t="s">
        <v>1306</v>
      </c>
      <c r="D1174" s="23" t="s">
        <v>1317</v>
      </c>
    </row>
    <row r="1175" spans="3:4">
      <c r="C1175" s="22" t="s">
        <v>1306</v>
      </c>
      <c r="D1175" s="23" t="s">
        <v>1318</v>
      </c>
    </row>
    <row r="1176" spans="3:4">
      <c r="C1176" s="22" t="s">
        <v>1306</v>
      </c>
      <c r="D1176" s="23" t="s">
        <v>1319</v>
      </c>
    </row>
    <row r="1177" spans="3:4">
      <c r="C1177" s="22" t="s">
        <v>1306</v>
      </c>
      <c r="D1177" s="23" t="s">
        <v>1320</v>
      </c>
    </row>
    <row r="1178" spans="3:4">
      <c r="C1178" s="22" t="s">
        <v>1306</v>
      </c>
      <c r="D1178" s="23" t="s">
        <v>1321</v>
      </c>
    </row>
    <row r="1179" spans="3:4">
      <c r="C1179" s="22" t="s">
        <v>1306</v>
      </c>
      <c r="D1179" s="23" t="s">
        <v>1322</v>
      </c>
    </row>
    <row r="1180" spans="3:4">
      <c r="C1180" s="22" t="s">
        <v>1306</v>
      </c>
      <c r="D1180" s="23" t="s">
        <v>1323</v>
      </c>
    </row>
    <row r="1181" spans="3:4">
      <c r="C1181" s="22" t="s">
        <v>1306</v>
      </c>
      <c r="D1181" s="23" t="s">
        <v>1324</v>
      </c>
    </row>
    <row r="1182" spans="3:4">
      <c r="C1182" s="22" t="s">
        <v>1306</v>
      </c>
      <c r="D1182" s="23" t="s">
        <v>1325</v>
      </c>
    </row>
    <row r="1183" spans="3:4">
      <c r="C1183" s="22" t="s">
        <v>1306</v>
      </c>
      <c r="D1183" s="23" t="s">
        <v>1326</v>
      </c>
    </row>
    <row r="1184" spans="3:4">
      <c r="C1184" s="22" t="s">
        <v>1306</v>
      </c>
      <c r="D1184" s="23" t="s">
        <v>1327</v>
      </c>
    </row>
    <row r="1185" spans="3:4">
      <c r="C1185" s="22" t="s">
        <v>1306</v>
      </c>
      <c r="D1185" s="23" t="s">
        <v>1328</v>
      </c>
    </row>
    <row r="1186" spans="3:4">
      <c r="C1186" s="22" t="s">
        <v>1306</v>
      </c>
      <c r="D1186" s="23" t="s">
        <v>1329</v>
      </c>
    </row>
    <row r="1187" spans="3:4">
      <c r="C1187" s="22" t="s">
        <v>1306</v>
      </c>
      <c r="D1187" s="23" t="s">
        <v>1330</v>
      </c>
    </row>
    <row r="1188" spans="3:4">
      <c r="C1188" s="22" t="s">
        <v>1306</v>
      </c>
      <c r="D1188" s="23" t="s">
        <v>1331</v>
      </c>
    </row>
    <row r="1189" spans="3:4">
      <c r="C1189" s="22" t="s">
        <v>1306</v>
      </c>
      <c r="D1189" s="23" t="s">
        <v>1332</v>
      </c>
    </row>
    <row r="1190" spans="3:4">
      <c r="C1190" s="22" t="s">
        <v>1306</v>
      </c>
      <c r="D1190" s="23" t="s">
        <v>1333</v>
      </c>
    </row>
    <row r="1191" spans="3:4">
      <c r="C1191" s="22" t="s">
        <v>1306</v>
      </c>
      <c r="D1191" s="23" t="s">
        <v>1334</v>
      </c>
    </row>
    <row r="1192" spans="3:4">
      <c r="C1192" s="22" t="s">
        <v>1306</v>
      </c>
      <c r="D1192" s="23" t="s">
        <v>1335</v>
      </c>
    </row>
    <row r="1193" spans="3:4">
      <c r="C1193" s="22" t="s">
        <v>1306</v>
      </c>
      <c r="D1193" s="23" t="s">
        <v>1336</v>
      </c>
    </row>
    <row r="1194" spans="3:4">
      <c r="C1194" s="22" t="s">
        <v>1306</v>
      </c>
      <c r="D1194" s="23" t="s">
        <v>1337</v>
      </c>
    </row>
    <row r="1195" spans="3:4">
      <c r="C1195" s="22" t="s">
        <v>1306</v>
      </c>
      <c r="D1195" s="23" t="s">
        <v>1338</v>
      </c>
    </row>
    <row r="1196" spans="3:4">
      <c r="C1196" s="22" t="s">
        <v>1306</v>
      </c>
      <c r="D1196" s="23" t="s">
        <v>1339</v>
      </c>
    </row>
    <row r="1197" spans="3:4">
      <c r="C1197" s="22" t="s">
        <v>1306</v>
      </c>
      <c r="D1197" s="23" t="s">
        <v>1340</v>
      </c>
    </row>
    <row r="1198" spans="3:4">
      <c r="C1198" s="22" t="s">
        <v>1306</v>
      </c>
      <c r="D1198" s="23" t="s">
        <v>1341</v>
      </c>
    </row>
    <row r="1199" spans="3:4">
      <c r="C1199" s="22" t="s">
        <v>1306</v>
      </c>
      <c r="D1199" s="23" t="s">
        <v>1342</v>
      </c>
    </row>
    <row r="1200" spans="3:4">
      <c r="C1200" s="22" t="s">
        <v>1306</v>
      </c>
      <c r="D1200" s="23" t="s">
        <v>1303</v>
      </c>
    </row>
    <row r="1201" spans="3:4">
      <c r="C1201" s="22" t="s">
        <v>1306</v>
      </c>
      <c r="D1201" s="23" t="s">
        <v>1343</v>
      </c>
    </row>
    <row r="1202" spans="3:4">
      <c r="C1202" s="22" t="s">
        <v>1306</v>
      </c>
      <c r="D1202" s="23" t="s">
        <v>1344</v>
      </c>
    </row>
    <row r="1203" spans="3:4">
      <c r="C1203" s="22" t="s">
        <v>1306</v>
      </c>
      <c r="D1203" s="23" t="s">
        <v>1345</v>
      </c>
    </row>
    <row r="1204" spans="3:4">
      <c r="C1204" s="22" t="s">
        <v>1306</v>
      </c>
      <c r="D1204" s="23" t="s">
        <v>1346</v>
      </c>
    </row>
    <row r="1205" spans="3:4">
      <c r="C1205" s="22" t="s">
        <v>1347</v>
      </c>
      <c r="D1205" s="23" t="s">
        <v>1348</v>
      </c>
    </row>
    <row r="1206" spans="3:4">
      <c r="C1206" s="22" t="s">
        <v>1347</v>
      </c>
      <c r="D1206" s="23" t="s">
        <v>1349</v>
      </c>
    </row>
    <row r="1207" spans="3:4">
      <c r="C1207" s="22" t="s">
        <v>1347</v>
      </c>
      <c r="D1207" s="23" t="s">
        <v>1350</v>
      </c>
    </row>
    <row r="1208" spans="3:4">
      <c r="C1208" s="22" t="s">
        <v>1347</v>
      </c>
      <c r="D1208" s="23" t="s">
        <v>1351</v>
      </c>
    </row>
    <row r="1209" spans="3:4">
      <c r="C1209" s="22" t="s">
        <v>1347</v>
      </c>
      <c r="D1209" s="23" t="s">
        <v>1352</v>
      </c>
    </row>
    <row r="1210" spans="3:4">
      <c r="C1210" s="22" t="s">
        <v>1347</v>
      </c>
      <c r="D1210" s="23" t="s">
        <v>1353</v>
      </c>
    </row>
    <row r="1211" spans="3:4">
      <c r="C1211" s="22" t="s">
        <v>1347</v>
      </c>
      <c r="D1211" s="23" t="s">
        <v>1354</v>
      </c>
    </row>
    <row r="1212" spans="3:4">
      <c r="C1212" s="22" t="s">
        <v>1347</v>
      </c>
      <c r="D1212" s="23" t="s">
        <v>1355</v>
      </c>
    </row>
    <row r="1213" spans="3:4">
      <c r="C1213" s="22" t="s">
        <v>1347</v>
      </c>
      <c r="D1213" s="23" t="s">
        <v>1356</v>
      </c>
    </row>
    <row r="1214" spans="3:4">
      <c r="C1214" s="22" t="s">
        <v>1347</v>
      </c>
      <c r="D1214" s="23" t="s">
        <v>1357</v>
      </c>
    </row>
    <row r="1215" spans="3:4">
      <c r="C1215" s="22" t="s">
        <v>1347</v>
      </c>
      <c r="D1215" s="23" t="s">
        <v>1358</v>
      </c>
    </row>
    <row r="1216" spans="3:4">
      <c r="C1216" s="22" t="s">
        <v>1347</v>
      </c>
      <c r="D1216" s="23" t="s">
        <v>1359</v>
      </c>
    </row>
    <row r="1217" spans="3:4">
      <c r="C1217" s="22" t="s">
        <v>1347</v>
      </c>
      <c r="D1217" s="23" t="s">
        <v>1360</v>
      </c>
    </row>
    <row r="1218" spans="3:4">
      <c r="C1218" s="22" t="s">
        <v>1347</v>
      </c>
      <c r="D1218" s="23" t="s">
        <v>1361</v>
      </c>
    </row>
    <row r="1219" spans="3:4">
      <c r="C1219" s="22" t="s">
        <v>1347</v>
      </c>
      <c r="D1219" s="23" t="s">
        <v>1362</v>
      </c>
    </row>
    <row r="1220" spans="3:4">
      <c r="C1220" s="22" t="s">
        <v>1347</v>
      </c>
      <c r="D1220" s="23" t="s">
        <v>1363</v>
      </c>
    </row>
    <row r="1221" spans="3:4">
      <c r="C1221" s="22" t="s">
        <v>1347</v>
      </c>
      <c r="D1221" s="23" t="s">
        <v>1364</v>
      </c>
    </row>
    <row r="1222" spans="3:4">
      <c r="C1222" s="22" t="s">
        <v>1347</v>
      </c>
      <c r="D1222" s="23" t="s">
        <v>486</v>
      </c>
    </row>
    <row r="1223" spans="3:4">
      <c r="C1223" s="22" t="s">
        <v>1347</v>
      </c>
      <c r="D1223" s="23" t="s">
        <v>1365</v>
      </c>
    </row>
    <row r="1224" spans="3:4">
      <c r="C1224" s="22" t="s">
        <v>1347</v>
      </c>
      <c r="D1224" s="23" t="s">
        <v>1366</v>
      </c>
    </row>
    <row r="1225" spans="3:4">
      <c r="C1225" s="22" t="s">
        <v>1347</v>
      </c>
      <c r="D1225" s="23" t="s">
        <v>1367</v>
      </c>
    </row>
    <row r="1226" spans="3:4">
      <c r="C1226" s="22" t="s">
        <v>1347</v>
      </c>
      <c r="D1226" s="23" t="s">
        <v>1368</v>
      </c>
    </row>
    <row r="1227" spans="3:4">
      <c r="C1227" s="22" t="s">
        <v>1347</v>
      </c>
      <c r="D1227" s="23" t="s">
        <v>1369</v>
      </c>
    </row>
    <row r="1228" spans="3:4">
      <c r="C1228" s="22" t="s">
        <v>1347</v>
      </c>
      <c r="D1228" s="23" t="s">
        <v>1370</v>
      </c>
    </row>
    <row r="1229" spans="3:4">
      <c r="C1229" s="22" t="s">
        <v>1347</v>
      </c>
      <c r="D1229" s="23" t="s">
        <v>1371</v>
      </c>
    </row>
    <row r="1230" spans="3:4">
      <c r="C1230" s="22" t="s">
        <v>1347</v>
      </c>
      <c r="D1230" s="23" t="s">
        <v>1372</v>
      </c>
    </row>
    <row r="1231" spans="3:4">
      <c r="C1231" s="22" t="s">
        <v>1347</v>
      </c>
      <c r="D1231" s="23" t="s">
        <v>1373</v>
      </c>
    </row>
    <row r="1232" spans="3:4">
      <c r="C1232" s="22" t="s">
        <v>1347</v>
      </c>
      <c r="D1232" s="23" t="s">
        <v>1374</v>
      </c>
    </row>
    <row r="1233" spans="3:4">
      <c r="C1233" s="22" t="s">
        <v>1347</v>
      </c>
      <c r="D1233" s="23" t="s">
        <v>1375</v>
      </c>
    </row>
    <row r="1234" spans="3:4">
      <c r="C1234" s="22" t="s">
        <v>1347</v>
      </c>
      <c r="D1234" s="23" t="s">
        <v>1376</v>
      </c>
    </row>
    <row r="1235" spans="3:4">
      <c r="C1235" s="22" t="s">
        <v>1347</v>
      </c>
      <c r="D1235" s="23" t="s">
        <v>1377</v>
      </c>
    </row>
    <row r="1236" spans="3:4">
      <c r="C1236" s="22" t="s">
        <v>1347</v>
      </c>
      <c r="D1236" s="23" t="s">
        <v>1378</v>
      </c>
    </row>
    <row r="1237" spans="3:4">
      <c r="C1237" s="22" t="s">
        <v>1347</v>
      </c>
      <c r="D1237" s="23" t="s">
        <v>1379</v>
      </c>
    </row>
    <row r="1238" spans="3:4">
      <c r="C1238" s="22" t="s">
        <v>1347</v>
      </c>
      <c r="D1238" s="23" t="s">
        <v>1380</v>
      </c>
    </row>
    <row r="1239" spans="3:4">
      <c r="C1239" s="22" t="s">
        <v>1347</v>
      </c>
      <c r="D1239" s="23" t="s">
        <v>1381</v>
      </c>
    </row>
    <row r="1240" spans="3:4">
      <c r="C1240" s="22" t="s">
        <v>1347</v>
      </c>
      <c r="D1240" s="23" t="s">
        <v>1382</v>
      </c>
    </row>
    <row r="1241" spans="3:4">
      <c r="C1241" s="22" t="s">
        <v>1347</v>
      </c>
      <c r="D1241" s="23" t="s">
        <v>1383</v>
      </c>
    </row>
    <row r="1242" spans="3:4">
      <c r="C1242" s="22" t="s">
        <v>1347</v>
      </c>
      <c r="D1242" s="23" t="s">
        <v>1003</v>
      </c>
    </row>
    <row r="1243" spans="3:4">
      <c r="C1243" s="22" t="s">
        <v>1347</v>
      </c>
      <c r="D1243" s="23" t="s">
        <v>1384</v>
      </c>
    </row>
    <row r="1244" spans="3:4">
      <c r="C1244" s="22" t="s">
        <v>1385</v>
      </c>
      <c r="D1244" s="23" t="s">
        <v>1386</v>
      </c>
    </row>
    <row r="1245" spans="3:4">
      <c r="C1245" s="22" t="s">
        <v>1385</v>
      </c>
      <c r="D1245" s="23" t="s">
        <v>1387</v>
      </c>
    </row>
    <row r="1246" spans="3:4">
      <c r="C1246" s="22" t="s">
        <v>1385</v>
      </c>
      <c r="D1246" s="23" t="s">
        <v>1388</v>
      </c>
    </row>
    <row r="1247" spans="3:4">
      <c r="C1247" s="22" t="s">
        <v>1385</v>
      </c>
      <c r="D1247" s="23" t="s">
        <v>1389</v>
      </c>
    </row>
    <row r="1248" spans="3:4">
      <c r="C1248" s="22" t="s">
        <v>1385</v>
      </c>
      <c r="D1248" s="23" t="s">
        <v>1390</v>
      </c>
    </row>
    <row r="1249" spans="3:4">
      <c r="C1249" s="22" t="s">
        <v>1385</v>
      </c>
      <c r="D1249" s="23" t="s">
        <v>1391</v>
      </c>
    </row>
    <row r="1250" spans="3:4">
      <c r="C1250" s="22" t="s">
        <v>1385</v>
      </c>
      <c r="D1250" s="23" t="s">
        <v>1392</v>
      </c>
    </row>
    <row r="1251" spans="3:4">
      <c r="C1251" s="22" t="s">
        <v>1385</v>
      </c>
      <c r="D1251" s="23" t="s">
        <v>1393</v>
      </c>
    </row>
    <row r="1252" spans="3:4">
      <c r="C1252" s="22" t="s">
        <v>1385</v>
      </c>
      <c r="D1252" s="23" t="s">
        <v>1394</v>
      </c>
    </row>
    <row r="1253" spans="3:4">
      <c r="C1253" s="22" t="s">
        <v>1385</v>
      </c>
      <c r="D1253" s="23" t="s">
        <v>1395</v>
      </c>
    </row>
    <row r="1254" spans="3:4">
      <c r="C1254" s="22" t="s">
        <v>1385</v>
      </c>
      <c r="D1254" s="23" t="s">
        <v>1396</v>
      </c>
    </row>
    <row r="1255" spans="3:4">
      <c r="C1255" s="22" t="s">
        <v>1385</v>
      </c>
      <c r="D1255" s="23" t="s">
        <v>1397</v>
      </c>
    </row>
    <row r="1256" spans="3:4">
      <c r="C1256" s="22" t="s">
        <v>1385</v>
      </c>
      <c r="D1256" s="23" t="s">
        <v>1398</v>
      </c>
    </row>
    <row r="1257" spans="3:4">
      <c r="C1257" s="22" t="s">
        <v>1385</v>
      </c>
      <c r="D1257" s="23" t="s">
        <v>1399</v>
      </c>
    </row>
    <row r="1258" spans="3:4">
      <c r="C1258" s="22" t="s">
        <v>1385</v>
      </c>
      <c r="D1258" s="23" t="s">
        <v>1400</v>
      </c>
    </row>
    <row r="1259" spans="3:4">
      <c r="C1259" s="22" t="s">
        <v>1385</v>
      </c>
      <c r="D1259" s="23" t="s">
        <v>1401</v>
      </c>
    </row>
    <row r="1260" spans="3:4">
      <c r="C1260" s="22" t="s">
        <v>1385</v>
      </c>
      <c r="D1260" s="23" t="s">
        <v>951</v>
      </c>
    </row>
    <row r="1261" spans="3:4">
      <c r="C1261" s="22" t="s">
        <v>1385</v>
      </c>
      <c r="D1261" s="23" t="s">
        <v>278</v>
      </c>
    </row>
    <row r="1262" spans="3:4">
      <c r="C1262" s="22" t="s">
        <v>1385</v>
      </c>
      <c r="D1262" s="23" t="s">
        <v>1402</v>
      </c>
    </row>
    <row r="1263" spans="3:4">
      <c r="C1263" s="22" t="s">
        <v>1385</v>
      </c>
      <c r="D1263" s="23" t="s">
        <v>1403</v>
      </c>
    </row>
    <row r="1264" spans="3:4">
      <c r="C1264" s="22" t="s">
        <v>1385</v>
      </c>
      <c r="D1264" s="23" t="s">
        <v>1404</v>
      </c>
    </row>
    <row r="1265" spans="3:4">
      <c r="C1265" s="22" t="s">
        <v>1385</v>
      </c>
      <c r="D1265" s="23" t="s">
        <v>1405</v>
      </c>
    </row>
    <row r="1266" spans="3:4">
      <c r="C1266" s="22" t="s">
        <v>1385</v>
      </c>
      <c r="D1266" s="23" t="s">
        <v>1406</v>
      </c>
    </row>
    <row r="1267" spans="3:4">
      <c r="C1267" s="22" t="s">
        <v>1385</v>
      </c>
      <c r="D1267" s="23" t="s">
        <v>1407</v>
      </c>
    </row>
    <row r="1268" spans="3:4">
      <c r="C1268" s="22" t="s">
        <v>1385</v>
      </c>
      <c r="D1268" s="23" t="s">
        <v>1408</v>
      </c>
    </row>
    <row r="1269" spans="3:4">
      <c r="C1269" s="22" t="s">
        <v>1385</v>
      </c>
      <c r="D1269" s="23" t="s">
        <v>1409</v>
      </c>
    </row>
    <row r="1270" spans="3:4">
      <c r="C1270" s="22" t="s">
        <v>1385</v>
      </c>
      <c r="D1270" s="23" t="s">
        <v>1410</v>
      </c>
    </row>
    <row r="1271" spans="3:4">
      <c r="C1271" s="22" t="s">
        <v>1385</v>
      </c>
      <c r="D1271" s="23" t="s">
        <v>1411</v>
      </c>
    </row>
    <row r="1272" spans="3:4">
      <c r="C1272" s="22" t="s">
        <v>1385</v>
      </c>
      <c r="D1272" s="23" t="s">
        <v>1412</v>
      </c>
    </row>
    <row r="1273" spans="3:4">
      <c r="C1273" s="22" t="s">
        <v>1385</v>
      </c>
      <c r="D1273" s="23" t="s">
        <v>1413</v>
      </c>
    </row>
    <row r="1274" spans="3:4">
      <c r="C1274" s="22" t="s">
        <v>1414</v>
      </c>
      <c r="D1274" s="23" t="s">
        <v>1415</v>
      </c>
    </row>
    <row r="1275" spans="3:4">
      <c r="C1275" s="22" t="s">
        <v>1414</v>
      </c>
      <c r="D1275" s="23" t="s">
        <v>1416</v>
      </c>
    </row>
    <row r="1276" spans="3:4">
      <c r="C1276" s="22" t="s">
        <v>1414</v>
      </c>
      <c r="D1276" s="23" t="s">
        <v>1417</v>
      </c>
    </row>
    <row r="1277" spans="3:4">
      <c r="C1277" s="22" t="s">
        <v>1414</v>
      </c>
      <c r="D1277" s="23" t="s">
        <v>1418</v>
      </c>
    </row>
    <row r="1278" spans="3:4">
      <c r="C1278" s="22" t="s">
        <v>1414</v>
      </c>
      <c r="D1278" s="23" t="s">
        <v>1419</v>
      </c>
    </row>
    <row r="1279" spans="3:4">
      <c r="C1279" s="22" t="s">
        <v>1414</v>
      </c>
      <c r="D1279" s="23" t="s">
        <v>1420</v>
      </c>
    </row>
    <row r="1280" spans="3:4">
      <c r="C1280" s="22" t="s">
        <v>1414</v>
      </c>
      <c r="D1280" s="23" t="s">
        <v>1421</v>
      </c>
    </row>
    <row r="1281" spans="3:4">
      <c r="C1281" s="22" t="s">
        <v>1414</v>
      </c>
      <c r="D1281" s="23" t="s">
        <v>1422</v>
      </c>
    </row>
    <row r="1282" spans="3:4">
      <c r="C1282" s="22" t="s">
        <v>1414</v>
      </c>
      <c r="D1282" s="23" t="s">
        <v>1423</v>
      </c>
    </row>
    <row r="1283" spans="3:4">
      <c r="C1283" s="22" t="s">
        <v>1414</v>
      </c>
      <c r="D1283" s="23" t="s">
        <v>1424</v>
      </c>
    </row>
    <row r="1284" spans="3:4">
      <c r="C1284" s="22" t="s">
        <v>1414</v>
      </c>
      <c r="D1284" s="23" t="s">
        <v>1425</v>
      </c>
    </row>
    <row r="1285" spans="3:4">
      <c r="C1285" s="22" t="s">
        <v>1414</v>
      </c>
      <c r="D1285" s="23" t="s">
        <v>1426</v>
      </c>
    </row>
    <row r="1286" spans="3:4">
      <c r="C1286" s="22" t="s">
        <v>1414</v>
      </c>
      <c r="D1286" s="23" t="s">
        <v>1427</v>
      </c>
    </row>
    <row r="1287" spans="3:4">
      <c r="C1287" s="22" t="s">
        <v>1414</v>
      </c>
      <c r="D1287" s="23" t="s">
        <v>1428</v>
      </c>
    </row>
    <row r="1288" spans="3:4">
      <c r="C1288" s="22" t="s">
        <v>1414</v>
      </c>
      <c r="D1288" s="23" t="s">
        <v>358</v>
      </c>
    </row>
    <row r="1289" spans="3:4">
      <c r="C1289" s="22" t="s">
        <v>1414</v>
      </c>
      <c r="D1289" s="23" t="s">
        <v>1429</v>
      </c>
    </row>
    <row r="1290" spans="3:4">
      <c r="C1290" s="22" t="s">
        <v>1414</v>
      </c>
      <c r="D1290" s="23" t="s">
        <v>1430</v>
      </c>
    </row>
    <row r="1291" spans="3:4">
      <c r="C1291" s="22" t="s">
        <v>1414</v>
      </c>
      <c r="D1291" s="23" t="s">
        <v>1229</v>
      </c>
    </row>
    <row r="1292" spans="3:4">
      <c r="C1292" s="22" t="s">
        <v>1414</v>
      </c>
      <c r="D1292" s="23" t="s">
        <v>1431</v>
      </c>
    </row>
    <row r="1293" spans="3:4">
      <c r="C1293" s="22" t="s">
        <v>1432</v>
      </c>
      <c r="D1293" s="23" t="s">
        <v>1433</v>
      </c>
    </row>
    <row r="1294" spans="3:4">
      <c r="C1294" s="22" t="s">
        <v>1432</v>
      </c>
      <c r="D1294" s="23" t="s">
        <v>1434</v>
      </c>
    </row>
    <row r="1295" spans="3:4">
      <c r="C1295" s="22" t="s">
        <v>1432</v>
      </c>
      <c r="D1295" s="23" t="s">
        <v>1435</v>
      </c>
    </row>
    <row r="1296" spans="3:4">
      <c r="C1296" s="22" t="s">
        <v>1432</v>
      </c>
      <c r="D1296" s="23" t="s">
        <v>1436</v>
      </c>
    </row>
    <row r="1297" spans="3:4">
      <c r="C1297" s="22" t="s">
        <v>1432</v>
      </c>
      <c r="D1297" s="23" t="s">
        <v>1437</v>
      </c>
    </row>
    <row r="1298" spans="3:4">
      <c r="C1298" s="22" t="s">
        <v>1432</v>
      </c>
      <c r="D1298" s="23" t="s">
        <v>1438</v>
      </c>
    </row>
    <row r="1299" spans="3:4">
      <c r="C1299" s="22" t="s">
        <v>1432</v>
      </c>
      <c r="D1299" s="23" t="s">
        <v>1439</v>
      </c>
    </row>
    <row r="1300" spans="3:4">
      <c r="C1300" s="22" t="s">
        <v>1432</v>
      </c>
      <c r="D1300" s="23" t="s">
        <v>1440</v>
      </c>
    </row>
    <row r="1301" spans="3:4">
      <c r="C1301" s="22" t="s">
        <v>1432</v>
      </c>
      <c r="D1301" s="23" t="s">
        <v>1441</v>
      </c>
    </row>
    <row r="1302" spans="3:4">
      <c r="C1302" s="22" t="s">
        <v>1432</v>
      </c>
      <c r="D1302" s="23" t="s">
        <v>1442</v>
      </c>
    </row>
    <row r="1303" spans="3:4">
      <c r="C1303" s="22" t="s">
        <v>1432</v>
      </c>
      <c r="D1303" s="23" t="s">
        <v>1443</v>
      </c>
    </row>
    <row r="1304" spans="3:4">
      <c r="C1304" s="22" t="s">
        <v>1432</v>
      </c>
      <c r="D1304" s="23" t="s">
        <v>454</v>
      </c>
    </row>
    <row r="1305" spans="3:4">
      <c r="C1305" s="22" t="s">
        <v>1432</v>
      </c>
      <c r="D1305" s="23" t="s">
        <v>1444</v>
      </c>
    </row>
    <row r="1306" spans="3:4">
      <c r="C1306" s="22" t="s">
        <v>1432</v>
      </c>
      <c r="D1306" s="23" t="s">
        <v>1445</v>
      </c>
    </row>
    <row r="1307" spans="3:4">
      <c r="C1307" s="22" t="s">
        <v>1432</v>
      </c>
      <c r="D1307" s="23" t="s">
        <v>1446</v>
      </c>
    </row>
    <row r="1308" spans="3:4">
      <c r="C1308" s="22" t="s">
        <v>1432</v>
      </c>
      <c r="D1308" s="23" t="s">
        <v>1447</v>
      </c>
    </row>
    <row r="1309" spans="3:4">
      <c r="C1309" s="22" t="s">
        <v>1432</v>
      </c>
      <c r="D1309" s="23" t="s">
        <v>1448</v>
      </c>
    </row>
    <row r="1310" spans="3:4">
      <c r="C1310" s="22" t="s">
        <v>1432</v>
      </c>
      <c r="D1310" s="23" t="s">
        <v>1449</v>
      </c>
    </row>
    <row r="1311" spans="3:4">
      <c r="C1311" s="22" t="s">
        <v>1432</v>
      </c>
      <c r="D1311" s="23" t="s">
        <v>1450</v>
      </c>
    </row>
    <row r="1312" spans="3:4">
      <c r="C1312" s="22" t="s">
        <v>1451</v>
      </c>
      <c r="D1312" s="23" t="s">
        <v>1452</v>
      </c>
    </row>
    <row r="1313" spans="3:4">
      <c r="C1313" s="22" t="s">
        <v>1451</v>
      </c>
      <c r="D1313" s="23" t="s">
        <v>1453</v>
      </c>
    </row>
    <row r="1314" spans="3:4">
      <c r="C1314" s="22" t="s">
        <v>1451</v>
      </c>
      <c r="D1314" s="23" t="s">
        <v>1454</v>
      </c>
    </row>
    <row r="1315" spans="3:4">
      <c r="C1315" s="22" t="s">
        <v>1451</v>
      </c>
      <c r="D1315" s="23" t="s">
        <v>1455</v>
      </c>
    </row>
    <row r="1316" spans="3:4">
      <c r="C1316" s="22" t="s">
        <v>1451</v>
      </c>
      <c r="D1316" s="23" t="s">
        <v>1456</v>
      </c>
    </row>
    <row r="1317" spans="3:4">
      <c r="C1317" s="22" t="s">
        <v>1451</v>
      </c>
      <c r="D1317" s="23" t="s">
        <v>1457</v>
      </c>
    </row>
    <row r="1318" spans="3:4">
      <c r="C1318" s="22" t="s">
        <v>1451</v>
      </c>
      <c r="D1318" s="23" t="s">
        <v>1458</v>
      </c>
    </row>
    <row r="1319" spans="3:4">
      <c r="C1319" s="22" t="s">
        <v>1451</v>
      </c>
      <c r="D1319" s="23" t="s">
        <v>1459</v>
      </c>
    </row>
    <row r="1320" spans="3:4">
      <c r="C1320" s="22" t="s">
        <v>1451</v>
      </c>
      <c r="D1320" s="23" t="s">
        <v>1460</v>
      </c>
    </row>
    <row r="1321" spans="3:4">
      <c r="C1321" s="22" t="s">
        <v>1451</v>
      </c>
      <c r="D1321" s="23" t="s">
        <v>1461</v>
      </c>
    </row>
    <row r="1322" spans="3:4">
      <c r="C1322" s="22" t="s">
        <v>1451</v>
      </c>
      <c r="D1322" s="23" t="s">
        <v>1462</v>
      </c>
    </row>
    <row r="1323" spans="3:4">
      <c r="C1323" s="22" t="s">
        <v>1451</v>
      </c>
      <c r="D1323" s="23" t="s">
        <v>1463</v>
      </c>
    </row>
    <row r="1324" spans="3:4">
      <c r="C1324" s="22" t="s">
        <v>1451</v>
      </c>
      <c r="D1324" s="23" t="s">
        <v>1464</v>
      </c>
    </row>
    <row r="1325" spans="3:4">
      <c r="C1325" s="22" t="s">
        <v>1451</v>
      </c>
      <c r="D1325" s="23" t="s">
        <v>1465</v>
      </c>
    </row>
    <row r="1326" spans="3:4">
      <c r="C1326" s="22" t="s">
        <v>1451</v>
      </c>
      <c r="D1326" s="23" t="s">
        <v>1466</v>
      </c>
    </row>
    <row r="1327" spans="3:4">
      <c r="C1327" s="22" t="s">
        <v>1451</v>
      </c>
      <c r="D1327" s="23" t="s">
        <v>1467</v>
      </c>
    </row>
    <row r="1328" spans="3:4">
      <c r="C1328" s="22" t="s">
        <v>1451</v>
      </c>
      <c r="D1328" s="23" t="s">
        <v>1468</v>
      </c>
    </row>
    <row r="1329" spans="3:4">
      <c r="C1329" s="22" t="s">
        <v>1451</v>
      </c>
      <c r="D1329" s="23" t="s">
        <v>1469</v>
      </c>
    </row>
    <row r="1330" spans="3:4">
      <c r="C1330" s="22" t="s">
        <v>1451</v>
      </c>
      <c r="D1330" s="23" t="s">
        <v>1470</v>
      </c>
    </row>
    <row r="1331" spans="3:4">
      <c r="C1331" s="22" t="s">
        <v>1451</v>
      </c>
      <c r="D1331" s="23" t="s">
        <v>1471</v>
      </c>
    </row>
    <row r="1332" spans="3:4">
      <c r="C1332" s="22" t="s">
        <v>1451</v>
      </c>
      <c r="D1332" s="23" t="s">
        <v>1472</v>
      </c>
    </row>
    <row r="1333" spans="3:4">
      <c r="C1333" s="22" t="s">
        <v>1451</v>
      </c>
      <c r="D1333" s="23" t="s">
        <v>1473</v>
      </c>
    </row>
    <row r="1334" spans="3:4">
      <c r="C1334" s="22" t="s">
        <v>1451</v>
      </c>
      <c r="D1334" s="23" t="s">
        <v>1474</v>
      </c>
    </row>
    <row r="1335" spans="3:4">
      <c r="C1335" s="22" t="s">
        <v>1451</v>
      </c>
      <c r="D1335" s="23" t="s">
        <v>1475</v>
      </c>
    </row>
    <row r="1336" spans="3:4">
      <c r="C1336" s="22" t="s">
        <v>1451</v>
      </c>
      <c r="D1336" s="23" t="s">
        <v>1476</v>
      </c>
    </row>
    <row r="1337" spans="3:4">
      <c r="C1337" s="22" t="s">
        <v>1451</v>
      </c>
      <c r="D1337" s="23" t="s">
        <v>1477</v>
      </c>
    </row>
    <row r="1338" spans="3:4">
      <c r="C1338" s="22" t="s">
        <v>1451</v>
      </c>
      <c r="D1338" s="23" t="s">
        <v>1478</v>
      </c>
    </row>
    <row r="1339" spans="3:4">
      <c r="C1339" s="22" t="s">
        <v>1479</v>
      </c>
      <c r="D1339" s="23" t="s">
        <v>1480</v>
      </c>
    </row>
    <row r="1340" spans="3:4">
      <c r="C1340" s="22" t="s">
        <v>1479</v>
      </c>
      <c r="D1340" s="23" t="s">
        <v>1481</v>
      </c>
    </row>
    <row r="1341" spans="3:4">
      <c r="C1341" s="22" t="s">
        <v>1479</v>
      </c>
      <c r="D1341" s="23" t="s">
        <v>1482</v>
      </c>
    </row>
    <row r="1342" spans="3:4">
      <c r="C1342" s="22" t="s">
        <v>1479</v>
      </c>
      <c r="D1342" s="23" t="s">
        <v>1483</v>
      </c>
    </row>
    <row r="1343" spans="3:4">
      <c r="C1343" s="22" t="s">
        <v>1479</v>
      </c>
      <c r="D1343" s="23" t="s">
        <v>1484</v>
      </c>
    </row>
    <row r="1344" spans="3:4">
      <c r="C1344" s="22" t="s">
        <v>1479</v>
      </c>
      <c r="D1344" s="23" t="s">
        <v>1485</v>
      </c>
    </row>
    <row r="1345" spans="3:4">
      <c r="C1345" s="22" t="s">
        <v>1479</v>
      </c>
      <c r="D1345" s="23" t="s">
        <v>804</v>
      </c>
    </row>
    <row r="1346" spans="3:4">
      <c r="C1346" s="22" t="s">
        <v>1479</v>
      </c>
      <c r="D1346" s="23" t="s">
        <v>1486</v>
      </c>
    </row>
    <row r="1347" spans="3:4">
      <c r="C1347" s="22" t="s">
        <v>1479</v>
      </c>
      <c r="D1347" s="23" t="s">
        <v>1487</v>
      </c>
    </row>
    <row r="1348" spans="3:4">
      <c r="C1348" s="22" t="s">
        <v>1479</v>
      </c>
      <c r="D1348" s="23" t="s">
        <v>1488</v>
      </c>
    </row>
    <row r="1349" spans="3:4">
      <c r="C1349" s="22" t="s">
        <v>1479</v>
      </c>
      <c r="D1349" s="23" t="s">
        <v>1489</v>
      </c>
    </row>
    <row r="1350" spans="3:4">
      <c r="C1350" s="22" t="s">
        <v>1479</v>
      </c>
      <c r="D1350" s="23" t="s">
        <v>1490</v>
      </c>
    </row>
    <row r="1351" spans="3:4">
      <c r="C1351" s="22" t="s">
        <v>1479</v>
      </c>
      <c r="D1351" s="23" t="s">
        <v>1491</v>
      </c>
    </row>
    <row r="1352" spans="3:4">
      <c r="C1352" s="22" t="s">
        <v>1479</v>
      </c>
      <c r="D1352" s="23" t="s">
        <v>1492</v>
      </c>
    </row>
    <row r="1353" spans="3:4">
      <c r="C1353" s="22" t="s">
        <v>1479</v>
      </c>
      <c r="D1353" s="23" t="s">
        <v>1493</v>
      </c>
    </row>
    <row r="1354" spans="3:4">
      <c r="C1354" s="22" t="s">
        <v>1479</v>
      </c>
      <c r="D1354" s="23" t="s">
        <v>1494</v>
      </c>
    </row>
    <row r="1355" spans="3:4">
      <c r="C1355" s="22" t="s">
        <v>1479</v>
      </c>
      <c r="D1355" s="23" t="s">
        <v>1495</v>
      </c>
    </row>
    <row r="1356" spans="3:4">
      <c r="C1356" s="22" t="s">
        <v>1479</v>
      </c>
      <c r="D1356" s="23" t="s">
        <v>1496</v>
      </c>
    </row>
    <row r="1357" spans="3:4">
      <c r="C1357" s="22" t="s">
        <v>1479</v>
      </c>
      <c r="D1357" s="23" t="s">
        <v>1497</v>
      </c>
    </row>
    <row r="1358" spans="3:4">
      <c r="C1358" s="22" t="s">
        <v>1479</v>
      </c>
      <c r="D1358" s="23" t="s">
        <v>1498</v>
      </c>
    </row>
    <row r="1359" spans="3:4">
      <c r="C1359" s="22" t="s">
        <v>1479</v>
      </c>
      <c r="D1359" s="23" t="s">
        <v>1499</v>
      </c>
    </row>
    <row r="1360" spans="3:4">
      <c r="C1360" s="22" t="s">
        <v>1479</v>
      </c>
      <c r="D1360" s="23" t="s">
        <v>1500</v>
      </c>
    </row>
    <row r="1361" spans="3:4">
      <c r="C1361" s="22" t="s">
        <v>1479</v>
      </c>
      <c r="D1361" s="23" t="s">
        <v>1501</v>
      </c>
    </row>
    <row r="1362" spans="3:4">
      <c r="C1362" s="22" t="s">
        <v>1502</v>
      </c>
      <c r="D1362" s="23" t="s">
        <v>1503</v>
      </c>
    </row>
    <row r="1363" spans="3:4">
      <c r="C1363" s="22" t="s">
        <v>1502</v>
      </c>
      <c r="D1363" s="23" t="s">
        <v>1504</v>
      </c>
    </row>
    <row r="1364" spans="3:4">
      <c r="C1364" s="22" t="s">
        <v>1502</v>
      </c>
      <c r="D1364" s="23" t="s">
        <v>1505</v>
      </c>
    </row>
    <row r="1365" spans="3:4">
      <c r="C1365" s="22" t="s">
        <v>1502</v>
      </c>
      <c r="D1365" s="23" t="s">
        <v>1506</v>
      </c>
    </row>
    <row r="1366" spans="3:4">
      <c r="C1366" s="22" t="s">
        <v>1502</v>
      </c>
      <c r="D1366" s="23" t="s">
        <v>1507</v>
      </c>
    </row>
    <row r="1367" spans="3:4">
      <c r="C1367" s="22" t="s">
        <v>1502</v>
      </c>
      <c r="D1367" s="23" t="s">
        <v>1508</v>
      </c>
    </row>
    <row r="1368" spans="3:4">
      <c r="C1368" s="22" t="s">
        <v>1502</v>
      </c>
      <c r="D1368" s="23" t="s">
        <v>1509</v>
      </c>
    </row>
    <row r="1369" spans="3:4">
      <c r="C1369" s="22" t="s">
        <v>1502</v>
      </c>
      <c r="D1369" s="23" t="s">
        <v>1510</v>
      </c>
    </row>
    <row r="1370" spans="3:4">
      <c r="C1370" s="22" t="s">
        <v>1502</v>
      </c>
      <c r="D1370" s="23" t="s">
        <v>1511</v>
      </c>
    </row>
    <row r="1371" spans="3:4">
      <c r="C1371" s="22" t="s">
        <v>1502</v>
      </c>
      <c r="D1371" s="23" t="s">
        <v>1512</v>
      </c>
    </row>
    <row r="1372" spans="3:4">
      <c r="C1372" s="22" t="s">
        <v>1502</v>
      </c>
      <c r="D1372" s="23" t="s">
        <v>1513</v>
      </c>
    </row>
    <row r="1373" spans="3:4">
      <c r="C1373" s="22" t="s">
        <v>1502</v>
      </c>
      <c r="D1373" s="23" t="s">
        <v>1514</v>
      </c>
    </row>
    <row r="1374" spans="3:4">
      <c r="C1374" s="22" t="s">
        <v>1502</v>
      </c>
      <c r="D1374" s="23" t="s">
        <v>1515</v>
      </c>
    </row>
    <row r="1375" spans="3:4">
      <c r="C1375" s="22" t="s">
        <v>1502</v>
      </c>
      <c r="D1375" s="23" t="s">
        <v>1516</v>
      </c>
    </row>
    <row r="1376" spans="3:4">
      <c r="C1376" s="22" t="s">
        <v>1502</v>
      </c>
      <c r="D1376" s="23" t="s">
        <v>1517</v>
      </c>
    </row>
    <row r="1377" spans="3:5">
      <c r="C1377" s="22" t="s">
        <v>1502</v>
      </c>
      <c r="D1377" s="23" t="s">
        <v>1518</v>
      </c>
    </row>
    <row r="1378" spans="3:5">
      <c r="C1378" s="22" t="s">
        <v>1502</v>
      </c>
      <c r="D1378" s="23" t="s">
        <v>1519</v>
      </c>
    </row>
    <row r="1379" spans="3:5">
      <c r="C1379" s="22" t="s">
        <v>1502</v>
      </c>
      <c r="D1379" s="23" t="s">
        <v>1520</v>
      </c>
    </row>
    <row r="1380" spans="3:5">
      <c r="C1380" s="22" t="s">
        <v>1502</v>
      </c>
      <c r="D1380" s="23" t="s">
        <v>1521</v>
      </c>
    </row>
    <row r="1381" spans="3:5">
      <c r="C1381" s="22" t="s">
        <v>1522</v>
      </c>
      <c r="D1381" s="23" t="s">
        <v>1523</v>
      </c>
      <c r="E1381" s="27"/>
    </row>
    <row r="1382" spans="3:5">
      <c r="C1382" s="22" t="s">
        <v>1522</v>
      </c>
      <c r="D1382" s="23" t="s">
        <v>1524</v>
      </c>
    </row>
    <row r="1383" spans="3:5">
      <c r="C1383" s="22" t="s">
        <v>1522</v>
      </c>
      <c r="D1383" s="23" t="s">
        <v>1525</v>
      </c>
    </row>
    <row r="1384" spans="3:5">
      <c r="C1384" s="22" t="s">
        <v>1522</v>
      </c>
      <c r="D1384" s="23" t="s">
        <v>1526</v>
      </c>
    </row>
    <row r="1385" spans="3:5">
      <c r="C1385" s="22" t="s">
        <v>1522</v>
      </c>
      <c r="D1385" s="23" t="s">
        <v>1527</v>
      </c>
    </row>
    <row r="1386" spans="3:5">
      <c r="C1386" s="22" t="s">
        <v>1522</v>
      </c>
      <c r="D1386" s="23" t="s">
        <v>1528</v>
      </c>
    </row>
    <row r="1387" spans="3:5">
      <c r="C1387" s="22" t="s">
        <v>1522</v>
      </c>
      <c r="D1387" s="23" t="s">
        <v>1529</v>
      </c>
    </row>
    <row r="1388" spans="3:5">
      <c r="C1388" s="22" t="s">
        <v>1522</v>
      </c>
      <c r="D1388" s="23" t="s">
        <v>1530</v>
      </c>
    </row>
    <row r="1389" spans="3:5">
      <c r="C1389" s="22" t="s">
        <v>1522</v>
      </c>
      <c r="D1389" s="23" t="s">
        <v>1531</v>
      </c>
    </row>
    <row r="1390" spans="3:5">
      <c r="C1390" s="22" t="s">
        <v>1522</v>
      </c>
      <c r="D1390" s="23" t="s">
        <v>1532</v>
      </c>
    </row>
    <row r="1391" spans="3:5">
      <c r="C1391" s="22" t="s">
        <v>1522</v>
      </c>
      <c r="D1391" s="23" t="s">
        <v>1533</v>
      </c>
    </row>
    <row r="1392" spans="3:5">
      <c r="C1392" s="22" t="s">
        <v>1522</v>
      </c>
      <c r="D1392" s="23" t="s">
        <v>1534</v>
      </c>
    </row>
    <row r="1393" spans="3:4">
      <c r="C1393" s="22" t="s">
        <v>1522</v>
      </c>
      <c r="D1393" s="23" t="s">
        <v>1535</v>
      </c>
    </row>
    <row r="1394" spans="3:4">
      <c r="C1394" s="22" t="s">
        <v>1522</v>
      </c>
      <c r="D1394" s="23" t="s">
        <v>1536</v>
      </c>
    </row>
    <row r="1395" spans="3:4">
      <c r="C1395" s="22" t="s">
        <v>1522</v>
      </c>
      <c r="D1395" s="23" t="s">
        <v>1537</v>
      </c>
    </row>
    <row r="1396" spans="3:4">
      <c r="C1396" s="22" t="s">
        <v>1522</v>
      </c>
      <c r="D1396" s="23" t="s">
        <v>1538</v>
      </c>
    </row>
    <row r="1397" spans="3:4">
      <c r="C1397" s="22" t="s">
        <v>1522</v>
      </c>
      <c r="D1397" s="23" t="s">
        <v>1539</v>
      </c>
    </row>
    <row r="1398" spans="3:4">
      <c r="C1398" s="22" t="s">
        <v>1522</v>
      </c>
      <c r="D1398" s="23" t="s">
        <v>1540</v>
      </c>
    </row>
    <row r="1399" spans="3:4">
      <c r="C1399" s="22" t="s">
        <v>1522</v>
      </c>
      <c r="D1399" s="23" t="s">
        <v>1541</v>
      </c>
    </row>
    <row r="1400" spans="3:4">
      <c r="C1400" s="22" t="s">
        <v>1522</v>
      </c>
      <c r="D1400" s="23" t="s">
        <v>1542</v>
      </c>
    </row>
    <row r="1401" spans="3:4">
      <c r="C1401" s="22" t="s">
        <v>1522</v>
      </c>
      <c r="D1401" s="23" t="s">
        <v>1543</v>
      </c>
    </row>
    <row r="1402" spans="3:4">
      <c r="C1402" s="22" t="s">
        <v>1522</v>
      </c>
      <c r="D1402" s="23" t="s">
        <v>1544</v>
      </c>
    </row>
    <row r="1403" spans="3:4">
      <c r="C1403" s="22" t="s">
        <v>1522</v>
      </c>
      <c r="D1403" s="23" t="s">
        <v>1545</v>
      </c>
    </row>
    <row r="1404" spans="3:4">
      <c r="C1404" s="22" t="s">
        <v>1522</v>
      </c>
      <c r="D1404" s="23" t="s">
        <v>1546</v>
      </c>
    </row>
    <row r="1405" spans="3:4">
      <c r="C1405" s="22" t="s">
        <v>1547</v>
      </c>
      <c r="D1405" s="23" t="s">
        <v>1548</v>
      </c>
    </row>
    <row r="1406" spans="3:4">
      <c r="C1406" s="22" t="s">
        <v>1547</v>
      </c>
      <c r="D1406" s="23" t="s">
        <v>1549</v>
      </c>
    </row>
    <row r="1407" spans="3:4">
      <c r="C1407" s="22" t="s">
        <v>1547</v>
      </c>
      <c r="D1407" s="23" t="s">
        <v>1550</v>
      </c>
    </row>
    <row r="1408" spans="3:4">
      <c r="C1408" s="22" t="s">
        <v>1547</v>
      </c>
      <c r="D1408" s="23" t="s">
        <v>1551</v>
      </c>
    </row>
    <row r="1409" spans="3:4">
      <c r="C1409" s="22" t="s">
        <v>1547</v>
      </c>
      <c r="D1409" s="23" t="s">
        <v>1552</v>
      </c>
    </row>
    <row r="1410" spans="3:4">
      <c r="C1410" s="22" t="s">
        <v>1547</v>
      </c>
      <c r="D1410" s="23" t="s">
        <v>1553</v>
      </c>
    </row>
    <row r="1411" spans="3:4">
      <c r="C1411" s="22" t="s">
        <v>1547</v>
      </c>
      <c r="D1411" s="23" t="s">
        <v>1554</v>
      </c>
    </row>
    <row r="1412" spans="3:4">
      <c r="C1412" s="22" t="s">
        <v>1547</v>
      </c>
      <c r="D1412" s="23" t="s">
        <v>1555</v>
      </c>
    </row>
    <row r="1413" spans="3:4">
      <c r="C1413" s="22" t="s">
        <v>1547</v>
      </c>
      <c r="D1413" s="23" t="s">
        <v>1556</v>
      </c>
    </row>
    <row r="1414" spans="3:4">
      <c r="C1414" s="22" t="s">
        <v>1547</v>
      </c>
      <c r="D1414" s="23" t="s">
        <v>1557</v>
      </c>
    </row>
    <row r="1415" spans="3:4">
      <c r="C1415" s="22" t="s">
        <v>1547</v>
      </c>
      <c r="D1415" s="23" t="s">
        <v>1558</v>
      </c>
    </row>
    <row r="1416" spans="3:4">
      <c r="C1416" s="22" t="s">
        <v>1547</v>
      </c>
      <c r="D1416" s="23" t="s">
        <v>1559</v>
      </c>
    </row>
    <row r="1417" spans="3:4">
      <c r="C1417" s="22" t="s">
        <v>1547</v>
      </c>
      <c r="D1417" s="23" t="s">
        <v>1560</v>
      </c>
    </row>
    <row r="1418" spans="3:4">
      <c r="C1418" s="22" t="s">
        <v>1547</v>
      </c>
      <c r="D1418" s="23" t="s">
        <v>1561</v>
      </c>
    </row>
    <row r="1419" spans="3:4">
      <c r="C1419" s="22" t="s">
        <v>1547</v>
      </c>
      <c r="D1419" s="23" t="s">
        <v>1562</v>
      </c>
    </row>
    <row r="1420" spans="3:4">
      <c r="C1420" s="22" t="s">
        <v>1547</v>
      </c>
      <c r="D1420" s="23" t="s">
        <v>1563</v>
      </c>
    </row>
    <row r="1421" spans="3:4">
      <c r="C1421" s="22" t="s">
        <v>1547</v>
      </c>
      <c r="D1421" s="23" t="s">
        <v>1564</v>
      </c>
    </row>
    <row r="1422" spans="3:4">
      <c r="C1422" s="22" t="s">
        <v>1565</v>
      </c>
      <c r="D1422" s="23" t="s">
        <v>1566</v>
      </c>
    </row>
    <row r="1423" spans="3:4">
      <c r="C1423" s="22" t="s">
        <v>1565</v>
      </c>
      <c r="D1423" s="23" t="s">
        <v>1567</v>
      </c>
    </row>
    <row r="1424" spans="3:4">
      <c r="C1424" s="22" t="s">
        <v>1565</v>
      </c>
      <c r="D1424" s="23" t="s">
        <v>1568</v>
      </c>
    </row>
    <row r="1425" spans="3:4">
      <c r="C1425" s="22" t="s">
        <v>1565</v>
      </c>
      <c r="D1425" s="23" t="s">
        <v>1569</v>
      </c>
    </row>
    <row r="1426" spans="3:4">
      <c r="C1426" s="22" t="s">
        <v>1565</v>
      </c>
      <c r="D1426" s="23" t="s">
        <v>1570</v>
      </c>
    </row>
    <row r="1427" spans="3:4">
      <c r="C1427" s="22" t="s">
        <v>1565</v>
      </c>
      <c r="D1427" s="23" t="s">
        <v>1571</v>
      </c>
    </row>
    <row r="1428" spans="3:4">
      <c r="C1428" s="22" t="s">
        <v>1565</v>
      </c>
      <c r="D1428" s="23" t="s">
        <v>1572</v>
      </c>
    </row>
    <row r="1429" spans="3:4">
      <c r="C1429" s="22" t="s">
        <v>1565</v>
      </c>
      <c r="D1429" s="23" t="s">
        <v>1573</v>
      </c>
    </row>
    <row r="1430" spans="3:4">
      <c r="C1430" s="22" t="s">
        <v>1565</v>
      </c>
      <c r="D1430" s="23" t="s">
        <v>1574</v>
      </c>
    </row>
    <row r="1431" spans="3:4">
      <c r="C1431" s="22" t="s">
        <v>1565</v>
      </c>
      <c r="D1431" s="23" t="s">
        <v>1575</v>
      </c>
    </row>
    <row r="1432" spans="3:4">
      <c r="C1432" s="22" t="s">
        <v>1565</v>
      </c>
      <c r="D1432" s="23" t="s">
        <v>1576</v>
      </c>
    </row>
    <row r="1433" spans="3:4">
      <c r="C1433" s="22" t="s">
        <v>1565</v>
      </c>
      <c r="D1433" s="23" t="s">
        <v>1577</v>
      </c>
    </row>
    <row r="1434" spans="3:4">
      <c r="C1434" s="22" t="s">
        <v>1565</v>
      </c>
      <c r="D1434" s="23" t="s">
        <v>1578</v>
      </c>
    </row>
    <row r="1435" spans="3:4">
      <c r="C1435" s="22" t="s">
        <v>1565</v>
      </c>
      <c r="D1435" s="23" t="s">
        <v>172</v>
      </c>
    </row>
    <row r="1436" spans="3:4">
      <c r="C1436" s="22" t="s">
        <v>1565</v>
      </c>
      <c r="D1436" s="23" t="s">
        <v>1579</v>
      </c>
    </row>
    <row r="1437" spans="3:4">
      <c r="C1437" s="22" t="s">
        <v>1565</v>
      </c>
      <c r="D1437" s="23" t="s">
        <v>1580</v>
      </c>
    </row>
    <row r="1438" spans="3:4">
      <c r="C1438" s="22" t="s">
        <v>1565</v>
      </c>
      <c r="D1438" s="23" t="s">
        <v>1581</v>
      </c>
    </row>
    <row r="1439" spans="3:4">
      <c r="C1439" s="22" t="s">
        <v>1565</v>
      </c>
      <c r="D1439" s="23" t="s">
        <v>1582</v>
      </c>
    </row>
    <row r="1440" spans="3:4">
      <c r="C1440" s="22" t="s">
        <v>1565</v>
      </c>
      <c r="D1440" s="23" t="s">
        <v>1583</v>
      </c>
    </row>
    <row r="1441" spans="3:4">
      <c r="C1441" s="22" t="s">
        <v>1565</v>
      </c>
      <c r="D1441" s="23" t="s">
        <v>1584</v>
      </c>
    </row>
    <row r="1442" spans="3:4">
      <c r="C1442" s="22" t="s">
        <v>1585</v>
      </c>
      <c r="D1442" s="23" t="s">
        <v>1586</v>
      </c>
    </row>
    <row r="1443" spans="3:4">
      <c r="C1443" s="22" t="s">
        <v>1585</v>
      </c>
      <c r="D1443" s="23" t="s">
        <v>1587</v>
      </c>
    </row>
    <row r="1444" spans="3:4">
      <c r="C1444" s="22" t="s">
        <v>1585</v>
      </c>
      <c r="D1444" s="23" t="s">
        <v>1588</v>
      </c>
    </row>
    <row r="1445" spans="3:4">
      <c r="C1445" s="22" t="s">
        <v>1585</v>
      </c>
      <c r="D1445" s="23" t="s">
        <v>1589</v>
      </c>
    </row>
    <row r="1446" spans="3:4">
      <c r="C1446" s="22" t="s">
        <v>1585</v>
      </c>
      <c r="D1446" s="23" t="s">
        <v>1590</v>
      </c>
    </row>
    <row r="1447" spans="3:4">
      <c r="C1447" s="22" t="s">
        <v>1585</v>
      </c>
      <c r="D1447" s="23" t="s">
        <v>1591</v>
      </c>
    </row>
    <row r="1448" spans="3:4">
      <c r="C1448" s="22" t="s">
        <v>1585</v>
      </c>
      <c r="D1448" s="23" t="s">
        <v>1592</v>
      </c>
    </row>
    <row r="1449" spans="3:4">
      <c r="C1449" s="22" t="s">
        <v>1585</v>
      </c>
      <c r="D1449" s="23" t="s">
        <v>1593</v>
      </c>
    </row>
    <row r="1450" spans="3:4">
      <c r="C1450" s="22" t="s">
        <v>1585</v>
      </c>
      <c r="D1450" s="23" t="s">
        <v>1594</v>
      </c>
    </row>
    <row r="1451" spans="3:4">
      <c r="C1451" s="22" t="s">
        <v>1585</v>
      </c>
      <c r="D1451" s="23" t="s">
        <v>1595</v>
      </c>
    </row>
    <row r="1452" spans="3:4">
      <c r="C1452" s="22" t="s">
        <v>1585</v>
      </c>
      <c r="D1452" s="23" t="s">
        <v>1596</v>
      </c>
    </row>
    <row r="1453" spans="3:4">
      <c r="C1453" s="22" t="s">
        <v>1585</v>
      </c>
      <c r="D1453" s="23" t="s">
        <v>1597</v>
      </c>
    </row>
    <row r="1454" spans="3:4">
      <c r="C1454" s="22" t="s">
        <v>1585</v>
      </c>
      <c r="D1454" s="23" t="s">
        <v>1598</v>
      </c>
    </row>
    <row r="1455" spans="3:4">
      <c r="C1455" s="22" t="s">
        <v>1585</v>
      </c>
      <c r="D1455" s="23" t="s">
        <v>1599</v>
      </c>
    </row>
    <row r="1456" spans="3:4">
      <c r="C1456" s="22" t="s">
        <v>1585</v>
      </c>
      <c r="D1456" s="23" t="s">
        <v>1600</v>
      </c>
    </row>
    <row r="1457" spans="3:4">
      <c r="C1457" s="22" t="s">
        <v>1585</v>
      </c>
      <c r="D1457" s="23" t="s">
        <v>1601</v>
      </c>
    </row>
    <row r="1458" spans="3:4">
      <c r="C1458" s="22" t="s">
        <v>1585</v>
      </c>
      <c r="D1458" s="23" t="s">
        <v>1602</v>
      </c>
    </row>
    <row r="1459" spans="3:4">
      <c r="C1459" s="22" t="s">
        <v>1585</v>
      </c>
      <c r="D1459" s="23" t="s">
        <v>1603</v>
      </c>
    </row>
    <row r="1460" spans="3:4">
      <c r="C1460" s="22" t="s">
        <v>1585</v>
      </c>
      <c r="D1460" s="23" t="s">
        <v>1604</v>
      </c>
    </row>
    <row r="1461" spans="3:4">
      <c r="C1461" s="22" t="s">
        <v>1585</v>
      </c>
      <c r="D1461" s="23" t="s">
        <v>1605</v>
      </c>
    </row>
    <row r="1462" spans="3:4">
      <c r="C1462" s="22" t="s">
        <v>1585</v>
      </c>
      <c r="D1462" s="23" t="s">
        <v>1606</v>
      </c>
    </row>
    <row r="1463" spans="3:4">
      <c r="C1463" s="22" t="s">
        <v>1585</v>
      </c>
      <c r="D1463" s="23" t="s">
        <v>1607</v>
      </c>
    </row>
    <row r="1464" spans="3:4">
      <c r="C1464" s="22" t="s">
        <v>1585</v>
      </c>
      <c r="D1464" s="23" t="s">
        <v>1608</v>
      </c>
    </row>
    <row r="1465" spans="3:4">
      <c r="C1465" s="22" t="s">
        <v>1585</v>
      </c>
      <c r="D1465" s="23" t="s">
        <v>1609</v>
      </c>
    </row>
    <row r="1466" spans="3:4">
      <c r="C1466" s="22" t="s">
        <v>1585</v>
      </c>
      <c r="D1466" s="23" t="s">
        <v>1610</v>
      </c>
    </row>
    <row r="1467" spans="3:4">
      <c r="C1467" s="22" t="s">
        <v>1585</v>
      </c>
      <c r="D1467" s="23" t="s">
        <v>1611</v>
      </c>
    </row>
    <row r="1468" spans="3:4">
      <c r="C1468" s="22" t="s">
        <v>1585</v>
      </c>
      <c r="D1468" s="23" t="s">
        <v>1612</v>
      </c>
    </row>
    <row r="1469" spans="3:4">
      <c r="C1469" s="22" t="s">
        <v>1585</v>
      </c>
      <c r="D1469" s="23" t="s">
        <v>1613</v>
      </c>
    </row>
    <row r="1470" spans="3:4">
      <c r="C1470" s="22" t="s">
        <v>1585</v>
      </c>
      <c r="D1470" s="23" t="s">
        <v>1614</v>
      </c>
    </row>
    <row r="1471" spans="3:4">
      <c r="C1471" s="22" t="s">
        <v>1585</v>
      </c>
      <c r="D1471" s="23" t="s">
        <v>1615</v>
      </c>
    </row>
    <row r="1472" spans="3:4">
      <c r="C1472" s="22" t="s">
        <v>1585</v>
      </c>
      <c r="D1472" s="23" t="s">
        <v>1616</v>
      </c>
    </row>
    <row r="1473" spans="3:4">
      <c r="C1473" s="22" t="s">
        <v>1585</v>
      </c>
      <c r="D1473" s="23" t="s">
        <v>1617</v>
      </c>
    </row>
    <row r="1474" spans="3:4">
      <c r="C1474" s="22" t="s">
        <v>1585</v>
      </c>
      <c r="D1474" s="23" t="s">
        <v>1618</v>
      </c>
    </row>
    <row r="1475" spans="3:4">
      <c r="C1475" s="22" t="s">
        <v>1585</v>
      </c>
      <c r="D1475" s="23" t="s">
        <v>1619</v>
      </c>
    </row>
    <row r="1476" spans="3:4">
      <c r="C1476" s="22" t="s">
        <v>1620</v>
      </c>
      <c r="D1476" s="23" t="s">
        <v>1621</v>
      </c>
    </row>
    <row r="1477" spans="3:4">
      <c r="C1477" s="22" t="s">
        <v>1620</v>
      </c>
      <c r="D1477" s="23" t="s">
        <v>1622</v>
      </c>
    </row>
    <row r="1478" spans="3:4">
      <c r="C1478" s="22" t="s">
        <v>1620</v>
      </c>
      <c r="D1478" s="23" t="s">
        <v>1623</v>
      </c>
    </row>
    <row r="1479" spans="3:4">
      <c r="C1479" s="22" t="s">
        <v>1620</v>
      </c>
      <c r="D1479" s="23" t="s">
        <v>1624</v>
      </c>
    </row>
    <row r="1480" spans="3:4">
      <c r="C1480" s="22" t="s">
        <v>1620</v>
      </c>
      <c r="D1480" s="23" t="s">
        <v>1625</v>
      </c>
    </row>
    <row r="1481" spans="3:4">
      <c r="C1481" s="22" t="s">
        <v>1620</v>
      </c>
      <c r="D1481" s="23" t="s">
        <v>1626</v>
      </c>
    </row>
    <row r="1482" spans="3:4">
      <c r="C1482" s="22" t="s">
        <v>1620</v>
      </c>
      <c r="D1482" s="23" t="s">
        <v>1627</v>
      </c>
    </row>
    <row r="1483" spans="3:4">
      <c r="C1483" s="22" t="s">
        <v>1620</v>
      </c>
      <c r="D1483" s="23" t="s">
        <v>1628</v>
      </c>
    </row>
    <row r="1484" spans="3:4">
      <c r="C1484" s="22" t="s">
        <v>1620</v>
      </c>
      <c r="D1484" s="23" t="s">
        <v>1629</v>
      </c>
    </row>
    <row r="1485" spans="3:4">
      <c r="C1485" s="22" t="s">
        <v>1620</v>
      </c>
      <c r="D1485" s="23" t="s">
        <v>1630</v>
      </c>
    </row>
    <row r="1486" spans="3:4">
      <c r="C1486" s="22" t="s">
        <v>1620</v>
      </c>
      <c r="D1486" s="23" t="s">
        <v>1631</v>
      </c>
    </row>
    <row r="1487" spans="3:4">
      <c r="C1487" s="22" t="s">
        <v>1620</v>
      </c>
      <c r="D1487" s="23" t="s">
        <v>1632</v>
      </c>
    </row>
    <row r="1488" spans="3:4">
      <c r="C1488" s="22" t="s">
        <v>1620</v>
      </c>
      <c r="D1488" s="23" t="s">
        <v>1633</v>
      </c>
    </row>
    <row r="1489" spans="3:4">
      <c r="C1489" s="22" t="s">
        <v>1620</v>
      </c>
      <c r="D1489" s="23" t="s">
        <v>1634</v>
      </c>
    </row>
    <row r="1490" spans="3:4">
      <c r="C1490" s="22" t="s">
        <v>1620</v>
      </c>
      <c r="D1490" s="23" t="s">
        <v>1635</v>
      </c>
    </row>
    <row r="1491" spans="3:4">
      <c r="C1491" s="22" t="s">
        <v>1620</v>
      </c>
      <c r="D1491" s="23" t="s">
        <v>1636</v>
      </c>
    </row>
    <row r="1492" spans="3:4">
      <c r="C1492" s="22" t="s">
        <v>1620</v>
      </c>
      <c r="D1492" s="23" t="s">
        <v>1637</v>
      </c>
    </row>
    <row r="1493" spans="3:4">
      <c r="C1493" s="22" t="s">
        <v>1620</v>
      </c>
      <c r="D1493" s="23" t="s">
        <v>1638</v>
      </c>
    </row>
    <row r="1494" spans="3:4">
      <c r="C1494" s="22" t="s">
        <v>1620</v>
      </c>
      <c r="D1494" s="23" t="s">
        <v>1639</v>
      </c>
    </row>
    <row r="1495" spans="3:4">
      <c r="C1495" s="22" t="s">
        <v>1620</v>
      </c>
      <c r="D1495" s="23" t="s">
        <v>1640</v>
      </c>
    </row>
    <row r="1496" spans="3:4">
      <c r="C1496" s="22" t="s">
        <v>1620</v>
      </c>
      <c r="D1496" s="23" t="s">
        <v>1641</v>
      </c>
    </row>
    <row r="1497" spans="3:4">
      <c r="C1497" s="22" t="s">
        <v>1620</v>
      </c>
      <c r="D1497" s="23" t="s">
        <v>1642</v>
      </c>
    </row>
    <row r="1498" spans="3:4">
      <c r="C1498" s="22" t="s">
        <v>1620</v>
      </c>
      <c r="D1498" s="23" t="s">
        <v>1643</v>
      </c>
    </row>
    <row r="1499" spans="3:4">
      <c r="C1499" s="22" t="s">
        <v>1620</v>
      </c>
      <c r="D1499" s="23" t="s">
        <v>1644</v>
      </c>
    </row>
    <row r="1500" spans="3:4">
      <c r="C1500" s="22" t="s">
        <v>1620</v>
      </c>
      <c r="D1500" s="23" t="s">
        <v>1645</v>
      </c>
    </row>
    <row r="1501" spans="3:4">
      <c r="C1501" s="22" t="s">
        <v>1620</v>
      </c>
      <c r="D1501" s="23" t="s">
        <v>1646</v>
      </c>
    </row>
    <row r="1502" spans="3:4">
      <c r="C1502" s="22" t="s">
        <v>1620</v>
      </c>
      <c r="D1502" s="23" t="s">
        <v>1647</v>
      </c>
    </row>
    <row r="1503" spans="3:4">
      <c r="C1503" s="22" t="s">
        <v>1620</v>
      </c>
      <c r="D1503" s="23" t="s">
        <v>1648</v>
      </c>
    </row>
    <row r="1504" spans="3:4">
      <c r="C1504" s="22" t="s">
        <v>1649</v>
      </c>
      <c r="D1504" s="23" t="s">
        <v>1650</v>
      </c>
    </row>
    <row r="1505" spans="3:4">
      <c r="C1505" s="22" t="s">
        <v>1620</v>
      </c>
      <c r="D1505" s="23" t="s">
        <v>1651</v>
      </c>
    </row>
    <row r="1506" spans="3:4">
      <c r="C1506" s="22" t="s">
        <v>1620</v>
      </c>
      <c r="D1506" s="23" t="s">
        <v>1652</v>
      </c>
    </row>
    <row r="1507" spans="3:4">
      <c r="C1507" s="22" t="s">
        <v>1620</v>
      </c>
      <c r="D1507" s="23" t="s">
        <v>1653</v>
      </c>
    </row>
    <row r="1508" spans="3:4">
      <c r="C1508" s="22" t="s">
        <v>1620</v>
      </c>
      <c r="D1508" s="23" t="s">
        <v>1654</v>
      </c>
    </row>
    <row r="1509" spans="3:4">
      <c r="C1509" s="22" t="s">
        <v>1620</v>
      </c>
      <c r="D1509" s="23" t="s">
        <v>1655</v>
      </c>
    </row>
    <row r="1510" spans="3:4">
      <c r="C1510" s="22" t="s">
        <v>1620</v>
      </c>
      <c r="D1510" s="23" t="s">
        <v>1656</v>
      </c>
    </row>
    <row r="1511" spans="3:4">
      <c r="C1511" s="22" t="s">
        <v>1620</v>
      </c>
      <c r="D1511" s="23" t="s">
        <v>1657</v>
      </c>
    </row>
    <row r="1512" spans="3:4">
      <c r="C1512" s="22" t="s">
        <v>1620</v>
      </c>
      <c r="D1512" s="23" t="s">
        <v>1658</v>
      </c>
    </row>
    <row r="1513" spans="3:4">
      <c r="C1513" s="22" t="s">
        <v>1620</v>
      </c>
      <c r="D1513" s="23" t="s">
        <v>1659</v>
      </c>
    </row>
    <row r="1514" spans="3:4">
      <c r="C1514" s="22" t="s">
        <v>1620</v>
      </c>
      <c r="D1514" s="23" t="s">
        <v>1660</v>
      </c>
    </row>
    <row r="1515" spans="3:4">
      <c r="C1515" s="22" t="s">
        <v>1620</v>
      </c>
      <c r="D1515" s="23" t="s">
        <v>1661</v>
      </c>
    </row>
    <row r="1516" spans="3:4">
      <c r="C1516" s="22" t="s">
        <v>1620</v>
      </c>
      <c r="D1516" s="23" t="s">
        <v>1662</v>
      </c>
    </row>
    <row r="1517" spans="3:4">
      <c r="C1517" s="22" t="s">
        <v>1620</v>
      </c>
      <c r="D1517" s="23" t="s">
        <v>1663</v>
      </c>
    </row>
    <row r="1518" spans="3:4">
      <c r="C1518" s="22" t="s">
        <v>1620</v>
      </c>
      <c r="D1518" s="23" t="s">
        <v>1664</v>
      </c>
    </row>
    <row r="1519" spans="3:4">
      <c r="C1519" s="22" t="s">
        <v>1620</v>
      </c>
      <c r="D1519" s="23" t="s">
        <v>1665</v>
      </c>
    </row>
    <row r="1520" spans="3:4">
      <c r="C1520" s="22" t="s">
        <v>1620</v>
      </c>
      <c r="D1520" s="23" t="s">
        <v>1666</v>
      </c>
    </row>
    <row r="1521" spans="3:4">
      <c r="C1521" s="22" t="s">
        <v>1620</v>
      </c>
      <c r="D1521" s="23" t="s">
        <v>1667</v>
      </c>
    </row>
    <row r="1522" spans="3:4">
      <c r="C1522" s="22" t="s">
        <v>1620</v>
      </c>
      <c r="D1522" s="23" t="s">
        <v>1668</v>
      </c>
    </row>
    <row r="1523" spans="3:4">
      <c r="C1523" s="22" t="s">
        <v>1620</v>
      </c>
      <c r="D1523" s="23" t="s">
        <v>1400</v>
      </c>
    </row>
    <row r="1524" spans="3:4">
      <c r="C1524" s="22" t="s">
        <v>1620</v>
      </c>
      <c r="D1524" s="23" t="s">
        <v>1669</v>
      </c>
    </row>
    <row r="1525" spans="3:4">
      <c r="C1525" s="22" t="s">
        <v>1620</v>
      </c>
      <c r="D1525" s="23" t="s">
        <v>1670</v>
      </c>
    </row>
    <row r="1526" spans="3:4">
      <c r="C1526" s="22" t="s">
        <v>1620</v>
      </c>
      <c r="D1526" s="23" t="s">
        <v>1671</v>
      </c>
    </row>
    <row r="1527" spans="3:4">
      <c r="C1527" s="22" t="s">
        <v>1620</v>
      </c>
      <c r="D1527" s="23" t="s">
        <v>415</v>
      </c>
    </row>
    <row r="1528" spans="3:4">
      <c r="C1528" s="22" t="s">
        <v>1620</v>
      </c>
      <c r="D1528" s="23" t="s">
        <v>1672</v>
      </c>
    </row>
    <row r="1529" spans="3:4">
      <c r="C1529" s="22" t="s">
        <v>1620</v>
      </c>
      <c r="D1529" s="23" t="s">
        <v>1673</v>
      </c>
    </row>
    <row r="1530" spans="3:4">
      <c r="C1530" s="22" t="s">
        <v>1620</v>
      </c>
      <c r="D1530" s="23" t="s">
        <v>1674</v>
      </c>
    </row>
    <row r="1531" spans="3:4">
      <c r="C1531" s="22" t="s">
        <v>1620</v>
      </c>
      <c r="D1531" s="23" t="s">
        <v>1675</v>
      </c>
    </row>
    <row r="1532" spans="3:4">
      <c r="C1532" s="22" t="s">
        <v>1620</v>
      </c>
      <c r="D1532" s="23" t="s">
        <v>1676</v>
      </c>
    </row>
    <row r="1533" spans="3:4">
      <c r="C1533" s="22" t="s">
        <v>1620</v>
      </c>
      <c r="D1533" s="23" t="s">
        <v>1677</v>
      </c>
    </row>
    <row r="1534" spans="3:4">
      <c r="C1534" s="22" t="s">
        <v>1620</v>
      </c>
      <c r="D1534" s="23" t="s">
        <v>1678</v>
      </c>
    </row>
    <row r="1535" spans="3:4">
      <c r="C1535" s="22" t="s">
        <v>1620</v>
      </c>
      <c r="D1535" s="23" t="s">
        <v>1679</v>
      </c>
    </row>
    <row r="1536" spans="3:4">
      <c r="C1536" s="22" t="s">
        <v>1680</v>
      </c>
      <c r="D1536" s="23" t="s">
        <v>1681</v>
      </c>
    </row>
    <row r="1537" spans="3:4">
      <c r="C1537" s="22" t="s">
        <v>1680</v>
      </c>
      <c r="D1537" s="23" t="s">
        <v>1682</v>
      </c>
    </row>
    <row r="1538" spans="3:4">
      <c r="C1538" s="22" t="s">
        <v>1680</v>
      </c>
      <c r="D1538" s="23" t="s">
        <v>1683</v>
      </c>
    </row>
    <row r="1539" spans="3:4">
      <c r="C1539" s="22" t="s">
        <v>1680</v>
      </c>
      <c r="D1539" s="23" t="s">
        <v>1684</v>
      </c>
    </row>
    <row r="1540" spans="3:4">
      <c r="C1540" s="22" t="s">
        <v>1680</v>
      </c>
      <c r="D1540" s="23" t="s">
        <v>1685</v>
      </c>
    </row>
    <row r="1541" spans="3:4">
      <c r="C1541" s="22" t="s">
        <v>1680</v>
      </c>
      <c r="D1541" s="23" t="s">
        <v>1686</v>
      </c>
    </row>
    <row r="1542" spans="3:4">
      <c r="C1542" s="22" t="s">
        <v>1680</v>
      </c>
      <c r="D1542" s="23" t="s">
        <v>1687</v>
      </c>
    </row>
    <row r="1543" spans="3:4">
      <c r="C1543" s="22" t="s">
        <v>1680</v>
      </c>
      <c r="D1543" s="23" t="s">
        <v>1688</v>
      </c>
    </row>
    <row r="1544" spans="3:4">
      <c r="C1544" s="22" t="s">
        <v>1680</v>
      </c>
      <c r="D1544" s="23" t="s">
        <v>1689</v>
      </c>
    </row>
    <row r="1545" spans="3:4">
      <c r="C1545" s="22" t="s">
        <v>1680</v>
      </c>
      <c r="D1545" s="23" t="s">
        <v>1690</v>
      </c>
    </row>
    <row r="1546" spans="3:4">
      <c r="C1546" s="22" t="s">
        <v>1680</v>
      </c>
      <c r="D1546" s="23" t="s">
        <v>1691</v>
      </c>
    </row>
    <row r="1547" spans="3:4">
      <c r="C1547" s="22" t="s">
        <v>1680</v>
      </c>
      <c r="D1547" s="23" t="s">
        <v>1692</v>
      </c>
    </row>
    <row r="1548" spans="3:4">
      <c r="C1548" s="22" t="s">
        <v>1680</v>
      </c>
      <c r="D1548" s="23" t="s">
        <v>1693</v>
      </c>
    </row>
    <row r="1549" spans="3:4">
      <c r="C1549" s="22" t="s">
        <v>1680</v>
      </c>
      <c r="D1549" s="23" t="s">
        <v>1694</v>
      </c>
    </row>
    <row r="1550" spans="3:4">
      <c r="C1550" s="22" t="s">
        <v>1680</v>
      </c>
      <c r="D1550" s="23" t="s">
        <v>1695</v>
      </c>
    </row>
    <row r="1551" spans="3:4">
      <c r="C1551" s="22" t="s">
        <v>1680</v>
      </c>
      <c r="D1551" s="23" t="s">
        <v>1696</v>
      </c>
    </row>
    <row r="1552" spans="3:4">
      <c r="C1552" s="22" t="s">
        <v>1680</v>
      </c>
      <c r="D1552" s="23" t="s">
        <v>1697</v>
      </c>
    </row>
    <row r="1553" spans="3:4">
      <c r="C1553" s="22" t="s">
        <v>1680</v>
      </c>
      <c r="D1553" s="23" t="s">
        <v>1698</v>
      </c>
    </row>
    <row r="1554" spans="3:4">
      <c r="C1554" s="22" t="s">
        <v>1680</v>
      </c>
      <c r="D1554" s="23" t="s">
        <v>1699</v>
      </c>
    </row>
    <row r="1555" spans="3:4">
      <c r="C1555" s="22" t="s">
        <v>1680</v>
      </c>
      <c r="D1555" s="23" t="s">
        <v>1700</v>
      </c>
    </row>
    <row r="1556" spans="3:4">
      <c r="C1556" s="22" t="s">
        <v>1701</v>
      </c>
      <c r="D1556" s="23" t="s">
        <v>1702</v>
      </c>
    </row>
    <row r="1557" spans="3:4">
      <c r="C1557" s="22" t="s">
        <v>1701</v>
      </c>
      <c r="D1557" s="23" t="s">
        <v>1703</v>
      </c>
    </row>
    <row r="1558" spans="3:4">
      <c r="C1558" s="22" t="s">
        <v>1701</v>
      </c>
      <c r="D1558" s="23" t="s">
        <v>1704</v>
      </c>
    </row>
    <row r="1559" spans="3:4">
      <c r="C1559" s="22" t="s">
        <v>1701</v>
      </c>
      <c r="D1559" s="23" t="s">
        <v>1705</v>
      </c>
    </row>
    <row r="1560" spans="3:4">
      <c r="C1560" s="22" t="s">
        <v>1701</v>
      </c>
      <c r="D1560" s="23" t="s">
        <v>1706</v>
      </c>
    </row>
    <row r="1561" spans="3:4">
      <c r="C1561" s="22" t="s">
        <v>1701</v>
      </c>
      <c r="D1561" s="23" t="s">
        <v>1707</v>
      </c>
    </row>
    <row r="1562" spans="3:4">
      <c r="C1562" s="22" t="s">
        <v>1701</v>
      </c>
      <c r="D1562" s="23" t="s">
        <v>1708</v>
      </c>
    </row>
    <row r="1563" spans="3:4">
      <c r="C1563" s="22" t="s">
        <v>1701</v>
      </c>
      <c r="D1563" s="23" t="s">
        <v>1709</v>
      </c>
    </row>
    <row r="1564" spans="3:4">
      <c r="C1564" s="22" t="s">
        <v>1701</v>
      </c>
      <c r="D1564" s="23" t="s">
        <v>1710</v>
      </c>
    </row>
    <row r="1565" spans="3:4">
      <c r="C1565" s="22" t="s">
        <v>1701</v>
      </c>
      <c r="D1565" s="23" t="s">
        <v>1711</v>
      </c>
    </row>
    <row r="1566" spans="3:4">
      <c r="C1566" s="22" t="s">
        <v>1701</v>
      </c>
      <c r="D1566" s="23" t="s">
        <v>1712</v>
      </c>
    </row>
    <row r="1567" spans="3:4">
      <c r="C1567" s="22" t="s">
        <v>1701</v>
      </c>
      <c r="D1567" s="23" t="s">
        <v>1713</v>
      </c>
    </row>
    <row r="1568" spans="3:4">
      <c r="C1568" s="22" t="s">
        <v>1701</v>
      </c>
      <c r="D1568" s="23" t="s">
        <v>1714</v>
      </c>
    </row>
    <row r="1569" spans="3:5">
      <c r="C1569" s="22" t="s">
        <v>1701</v>
      </c>
      <c r="D1569" s="23" t="s">
        <v>1715</v>
      </c>
    </row>
    <row r="1570" spans="3:5">
      <c r="C1570" s="22" t="s">
        <v>1701</v>
      </c>
      <c r="D1570" s="23" t="s">
        <v>1716</v>
      </c>
    </row>
    <row r="1571" spans="3:5">
      <c r="C1571" s="22" t="s">
        <v>1701</v>
      </c>
      <c r="D1571" s="23" t="s">
        <v>1717</v>
      </c>
    </row>
    <row r="1572" spans="3:5">
      <c r="C1572" s="22" t="s">
        <v>1701</v>
      </c>
      <c r="D1572" s="23" t="s">
        <v>1718</v>
      </c>
    </row>
    <row r="1573" spans="3:5">
      <c r="C1573" s="22" t="s">
        <v>1701</v>
      </c>
      <c r="D1573" s="23" t="s">
        <v>1719</v>
      </c>
    </row>
    <row r="1574" spans="3:5">
      <c r="C1574" s="22" t="s">
        <v>1701</v>
      </c>
      <c r="D1574" s="23" t="s">
        <v>1720</v>
      </c>
    </row>
    <row r="1575" spans="3:5">
      <c r="C1575" s="22" t="s">
        <v>1701</v>
      </c>
      <c r="D1575" s="23" t="s">
        <v>1721</v>
      </c>
    </row>
    <row r="1576" spans="3:5">
      <c r="C1576" s="22" t="s">
        <v>1701</v>
      </c>
      <c r="D1576" s="23" t="s">
        <v>1722</v>
      </c>
      <c r="E1576" s="27"/>
    </row>
    <row r="1577" spans="3:5">
      <c r="C1577" s="22" t="s">
        <v>1723</v>
      </c>
      <c r="D1577" s="23" t="s">
        <v>1724</v>
      </c>
    </row>
    <row r="1578" spans="3:5">
      <c r="C1578" s="22" t="s">
        <v>1723</v>
      </c>
      <c r="D1578" s="23" t="s">
        <v>1725</v>
      </c>
    </row>
    <row r="1579" spans="3:5">
      <c r="C1579" s="22" t="s">
        <v>1723</v>
      </c>
      <c r="D1579" s="23" t="s">
        <v>1726</v>
      </c>
    </row>
    <row r="1580" spans="3:5">
      <c r="C1580" s="22" t="s">
        <v>1723</v>
      </c>
      <c r="D1580" s="23" t="s">
        <v>1727</v>
      </c>
    </row>
    <row r="1581" spans="3:5">
      <c r="C1581" s="22" t="s">
        <v>1723</v>
      </c>
      <c r="D1581" s="23" t="s">
        <v>1728</v>
      </c>
    </row>
    <row r="1582" spans="3:5">
      <c r="C1582" s="22" t="s">
        <v>1723</v>
      </c>
      <c r="D1582" s="23" t="s">
        <v>1729</v>
      </c>
    </row>
    <row r="1583" spans="3:5">
      <c r="C1583" s="22" t="s">
        <v>1723</v>
      </c>
      <c r="D1583" s="23" t="s">
        <v>1730</v>
      </c>
    </row>
    <row r="1584" spans="3:5">
      <c r="C1584" s="22" t="s">
        <v>1723</v>
      </c>
      <c r="D1584" s="23" t="s">
        <v>1731</v>
      </c>
    </row>
    <row r="1585" spans="3:4">
      <c r="C1585" s="22" t="s">
        <v>1723</v>
      </c>
      <c r="D1585" s="23" t="s">
        <v>1732</v>
      </c>
    </row>
    <row r="1586" spans="3:4">
      <c r="C1586" s="22" t="s">
        <v>1723</v>
      </c>
      <c r="D1586" s="23" t="s">
        <v>1733</v>
      </c>
    </row>
    <row r="1587" spans="3:4">
      <c r="C1587" s="22" t="s">
        <v>1723</v>
      </c>
      <c r="D1587" s="23" t="s">
        <v>1734</v>
      </c>
    </row>
    <row r="1588" spans="3:4">
      <c r="C1588" s="22" t="s">
        <v>1723</v>
      </c>
      <c r="D1588" s="23" t="s">
        <v>1735</v>
      </c>
    </row>
    <row r="1589" spans="3:4">
      <c r="C1589" s="22" t="s">
        <v>1723</v>
      </c>
      <c r="D1589" s="23" t="s">
        <v>1736</v>
      </c>
    </row>
    <row r="1590" spans="3:4">
      <c r="C1590" s="22" t="s">
        <v>1723</v>
      </c>
      <c r="D1590" s="23" t="s">
        <v>1737</v>
      </c>
    </row>
    <row r="1591" spans="3:4">
      <c r="C1591" s="22" t="s">
        <v>1723</v>
      </c>
      <c r="D1591" s="23" t="s">
        <v>428</v>
      </c>
    </row>
    <row r="1592" spans="3:4">
      <c r="C1592" s="22" t="s">
        <v>1723</v>
      </c>
      <c r="D1592" s="23" t="s">
        <v>1738</v>
      </c>
    </row>
    <row r="1593" spans="3:4">
      <c r="C1593" s="22" t="s">
        <v>1723</v>
      </c>
      <c r="D1593" s="23" t="s">
        <v>1739</v>
      </c>
    </row>
    <row r="1594" spans="3:4">
      <c r="C1594" s="22" t="s">
        <v>1723</v>
      </c>
      <c r="D1594" s="23" t="s">
        <v>1740</v>
      </c>
    </row>
    <row r="1595" spans="3:4">
      <c r="C1595" s="22" t="s">
        <v>1723</v>
      </c>
      <c r="D1595" s="23" t="s">
        <v>1741</v>
      </c>
    </row>
    <row r="1596" spans="3:4">
      <c r="C1596" s="22" t="s">
        <v>1723</v>
      </c>
      <c r="D1596" s="23" t="s">
        <v>1742</v>
      </c>
    </row>
    <row r="1597" spans="3:4">
      <c r="C1597" s="22" t="s">
        <v>1723</v>
      </c>
      <c r="D1597" s="23" t="s">
        <v>1743</v>
      </c>
    </row>
    <row r="1598" spans="3:4">
      <c r="C1598" s="22" t="s">
        <v>1723</v>
      </c>
      <c r="D1598" s="23" t="s">
        <v>1744</v>
      </c>
    </row>
    <row r="1599" spans="3:4">
      <c r="C1599" s="22" t="s">
        <v>1723</v>
      </c>
      <c r="D1599" s="23" t="s">
        <v>487</v>
      </c>
    </row>
    <row r="1600" spans="3:4">
      <c r="C1600" s="22" t="s">
        <v>1723</v>
      </c>
      <c r="D1600" s="23" t="s">
        <v>1745</v>
      </c>
    </row>
    <row r="1601" spans="3:4">
      <c r="C1601" s="22" t="s">
        <v>1723</v>
      </c>
      <c r="D1601" s="23" t="s">
        <v>1022</v>
      </c>
    </row>
    <row r="1602" spans="3:4">
      <c r="C1602" s="22" t="s">
        <v>1723</v>
      </c>
      <c r="D1602" s="23" t="s">
        <v>1746</v>
      </c>
    </row>
    <row r="1603" spans="3:4">
      <c r="C1603" s="22" t="s">
        <v>1723</v>
      </c>
      <c r="D1603" s="23" t="s">
        <v>1747</v>
      </c>
    </row>
    <row r="1604" spans="3:4">
      <c r="C1604" s="22" t="s">
        <v>1723</v>
      </c>
      <c r="D1604" s="23" t="s">
        <v>1748</v>
      </c>
    </row>
    <row r="1605" spans="3:4">
      <c r="C1605" s="22" t="s">
        <v>1723</v>
      </c>
      <c r="D1605" s="23" t="s">
        <v>1749</v>
      </c>
    </row>
    <row r="1606" spans="3:4">
      <c r="C1606" s="22" t="s">
        <v>1723</v>
      </c>
      <c r="D1606" s="23" t="s">
        <v>1750</v>
      </c>
    </row>
    <row r="1607" spans="3:4">
      <c r="C1607" s="22" t="s">
        <v>1723</v>
      </c>
      <c r="D1607" s="23" t="s">
        <v>1751</v>
      </c>
    </row>
    <row r="1608" spans="3:4">
      <c r="C1608" s="22" t="s">
        <v>1723</v>
      </c>
      <c r="D1608" s="23" t="s">
        <v>1752</v>
      </c>
    </row>
    <row r="1609" spans="3:4">
      <c r="C1609" s="22" t="s">
        <v>1723</v>
      </c>
      <c r="D1609" s="23" t="s">
        <v>1753</v>
      </c>
    </row>
    <row r="1610" spans="3:4">
      <c r="C1610" s="22" t="s">
        <v>1723</v>
      </c>
      <c r="D1610" s="23" t="s">
        <v>1754</v>
      </c>
    </row>
    <row r="1611" spans="3:4">
      <c r="C1611" s="22" t="s">
        <v>1723</v>
      </c>
      <c r="D1611" s="23" t="s">
        <v>1755</v>
      </c>
    </row>
    <row r="1612" spans="3:4">
      <c r="C1612" s="22" t="s">
        <v>1723</v>
      </c>
      <c r="D1612" s="23" t="s">
        <v>1756</v>
      </c>
    </row>
    <row r="1613" spans="3:4">
      <c r="C1613" s="22" t="s">
        <v>1723</v>
      </c>
      <c r="D1613" s="23" t="s">
        <v>1757</v>
      </c>
    </row>
    <row r="1614" spans="3:4">
      <c r="C1614" s="22" t="s">
        <v>1723</v>
      </c>
      <c r="D1614" s="23" t="s">
        <v>1758</v>
      </c>
    </row>
    <row r="1615" spans="3:4">
      <c r="C1615" s="22" t="s">
        <v>1723</v>
      </c>
      <c r="D1615" s="23" t="s">
        <v>1759</v>
      </c>
    </row>
    <row r="1616" spans="3:4">
      <c r="C1616" s="22" t="s">
        <v>1723</v>
      </c>
      <c r="D1616" s="23" t="s">
        <v>1760</v>
      </c>
    </row>
    <row r="1617" spans="3:4">
      <c r="C1617" s="22" t="s">
        <v>1723</v>
      </c>
      <c r="D1617" s="23" t="s">
        <v>1761</v>
      </c>
    </row>
    <row r="1618" spans="3:4">
      <c r="C1618" s="22" t="s">
        <v>1723</v>
      </c>
      <c r="D1618" s="23" t="s">
        <v>1762</v>
      </c>
    </row>
    <row r="1619" spans="3:4">
      <c r="C1619" s="22" t="s">
        <v>1723</v>
      </c>
      <c r="D1619" s="23" t="s">
        <v>1763</v>
      </c>
    </row>
    <row r="1620" spans="3:4">
      <c r="C1620" s="22" t="s">
        <v>1723</v>
      </c>
      <c r="D1620" s="23" t="s">
        <v>1764</v>
      </c>
    </row>
    <row r="1621" spans="3:4">
      <c r="C1621" s="22" t="s">
        <v>1723</v>
      </c>
      <c r="D1621" s="23" t="s">
        <v>1765</v>
      </c>
    </row>
    <row r="1622" spans="3:4">
      <c r="C1622" s="22" t="s">
        <v>1766</v>
      </c>
      <c r="D1622" s="23" t="s">
        <v>1767</v>
      </c>
    </row>
    <row r="1623" spans="3:4">
      <c r="C1623" s="22" t="s">
        <v>1766</v>
      </c>
      <c r="D1623" s="23" t="s">
        <v>1768</v>
      </c>
    </row>
    <row r="1624" spans="3:4">
      <c r="C1624" s="22" t="s">
        <v>1766</v>
      </c>
      <c r="D1624" s="23" t="s">
        <v>1769</v>
      </c>
    </row>
    <row r="1625" spans="3:4">
      <c r="C1625" s="22" t="s">
        <v>1766</v>
      </c>
      <c r="D1625" s="23" t="s">
        <v>1770</v>
      </c>
    </row>
    <row r="1626" spans="3:4">
      <c r="C1626" s="22" t="s">
        <v>1766</v>
      </c>
      <c r="D1626" s="23" t="s">
        <v>1771</v>
      </c>
    </row>
    <row r="1627" spans="3:4">
      <c r="C1627" s="22" t="s">
        <v>1766</v>
      </c>
      <c r="D1627" s="23" t="s">
        <v>1772</v>
      </c>
    </row>
    <row r="1628" spans="3:4">
      <c r="C1628" s="22" t="s">
        <v>1766</v>
      </c>
      <c r="D1628" s="23" t="s">
        <v>1773</v>
      </c>
    </row>
    <row r="1629" spans="3:4">
      <c r="C1629" s="22" t="s">
        <v>1766</v>
      </c>
      <c r="D1629" s="23" t="s">
        <v>1774</v>
      </c>
    </row>
    <row r="1630" spans="3:4">
      <c r="C1630" s="22" t="s">
        <v>1766</v>
      </c>
      <c r="D1630" s="23" t="s">
        <v>1775</v>
      </c>
    </row>
    <row r="1631" spans="3:4">
      <c r="C1631" s="22" t="s">
        <v>1766</v>
      </c>
      <c r="D1631" s="23" t="s">
        <v>1776</v>
      </c>
    </row>
    <row r="1632" spans="3:4">
      <c r="C1632" s="22" t="s">
        <v>1766</v>
      </c>
      <c r="D1632" s="23" t="s">
        <v>1777</v>
      </c>
    </row>
    <row r="1633" spans="3:4">
      <c r="C1633" s="22" t="s">
        <v>1766</v>
      </c>
      <c r="D1633" s="23" t="s">
        <v>1778</v>
      </c>
    </row>
    <row r="1634" spans="3:4">
      <c r="C1634" s="22" t="s">
        <v>1766</v>
      </c>
      <c r="D1634" s="23" t="s">
        <v>1779</v>
      </c>
    </row>
    <row r="1635" spans="3:4">
      <c r="C1635" s="22" t="s">
        <v>1766</v>
      </c>
      <c r="D1635" s="23" t="s">
        <v>1780</v>
      </c>
    </row>
    <row r="1636" spans="3:4">
      <c r="C1636" s="22" t="s">
        <v>1766</v>
      </c>
      <c r="D1636" s="23" t="s">
        <v>1781</v>
      </c>
    </row>
    <row r="1637" spans="3:4">
      <c r="C1637" s="22" t="s">
        <v>1766</v>
      </c>
      <c r="D1637" s="23" t="s">
        <v>1782</v>
      </c>
    </row>
    <row r="1638" spans="3:4">
      <c r="C1638" s="22" t="s">
        <v>1766</v>
      </c>
      <c r="D1638" s="23" t="s">
        <v>1783</v>
      </c>
    </row>
    <row r="1639" spans="3:4">
      <c r="C1639" s="22" t="s">
        <v>1766</v>
      </c>
      <c r="D1639" s="23" t="s">
        <v>1784</v>
      </c>
    </row>
    <row r="1640" spans="3:4">
      <c r="C1640" s="22" t="s">
        <v>1785</v>
      </c>
      <c r="D1640" s="23" t="s">
        <v>1786</v>
      </c>
    </row>
    <row r="1641" spans="3:4">
      <c r="C1641" s="22" t="s">
        <v>1785</v>
      </c>
      <c r="D1641" s="23" t="s">
        <v>1787</v>
      </c>
    </row>
    <row r="1642" spans="3:4">
      <c r="C1642" s="22" t="s">
        <v>1785</v>
      </c>
      <c r="D1642" s="23" t="s">
        <v>1788</v>
      </c>
    </row>
    <row r="1643" spans="3:4">
      <c r="C1643" s="22" t="s">
        <v>1785</v>
      </c>
      <c r="D1643" s="23" t="s">
        <v>1789</v>
      </c>
    </row>
    <row r="1644" spans="3:4">
      <c r="C1644" s="22" t="s">
        <v>1785</v>
      </c>
      <c r="D1644" s="23" t="s">
        <v>1790</v>
      </c>
    </row>
    <row r="1645" spans="3:4">
      <c r="C1645" s="22" t="s">
        <v>1785</v>
      </c>
      <c r="D1645" s="23" t="s">
        <v>1791</v>
      </c>
    </row>
    <row r="1646" spans="3:4">
      <c r="C1646" s="22" t="s">
        <v>1785</v>
      </c>
      <c r="D1646" s="23" t="s">
        <v>1792</v>
      </c>
    </row>
    <row r="1647" spans="3:4">
      <c r="C1647" s="22" t="s">
        <v>1785</v>
      </c>
      <c r="D1647" s="23" t="s">
        <v>1793</v>
      </c>
    </row>
    <row r="1648" spans="3:4">
      <c r="C1648" s="22" t="s">
        <v>1785</v>
      </c>
      <c r="D1648" s="23" t="s">
        <v>1794</v>
      </c>
    </row>
    <row r="1649" spans="3:4">
      <c r="C1649" s="22" t="s">
        <v>1785</v>
      </c>
      <c r="D1649" s="23" t="s">
        <v>1795</v>
      </c>
    </row>
    <row r="1650" spans="3:4">
      <c r="C1650" s="22" t="s">
        <v>1785</v>
      </c>
      <c r="D1650" s="23" t="s">
        <v>1796</v>
      </c>
    </row>
    <row r="1651" spans="3:4">
      <c r="C1651" s="22" t="s">
        <v>1785</v>
      </c>
      <c r="D1651" s="23" t="s">
        <v>1797</v>
      </c>
    </row>
    <row r="1652" spans="3:4">
      <c r="C1652" s="22" t="s">
        <v>1785</v>
      </c>
      <c r="D1652" s="23" t="s">
        <v>1798</v>
      </c>
    </row>
    <row r="1653" spans="3:4">
      <c r="C1653" s="22" t="s">
        <v>1785</v>
      </c>
      <c r="D1653" s="23" t="s">
        <v>1799</v>
      </c>
    </row>
    <row r="1654" spans="3:4">
      <c r="C1654" s="22" t="s">
        <v>1785</v>
      </c>
      <c r="D1654" s="23" t="s">
        <v>1800</v>
      </c>
    </row>
    <row r="1655" spans="3:4">
      <c r="C1655" s="22" t="s">
        <v>1785</v>
      </c>
      <c r="D1655" s="23" t="s">
        <v>1801</v>
      </c>
    </row>
    <row r="1656" spans="3:4">
      <c r="C1656" s="22" t="s">
        <v>1785</v>
      </c>
      <c r="D1656" s="23" t="s">
        <v>1802</v>
      </c>
    </row>
    <row r="1657" spans="3:4">
      <c r="C1657" s="22" t="s">
        <v>1785</v>
      </c>
      <c r="D1657" s="23" t="s">
        <v>1803</v>
      </c>
    </row>
    <row r="1658" spans="3:4">
      <c r="C1658" s="22" t="s">
        <v>1785</v>
      </c>
      <c r="D1658" s="23" t="s">
        <v>1804</v>
      </c>
    </row>
    <row r="1659" spans="3:4">
      <c r="C1659" s="22" t="s">
        <v>1785</v>
      </c>
      <c r="D1659" s="23" t="s">
        <v>1805</v>
      </c>
    </row>
    <row r="1660" spans="3:4">
      <c r="C1660" s="22" t="s">
        <v>1785</v>
      </c>
      <c r="D1660" s="23" t="s">
        <v>1806</v>
      </c>
    </row>
    <row r="1661" spans="3:4">
      <c r="C1661" s="22" t="s">
        <v>1785</v>
      </c>
      <c r="D1661" s="23" t="s">
        <v>1807</v>
      </c>
    </row>
    <row r="1662" spans="3:4">
      <c r="C1662" s="22" t="s">
        <v>1785</v>
      </c>
      <c r="D1662" s="23" t="s">
        <v>454</v>
      </c>
    </row>
    <row r="1663" spans="3:4">
      <c r="C1663" s="22" t="s">
        <v>1785</v>
      </c>
      <c r="D1663" s="23" t="s">
        <v>1808</v>
      </c>
    </row>
    <row r="1664" spans="3:4">
      <c r="C1664" s="22" t="s">
        <v>1785</v>
      </c>
      <c r="D1664" s="23" t="s">
        <v>1809</v>
      </c>
    </row>
    <row r="1665" spans="3:4">
      <c r="C1665" s="22" t="s">
        <v>1785</v>
      </c>
      <c r="D1665" s="23" t="s">
        <v>1810</v>
      </c>
    </row>
    <row r="1666" spans="3:4">
      <c r="C1666" s="22" t="s">
        <v>1811</v>
      </c>
      <c r="D1666" s="23" t="s">
        <v>1812</v>
      </c>
    </row>
    <row r="1667" spans="3:4">
      <c r="C1667" s="22" t="s">
        <v>1811</v>
      </c>
      <c r="D1667" s="23" t="s">
        <v>1813</v>
      </c>
    </row>
    <row r="1668" spans="3:4">
      <c r="C1668" s="22" t="s">
        <v>1811</v>
      </c>
      <c r="D1668" s="23" t="s">
        <v>1814</v>
      </c>
    </row>
    <row r="1669" spans="3:4">
      <c r="C1669" s="22" t="s">
        <v>1811</v>
      </c>
      <c r="D1669" s="23" t="s">
        <v>1815</v>
      </c>
    </row>
    <row r="1670" spans="3:4">
      <c r="C1670" s="22" t="s">
        <v>1811</v>
      </c>
      <c r="D1670" s="23" t="s">
        <v>1816</v>
      </c>
    </row>
    <row r="1671" spans="3:4">
      <c r="C1671" s="22" t="s">
        <v>1811</v>
      </c>
      <c r="D1671" s="23" t="s">
        <v>1817</v>
      </c>
    </row>
    <row r="1672" spans="3:4">
      <c r="C1672" s="22" t="s">
        <v>1811</v>
      </c>
      <c r="D1672" s="23" t="s">
        <v>1818</v>
      </c>
    </row>
    <row r="1673" spans="3:4">
      <c r="C1673" s="22" t="s">
        <v>1811</v>
      </c>
      <c r="D1673" s="23" t="s">
        <v>1819</v>
      </c>
    </row>
    <row r="1674" spans="3:4">
      <c r="C1674" s="22" t="s">
        <v>1811</v>
      </c>
      <c r="D1674" s="23" t="s">
        <v>1820</v>
      </c>
    </row>
    <row r="1675" spans="3:4">
      <c r="C1675" s="22" t="s">
        <v>1811</v>
      </c>
      <c r="D1675" s="23" t="s">
        <v>1821</v>
      </c>
    </row>
    <row r="1676" spans="3:4">
      <c r="C1676" s="22" t="s">
        <v>1811</v>
      </c>
      <c r="D1676" s="23" t="s">
        <v>1822</v>
      </c>
    </row>
    <row r="1677" spans="3:4">
      <c r="C1677" s="22" t="s">
        <v>1811</v>
      </c>
      <c r="D1677" s="23" t="s">
        <v>1823</v>
      </c>
    </row>
    <row r="1678" spans="3:4">
      <c r="C1678" s="22" t="s">
        <v>1811</v>
      </c>
      <c r="D1678" s="23" t="s">
        <v>1824</v>
      </c>
    </row>
    <row r="1679" spans="3:4">
      <c r="C1679" s="22" t="s">
        <v>1811</v>
      </c>
      <c r="D1679" s="23" t="s">
        <v>1825</v>
      </c>
    </row>
    <row r="1680" spans="3:4">
      <c r="C1680" s="22" t="s">
        <v>1811</v>
      </c>
      <c r="D1680" s="23" t="s">
        <v>1826</v>
      </c>
    </row>
    <row r="1681" spans="3:4">
      <c r="C1681" s="22" t="s">
        <v>1811</v>
      </c>
      <c r="D1681" s="23" t="s">
        <v>1827</v>
      </c>
    </row>
    <row r="1682" spans="3:4">
      <c r="C1682" s="22" t="s">
        <v>1811</v>
      </c>
      <c r="D1682" s="23" t="s">
        <v>1828</v>
      </c>
    </row>
    <row r="1683" spans="3:4">
      <c r="C1683" s="22" t="s">
        <v>1811</v>
      </c>
      <c r="D1683" s="23" t="s">
        <v>1829</v>
      </c>
    </row>
    <row r="1684" spans="3:4">
      <c r="C1684" s="22" t="s">
        <v>1811</v>
      </c>
      <c r="D1684" s="23" t="s">
        <v>1830</v>
      </c>
    </row>
    <row r="1685" spans="3:4">
      <c r="C1685" s="22" t="s">
        <v>1811</v>
      </c>
      <c r="D1685" s="23" t="s">
        <v>1831</v>
      </c>
    </row>
    <row r="1686" spans="3:4">
      <c r="C1686" s="22" t="s">
        <v>1811</v>
      </c>
      <c r="D1686" s="23" t="s">
        <v>1832</v>
      </c>
    </row>
    <row r="1687" spans="3:4">
      <c r="C1687" s="22" t="s">
        <v>1811</v>
      </c>
      <c r="D1687" s="23" t="s">
        <v>1833</v>
      </c>
    </row>
    <row r="1688" spans="3:4">
      <c r="C1688" s="22" t="s">
        <v>1811</v>
      </c>
      <c r="D1688" s="23" t="s">
        <v>1834</v>
      </c>
    </row>
    <row r="1689" spans="3:4">
      <c r="C1689" s="22" t="s">
        <v>1811</v>
      </c>
      <c r="D1689" s="23" t="s">
        <v>1835</v>
      </c>
    </row>
    <row r="1690" spans="3:4">
      <c r="C1690" s="22" t="s">
        <v>1811</v>
      </c>
      <c r="D1690" s="23" t="s">
        <v>1836</v>
      </c>
    </row>
    <row r="1691" spans="3:4">
      <c r="C1691" s="22" t="s">
        <v>1811</v>
      </c>
      <c r="D1691" s="23" t="s">
        <v>1837</v>
      </c>
    </row>
    <row r="1692" spans="3:4">
      <c r="C1692" s="22" t="s">
        <v>1811</v>
      </c>
      <c r="D1692" s="23" t="s">
        <v>1838</v>
      </c>
    </row>
    <row r="1693" spans="3:4">
      <c r="C1693" s="22" t="s">
        <v>1811</v>
      </c>
      <c r="D1693" s="23" t="s">
        <v>1839</v>
      </c>
    </row>
    <row r="1694" spans="3:4">
      <c r="C1694" s="22" t="s">
        <v>1811</v>
      </c>
      <c r="D1694" s="23" t="s">
        <v>1840</v>
      </c>
    </row>
    <row r="1695" spans="3:4">
      <c r="C1695" s="22" t="s">
        <v>1811</v>
      </c>
      <c r="D1695" s="23" t="s">
        <v>1841</v>
      </c>
    </row>
    <row r="1696" spans="3:4">
      <c r="C1696" s="22" t="s">
        <v>1811</v>
      </c>
      <c r="D1696" s="23" t="s">
        <v>1842</v>
      </c>
    </row>
    <row r="1697" spans="3:4">
      <c r="C1697" s="22" t="s">
        <v>1811</v>
      </c>
      <c r="D1697" s="23" t="s">
        <v>1843</v>
      </c>
    </row>
    <row r="1698" spans="3:4">
      <c r="C1698" s="22" t="s">
        <v>1811</v>
      </c>
      <c r="D1698" s="23" t="s">
        <v>1844</v>
      </c>
    </row>
    <row r="1699" spans="3:4">
      <c r="C1699" s="22" t="s">
        <v>1811</v>
      </c>
      <c r="D1699" s="23" t="s">
        <v>1845</v>
      </c>
    </row>
    <row r="1700" spans="3:4">
      <c r="C1700" s="22" t="s">
        <v>1811</v>
      </c>
      <c r="D1700" s="23" t="s">
        <v>1846</v>
      </c>
    </row>
    <row r="1701" spans="3:4">
      <c r="C1701" s="22" t="s">
        <v>1811</v>
      </c>
      <c r="D1701" s="23" t="s">
        <v>1847</v>
      </c>
    </row>
    <row r="1702" spans="3:4">
      <c r="C1702" s="22" t="s">
        <v>1811</v>
      </c>
      <c r="D1702" s="23" t="s">
        <v>1848</v>
      </c>
    </row>
    <row r="1703" spans="3:4">
      <c r="C1703" s="22" t="s">
        <v>1811</v>
      </c>
      <c r="D1703" s="23" t="s">
        <v>1849</v>
      </c>
    </row>
    <row r="1704" spans="3:4">
      <c r="C1704" s="22" t="s">
        <v>1811</v>
      </c>
      <c r="D1704" s="23" t="s">
        <v>1850</v>
      </c>
    </row>
    <row r="1705" spans="3:4">
      <c r="C1705" s="22" t="s">
        <v>1811</v>
      </c>
      <c r="D1705" s="23" t="s">
        <v>1851</v>
      </c>
    </row>
    <row r="1706" spans="3:4">
      <c r="C1706" s="22" t="s">
        <v>1811</v>
      </c>
      <c r="D1706" s="23" t="s">
        <v>1852</v>
      </c>
    </row>
    <row r="1707" spans="3:4">
      <c r="C1707" s="22" t="s">
        <v>1811</v>
      </c>
      <c r="D1707" s="23" t="s">
        <v>1853</v>
      </c>
    </row>
    <row r="1708" spans="3:4">
      <c r="C1708" s="22" t="s">
        <v>1811</v>
      </c>
      <c r="D1708" s="23" t="s">
        <v>1854</v>
      </c>
    </row>
    <row r="1709" spans="3:4">
      <c r="C1709" s="22" t="s">
        <v>1855</v>
      </c>
      <c r="D1709" s="23" t="s">
        <v>1856</v>
      </c>
    </row>
    <row r="1710" spans="3:4">
      <c r="C1710" s="22" t="s">
        <v>1855</v>
      </c>
      <c r="D1710" s="23" t="s">
        <v>1857</v>
      </c>
    </row>
    <row r="1711" spans="3:4">
      <c r="C1711" s="22" t="s">
        <v>1855</v>
      </c>
      <c r="D1711" s="23" t="s">
        <v>1858</v>
      </c>
    </row>
    <row r="1712" spans="3:4">
      <c r="C1712" s="22" t="s">
        <v>1855</v>
      </c>
      <c r="D1712" s="23" t="s">
        <v>1859</v>
      </c>
    </row>
    <row r="1713" spans="3:4">
      <c r="C1713" s="22" t="s">
        <v>1855</v>
      </c>
      <c r="D1713" s="23" t="s">
        <v>1860</v>
      </c>
    </row>
    <row r="1714" spans="3:4">
      <c r="C1714" s="22" t="s">
        <v>1855</v>
      </c>
      <c r="D1714" s="23" t="s">
        <v>1861</v>
      </c>
    </row>
    <row r="1715" spans="3:4">
      <c r="C1715" s="22" t="s">
        <v>1855</v>
      </c>
      <c r="D1715" s="23" t="s">
        <v>1862</v>
      </c>
    </row>
    <row r="1716" spans="3:4">
      <c r="C1716" s="22" t="s">
        <v>1855</v>
      </c>
      <c r="D1716" s="23" t="s">
        <v>1863</v>
      </c>
    </row>
    <row r="1717" spans="3:4">
      <c r="C1717" s="22" t="s">
        <v>1855</v>
      </c>
      <c r="D1717" s="23" t="s">
        <v>1864</v>
      </c>
    </row>
    <row r="1718" spans="3:4">
      <c r="C1718" s="22" t="s">
        <v>1855</v>
      </c>
      <c r="D1718" s="23" t="s">
        <v>1865</v>
      </c>
    </row>
    <row r="1719" spans="3:4">
      <c r="C1719" s="22" t="s">
        <v>1855</v>
      </c>
      <c r="D1719" s="23" t="s">
        <v>1866</v>
      </c>
    </row>
    <row r="1720" spans="3:4">
      <c r="C1720" s="22" t="s">
        <v>1855</v>
      </c>
      <c r="D1720" s="23" t="s">
        <v>1867</v>
      </c>
    </row>
    <row r="1721" spans="3:4">
      <c r="C1721" s="22" t="s">
        <v>1855</v>
      </c>
      <c r="D1721" s="23" t="s">
        <v>1868</v>
      </c>
    </row>
    <row r="1722" spans="3:4">
      <c r="C1722" s="22" t="s">
        <v>1855</v>
      </c>
      <c r="D1722" s="23" t="s">
        <v>1869</v>
      </c>
    </row>
    <row r="1723" spans="3:4">
      <c r="C1723" s="22" t="s">
        <v>1855</v>
      </c>
      <c r="D1723" s="23" t="s">
        <v>1870</v>
      </c>
    </row>
    <row r="1724" spans="3:4">
      <c r="C1724" s="22" t="s">
        <v>1855</v>
      </c>
      <c r="D1724" s="23" t="s">
        <v>1871</v>
      </c>
    </row>
    <row r="1725" spans="3:4">
      <c r="C1725" s="22" t="s">
        <v>1855</v>
      </c>
      <c r="D1725" s="23" t="s">
        <v>1872</v>
      </c>
    </row>
    <row r="1726" spans="3:4">
      <c r="C1726" s="22" t="s">
        <v>1855</v>
      </c>
      <c r="D1726" s="23" t="s">
        <v>1873</v>
      </c>
    </row>
    <row r="1727" spans="3:4">
      <c r="C1727" s="22" t="s">
        <v>1855</v>
      </c>
      <c r="D1727" s="23" t="s">
        <v>1874</v>
      </c>
    </row>
    <row r="1728" spans="3:4">
      <c r="C1728" s="22" t="s">
        <v>1855</v>
      </c>
      <c r="D1728" s="23" t="s">
        <v>1875</v>
      </c>
    </row>
    <row r="1729" spans="3:4">
      <c r="C1729" s="22" t="s">
        <v>1855</v>
      </c>
      <c r="D1729" s="23" t="s">
        <v>1876</v>
      </c>
    </row>
    <row r="1730" spans="3:4">
      <c r="C1730" s="22" t="s">
        <v>1855</v>
      </c>
      <c r="D1730" s="23" t="s">
        <v>1877</v>
      </c>
    </row>
    <row r="1731" spans="3:4">
      <c r="C1731" s="22" t="s">
        <v>1855</v>
      </c>
      <c r="D1731" s="23" t="s">
        <v>1878</v>
      </c>
    </row>
    <row r="1732" spans="3:4">
      <c r="C1732" s="22" t="s">
        <v>1855</v>
      </c>
      <c r="D1732" s="23" t="s">
        <v>1879</v>
      </c>
    </row>
    <row r="1733" spans="3:4">
      <c r="C1733" s="22" t="s">
        <v>1855</v>
      </c>
      <c r="D1733" s="23" t="s">
        <v>1880</v>
      </c>
    </row>
    <row r="1734" spans="3:4">
      <c r="C1734" s="22" t="s">
        <v>1855</v>
      </c>
      <c r="D1734" s="23" t="s">
        <v>1881</v>
      </c>
    </row>
    <row r="1735" spans="3:4">
      <c r="C1735" s="22" t="s">
        <v>1855</v>
      </c>
      <c r="D1735" s="23" t="s">
        <v>1882</v>
      </c>
    </row>
    <row r="1736" spans="3:4">
      <c r="C1736" s="22" t="s">
        <v>1855</v>
      </c>
      <c r="D1736" s="23" t="s">
        <v>1883</v>
      </c>
    </row>
    <row r="1737" spans="3:4">
      <c r="C1737" s="22" t="s">
        <v>1855</v>
      </c>
      <c r="D1737" s="23" t="s">
        <v>1884</v>
      </c>
    </row>
    <row r="1738" spans="3:4">
      <c r="C1738" s="22" t="s">
        <v>1855</v>
      </c>
      <c r="D1738" s="23" t="s">
        <v>1885</v>
      </c>
    </row>
    <row r="1739" spans="3:4">
      <c r="C1739" s="22" t="s">
        <v>1855</v>
      </c>
      <c r="D1739" s="23" t="s">
        <v>1886</v>
      </c>
    </row>
    <row r="1740" spans="3:4">
      <c r="C1740" s="22" t="s">
        <v>1855</v>
      </c>
      <c r="D1740" s="23" t="s">
        <v>1887</v>
      </c>
    </row>
    <row r="1741" spans="3:4">
      <c r="C1741" s="22" t="s">
        <v>1855</v>
      </c>
      <c r="D1741" s="23" t="s">
        <v>1888</v>
      </c>
    </row>
    <row r="1742" spans="3:4">
      <c r="C1742" s="22" t="s">
        <v>1855</v>
      </c>
      <c r="D1742" s="23" t="s">
        <v>1889</v>
      </c>
    </row>
    <row r="1743" spans="3:4">
      <c r="C1743" s="22" t="s">
        <v>1855</v>
      </c>
      <c r="D1743" s="23" t="s">
        <v>1890</v>
      </c>
    </row>
    <row r="1744" spans="3:4">
      <c r="C1744" s="22" t="s">
        <v>1855</v>
      </c>
      <c r="D1744" s="23" t="s">
        <v>1891</v>
      </c>
    </row>
    <row r="1745" spans="3:4">
      <c r="C1745" s="22" t="s">
        <v>1855</v>
      </c>
      <c r="D1745" s="23" t="s">
        <v>1892</v>
      </c>
    </row>
    <row r="1746" spans="3:4">
      <c r="C1746" s="22" t="s">
        <v>1855</v>
      </c>
      <c r="D1746" s="23" t="s">
        <v>1893</v>
      </c>
    </row>
    <row r="1747" spans="3:4">
      <c r="C1747" s="22" t="s">
        <v>1855</v>
      </c>
      <c r="D1747" s="23" t="s">
        <v>1894</v>
      </c>
    </row>
    <row r="1748" spans="3:4">
      <c r="C1748" s="22" t="s">
        <v>1855</v>
      </c>
      <c r="D1748" s="23" t="s">
        <v>1895</v>
      </c>
    </row>
    <row r="1749" spans="3:4" ht="14.25" thickBot="1">
      <c r="C1749" s="24" t="s">
        <v>1855</v>
      </c>
      <c r="D1749" s="25" t="s">
        <v>1896</v>
      </c>
    </row>
  </sheetData>
  <phoneticPr fontId="8"/>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D3EF-0D9C-4747-A715-E8D25FA21F63}">
  <sheetPr codeName="Sheet7"/>
  <dimension ref="B2:BU27"/>
  <sheetViews>
    <sheetView topLeftCell="AF1" zoomScale="70" zoomScaleNormal="70" workbookViewId="0">
      <selection activeCell="AN24" sqref="AN24:AN27"/>
    </sheetView>
  </sheetViews>
  <sheetFormatPr defaultRowHeight="13.5"/>
  <cols>
    <col min="1" max="2" width="4.125" customWidth="1"/>
    <col min="3" max="3" width="12.25" customWidth="1"/>
    <col min="4" max="37" width="5.75" customWidth="1"/>
    <col min="38" max="39" width="5" customWidth="1"/>
    <col min="40" max="40" width="22.625" customWidth="1"/>
    <col min="41" max="41" width="7.875" customWidth="1"/>
    <col min="42" max="63" width="7.25" customWidth="1"/>
    <col min="66" max="66" width="9" customWidth="1"/>
  </cols>
  <sheetData>
    <row r="2" spans="2:73" ht="67.5">
      <c r="B2" s="44"/>
      <c r="C2" s="38"/>
      <c r="D2" s="484" t="s">
        <v>2117</v>
      </c>
      <c r="E2" s="484" t="s">
        <v>2118</v>
      </c>
      <c r="F2" s="484" t="s">
        <v>2119</v>
      </c>
      <c r="G2" s="484" t="s">
        <v>2120</v>
      </c>
      <c r="H2" s="484" t="s">
        <v>2121</v>
      </c>
      <c r="I2" s="484" t="s">
        <v>2123</v>
      </c>
      <c r="J2" s="484" t="s">
        <v>2124</v>
      </c>
      <c r="K2" s="484" t="s">
        <v>2125</v>
      </c>
      <c r="L2" s="484" t="s">
        <v>2126</v>
      </c>
      <c r="M2" s="484" t="s">
        <v>2127</v>
      </c>
      <c r="N2" s="484" t="s">
        <v>2128</v>
      </c>
      <c r="O2" s="484" t="s">
        <v>2129</v>
      </c>
      <c r="P2" s="484" t="s">
        <v>2130</v>
      </c>
      <c r="Q2" s="484" t="s">
        <v>2131</v>
      </c>
      <c r="R2" s="484" t="s">
        <v>2132</v>
      </c>
      <c r="S2" s="484" t="s">
        <v>2133</v>
      </c>
      <c r="T2" s="484" t="s">
        <v>2134</v>
      </c>
      <c r="U2" s="484" t="s">
        <v>2135</v>
      </c>
      <c r="V2" s="484" t="s">
        <v>2136</v>
      </c>
      <c r="W2" s="484" t="s">
        <v>2137</v>
      </c>
      <c r="X2" s="484" t="s">
        <v>2138</v>
      </c>
      <c r="Y2" s="484" t="s">
        <v>2139</v>
      </c>
      <c r="Z2" s="484" t="s">
        <v>2140</v>
      </c>
      <c r="AA2" s="484" t="s">
        <v>2141</v>
      </c>
      <c r="AB2" s="484" t="s">
        <v>2142</v>
      </c>
      <c r="AC2" s="484" t="s">
        <v>2143</v>
      </c>
      <c r="AD2" s="484" t="s">
        <v>2144</v>
      </c>
      <c r="AE2" s="485" t="s">
        <v>2145</v>
      </c>
      <c r="AF2" s="485" t="s">
        <v>2146</v>
      </c>
      <c r="AG2" s="485" t="s">
        <v>2147</v>
      </c>
      <c r="AH2" s="485" t="s">
        <v>2148</v>
      </c>
      <c r="AI2" s="485" t="s">
        <v>2149</v>
      </c>
      <c r="AJ2" s="485" t="s">
        <v>2150</v>
      </c>
      <c r="AL2" s="47" t="s">
        <v>2041</v>
      </c>
      <c r="AM2" s="47" t="s">
        <v>2040</v>
      </c>
      <c r="AN2" s="47" t="s">
        <v>2043</v>
      </c>
      <c r="AO2" s="484" t="s">
        <v>2117</v>
      </c>
      <c r="AP2" s="484" t="s">
        <v>2118</v>
      </c>
      <c r="AQ2" s="484" t="s">
        <v>2119</v>
      </c>
      <c r="AR2" s="484" t="s">
        <v>2120</v>
      </c>
      <c r="AS2" s="484" t="s">
        <v>2121</v>
      </c>
      <c r="AT2" s="484" t="s">
        <v>2123</v>
      </c>
      <c r="AU2" s="484" t="s">
        <v>2124</v>
      </c>
      <c r="AV2" s="484" t="s">
        <v>2125</v>
      </c>
      <c r="AW2" s="484" t="s">
        <v>2126</v>
      </c>
      <c r="AX2" s="484" t="s">
        <v>2127</v>
      </c>
      <c r="AY2" s="484" t="s">
        <v>2128</v>
      </c>
      <c r="AZ2" s="484" t="s">
        <v>2129</v>
      </c>
      <c r="BA2" s="484" t="s">
        <v>2130</v>
      </c>
      <c r="BB2" s="484" t="s">
        <v>2131</v>
      </c>
      <c r="BC2" s="484" t="s">
        <v>2132</v>
      </c>
      <c r="BD2" s="484" t="s">
        <v>2133</v>
      </c>
      <c r="BE2" s="484" t="s">
        <v>2134</v>
      </c>
      <c r="BF2" s="484" t="s">
        <v>2135</v>
      </c>
      <c r="BG2" s="484" t="s">
        <v>2136</v>
      </c>
      <c r="BH2" s="484" t="s">
        <v>2137</v>
      </c>
      <c r="BI2" s="484" t="s">
        <v>2138</v>
      </c>
      <c r="BJ2" s="484" t="s">
        <v>2139</v>
      </c>
      <c r="BK2" s="484" t="s">
        <v>2140</v>
      </c>
      <c r="BL2" s="484" t="s">
        <v>2141</v>
      </c>
      <c r="BM2" s="484" t="s">
        <v>2142</v>
      </c>
      <c r="BN2" s="484" t="s">
        <v>2143</v>
      </c>
      <c r="BO2" s="484" t="s">
        <v>2144</v>
      </c>
      <c r="BP2" s="485" t="s">
        <v>2145</v>
      </c>
      <c r="BQ2" s="485" t="s">
        <v>2146</v>
      </c>
      <c r="BR2" s="485" t="s">
        <v>2147</v>
      </c>
      <c r="BS2" s="485" t="s">
        <v>2148</v>
      </c>
      <c r="BT2" s="485" t="s">
        <v>2149</v>
      </c>
      <c r="BU2" s="485" t="s">
        <v>2150</v>
      </c>
    </row>
    <row r="3" spans="2:73">
      <c r="B3" s="44">
        <v>1</v>
      </c>
      <c r="C3" s="38" t="s">
        <v>93</v>
      </c>
      <c r="D3" s="14">
        <v>0.27400000000000002</v>
      </c>
      <c r="E3" s="14">
        <v>0.2</v>
      </c>
      <c r="F3" s="14">
        <v>0.27400000000000002</v>
      </c>
      <c r="G3" s="14">
        <v>0.23899999999999999</v>
      </c>
      <c r="H3" s="14">
        <v>8.8999999999999996E-2</v>
      </c>
      <c r="I3" s="14">
        <v>4.3999999999999997E-2</v>
      </c>
      <c r="J3" s="14">
        <v>8.5999999999999993E-2</v>
      </c>
      <c r="K3" s="14">
        <v>8.5999999999999993E-2</v>
      </c>
      <c r="L3" s="14">
        <v>6.4000000000000001E-2</v>
      </c>
      <c r="M3" s="14">
        <v>6.7000000000000004E-2</v>
      </c>
      <c r="N3" s="14">
        <v>6.7000000000000004E-2</v>
      </c>
      <c r="O3" s="14">
        <v>6.4000000000000001E-2</v>
      </c>
      <c r="P3" s="14">
        <v>6.4000000000000001E-2</v>
      </c>
      <c r="Q3" s="14">
        <v>5.7000000000000002E-2</v>
      </c>
      <c r="R3" s="14">
        <v>5.3999999999999999E-2</v>
      </c>
      <c r="S3" s="14">
        <v>6.4000000000000001E-2</v>
      </c>
      <c r="T3" s="14">
        <v>6.4000000000000001E-2</v>
      </c>
      <c r="U3" s="14">
        <v>8.5999999999999993E-2</v>
      </c>
      <c r="V3" s="14">
        <v>8.5999999999999993E-2</v>
      </c>
      <c r="W3" s="14">
        <v>0.15</v>
      </c>
      <c r="X3" s="14">
        <v>8.1000000000000003E-2</v>
      </c>
      <c r="Y3" s="14">
        <v>0.126</v>
      </c>
      <c r="Z3" s="14">
        <v>8.4000000000000005E-2</v>
      </c>
      <c r="AA3" s="446">
        <v>8.1000000000000003E-2</v>
      </c>
      <c r="AB3" s="446">
        <v>8.1000000000000003E-2</v>
      </c>
      <c r="AC3" s="446">
        <v>9.9000000000000005E-2</v>
      </c>
      <c r="AD3" s="446">
        <v>7.9000000000000001E-2</v>
      </c>
      <c r="AE3" s="446">
        <v>6.1000000000000006E-2</v>
      </c>
      <c r="AF3" s="446">
        <v>6.8000000000000005E-2</v>
      </c>
      <c r="AG3" s="446">
        <v>6.8000000000000005E-2</v>
      </c>
      <c r="AH3" s="446">
        <v>6.7000000000000004E-2</v>
      </c>
      <c r="AI3" s="446">
        <v>6.5000000000000002E-2</v>
      </c>
      <c r="AJ3" s="446">
        <v>6.4000000000000001E-2</v>
      </c>
      <c r="AL3" s="41">
        <v>1</v>
      </c>
      <c r="AM3" s="41">
        <v>1</v>
      </c>
      <c r="AN3" s="41" t="str">
        <f>VLOOKUP(AL3,$B$3:$C$11,2)&amp;"から"&amp;VLOOKUP(AM3,$B$3:$C$11,2)</f>
        <v>処遇加算Ⅰから処遇加算Ⅰ</v>
      </c>
      <c r="AO3" s="45">
        <f t="shared" ref="AO3:BU3" si="0">(D$3-D$3)/D$3</f>
        <v>0</v>
      </c>
      <c r="AP3" s="45">
        <f t="shared" si="0"/>
        <v>0</v>
      </c>
      <c r="AQ3" s="45">
        <f t="shared" si="0"/>
        <v>0</v>
      </c>
      <c r="AR3" s="45">
        <f t="shared" si="0"/>
        <v>0</v>
      </c>
      <c r="AS3" s="45">
        <f t="shared" si="0"/>
        <v>0</v>
      </c>
      <c r="AT3" s="45">
        <f t="shared" si="0"/>
        <v>0</v>
      </c>
      <c r="AU3" s="45">
        <f t="shared" si="0"/>
        <v>0</v>
      </c>
      <c r="AV3" s="45">
        <f t="shared" si="0"/>
        <v>0</v>
      </c>
      <c r="AW3" s="45">
        <f t="shared" si="0"/>
        <v>0</v>
      </c>
      <c r="AX3" s="45">
        <f t="shared" si="0"/>
        <v>0</v>
      </c>
      <c r="AY3" s="45">
        <f t="shared" si="0"/>
        <v>0</v>
      </c>
      <c r="AZ3" s="45">
        <f t="shared" si="0"/>
        <v>0</v>
      </c>
      <c r="BA3" s="45">
        <f t="shared" si="0"/>
        <v>0</v>
      </c>
      <c r="BB3" s="45">
        <f t="shared" si="0"/>
        <v>0</v>
      </c>
      <c r="BC3" s="45">
        <f t="shared" si="0"/>
        <v>0</v>
      </c>
      <c r="BD3" s="45">
        <f t="shared" si="0"/>
        <v>0</v>
      </c>
      <c r="BE3" s="45">
        <f t="shared" si="0"/>
        <v>0</v>
      </c>
      <c r="BF3" s="45">
        <f t="shared" si="0"/>
        <v>0</v>
      </c>
      <c r="BG3" s="45">
        <f t="shared" si="0"/>
        <v>0</v>
      </c>
      <c r="BH3" s="45">
        <f t="shared" si="0"/>
        <v>0</v>
      </c>
      <c r="BI3" s="45">
        <f t="shared" si="0"/>
        <v>0</v>
      </c>
      <c r="BJ3" s="45">
        <f t="shared" si="0"/>
        <v>0</v>
      </c>
      <c r="BK3" s="45">
        <f t="shared" si="0"/>
        <v>0</v>
      </c>
      <c r="BL3" s="45">
        <f t="shared" si="0"/>
        <v>0</v>
      </c>
      <c r="BM3" s="45">
        <f t="shared" si="0"/>
        <v>0</v>
      </c>
      <c r="BN3" s="45">
        <f t="shared" si="0"/>
        <v>0</v>
      </c>
      <c r="BO3" s="45">
        <f t="shared" si="0"/>
        <v>0</v>
      </c>
      <c r="BP3" s="45">
        <f t="shared" si="0"/>
        <v>0</v>
      </c>
      <c r="BQ3" s="45">
        <f t="shared" si="0"/>
        <v>0</v>
      </c>
      <c r="BR3" s="45">
        <f t="shared" si="0"/>
        <v>0</v>
      </c>
      <c r="BS3" s="45">
        <f t="shared" si="0"/>
        <v>0</v>
      </c>
      <c r="BT3" s="45">
        <f t="shared" si="0"/>
        <v>0</v>
      </c>
      <c r="BU3" s="45">
        <f t="shared" si="0"/>
        <v>0</v>
      </c>
    </row>
    <row r="4" spans="2:73">
      <c r="B4" s="44">
        <v>2</v>
      </c>
      <c r="C4" s="38" t="s">
        <v>94</v>
      </c>
      <c r="D4" s="14">
        <v>0.2</v>
      </c>
      <c r="E4" s="14">
        <v>0.14599999999999999</v>
      </c>
      <c r="F4" s="14">
        <v>0.2</v>
      </c>
      <c r="G4" s="14">
        <v>0.17499999999999999</v>
      </c>
      <c r="H4" s="14">
        <v>6.5000000000000002E-2</v>
      </c>
      <c r="I4" s="14">
        <v>3.2000000000000001E-2</v>
      </c>
      <c r="J4" s="14">
        <v>6.3E-2</v>
      </c>
      <c r="K4" s="14">
        <v>6.3E-2</v>
      </c>
      <c r="L4" s="14">
        <v>4.7E-2</v>
      </c>
      <c r="M4" s="14">
        <v>4.9000000000000002E-2</v>
      </c>
      <c r="N4" s="14">
        <v>4.9000000000000002E-2</v>
      </c>
      <c r="O4" s="14">
        <v>4.7E-2</v>
      </c>
      <c r="P4" s="14">
        <v>4.7E-2</v>
      </c>
      <c r="Q4" s="14">
        <v>4.1000000000000002E-2</v>
      </c>
      <c r="R4" s="14">
        <v>0.04</v>
      </c>
      <c r="S4" s="14">
        <v>4.7E-2</v>
      </c>
      <c r="T4" s="14">
        <v>4.7E-2</v>
      </c>
      <c r="U4" s="14">
        <v>6.3E-2</v>
      </c>
      <c r="V4" s="14">
        <v>6.3E-2</v>
      </c>
      <c r="W4" s="14">
        <v>0.11</v>
      </c>
      <c r="X4" s="14">
        <v>5.8999999999999997E-2</v>
      </c>
      <c r="Y4" s="14">
        <v>9.1999999999999998E-2</v>
      </c>
      <c r="Z4" s="14">
        <v>6.0999999999999999E-2</v>
      </c>
      <c r="AA4" s="446">
        <v>5.8999999999999997E-2</v>
      </c>
      <c r="AB4" s="446">
        <v>5.8999999999999997E-2</v>
      </c>
      <c r="AC4" s="446">
        <v>7.1999999999999995E-2</v>
      </c>
      <c r="AD4" s="446">
        <v>5.8000000000000003E-2</v>
      </c>
      <c r="AE4" s="446">
        <v>4.4000000000000004E-2</v>
      </c>
      <c r="AF4" s="446">
        <v>0.05</v>
      </c>
      <c r="AG4" s="446">
        <v>0.05</v>
      </c>
      <c r="AH4" s="446">
        <v>4.9000000000000002E-2</v>
      </c>
      <c r="AI4" s="446">
        <v>4.7E-2</v>
      </c>
      <c r="AJ4" s="446">
        <v>4.7E-2</v>
      </c>
      <c r="AL4" s="41">
        <v>1</v>
      </c>
      <c r="AM4" s="41">
        <v>2</v>
      </c>
      <c r="AN4" s="41" t="str">
        <f t="shared" ref="AN4:AN27" si="1">VLOOKUP(AL4,$B$3:$C$11,2)&amp;"から"&amp;VLOOKUP(AM4,$B$3:$C$11,2)</f>
        <v>処遇加算Ⅰから処遇加算Ⅱ</v>
      </c>
      <c r="AO4" s="45">
        <f>(D$4-D$3)/D$4</f>
        <v>-0.37000000000000005</v>
      </c>
      <c r="AP4" s="45">
        <f t="shared" ref="AP4:BK4" si="2">(E$4-E$3)/E$4</f>
        <v>-0.36986301369863028</v>
      </c>
      <c r="AQ4" s="45">
        <f t="shared" si="2"/>
        <v>-0.37000000000000005</v>
      </c>
      <c r="AR4" s="45">
        <f t="shared" si="2"/>
        <v>-0.36571428571428577</v>
      </c>
      <c r="AS4" s="45">
        <f t="shared" si="2"/>
        <v>-0.36923076923076914</v>
      </c>
      <c r="AT4" s="45">
        <f t="shared" si="2"/>
        <v>-0.37499999999999989</v>
      </c>
      <c r="AU4" s="45">
        <f t="shared" si="2"/>
        <v>-0.36507936507936495</v>
      </c>
      <c r="AV4" s="45">
        <f t="shared" si="2"/>
        <v>-0.36507936507936495</v>
      </c>
      <c r="AW4" s="45">
        <f t="shared" si="2"/>
        <v>-0.36170212765957449</v>
      </c>
      <c r="AX4" s="45">
        <f t="shared" si="2"/>
        <v>-0.36734693877551022</v>
      </c>
      <c r="AY4" s="45">
        <f t="shared" si="2"/>
        <v>-0.36734693877551022</v>
      </c>
      <c r="AZ4" s="45">
        <f t="shared" si="2"/>
        <v>-0.36170212765957449</v>
      </c>
      <c r="BA4" s="45">
        <f t="shared" si="2"/>
        <v>-0.36170212765957449</v>
      </c>
      <c r="BB4" s="45">
        <f t="shared" si="2"/>
        <v>-0.3902439024390244</v>
      </c>
      <c r="BC4" s="45">
        <f t="shared" si="2"/>
        <v>-0.35</v>
      </c>
      <c r="BD4" s="45">
        <f t="shared" si="2"/>
        <v>-0.36170212765957449</v>
      </c>
      <c r="BE4" s="45">
        <f t="shared" si="2"/>
        <v>-0.36170212765957449</v>
      </c>
      <c r="BF4" s="45">
        <f t="shared" si="2"/>
        <v>-0.36507936507936495</v>
      </c>
      <c r="BG4" s="45">
        <f t="shared" si="2"/>
        <v>-0.36507936507936495</v>
      </c>
      <c r="BH4" s="45">
        <f t="shared" si="2"/>
        <v>-0.36363636363636359</v>
      </c>
      <c r="BI4" s="45">
        <f t="shared" si="2"/>
        <v>-0.37288135593220351</v>
      </c>
      <c r="BJ4" s="45">
        <f t="shared" si="2"/>
        <v>-0.36956521739130438</v>
      </c>
      <c r="BK4" s="45">
        <f t="shared" si="2"/>
        <v>-0.37704918032786899</v>
      </c>
      <c r="BL4" s="45">
        <f t="shared" ref="BL4" si="3">(AA$4-AA$3)/AA$4</f>
        <v>-0.37288135593220351</v>
      </c>
      <c r="BM4" s="45">
        <f t="shared" ref="BM4" si="4">(AB$4-AB$3)/AB$4</f>
        <v>-0.37288135593220351</v>
      </c>
      <c r="BN4" s="45">
        <f t="shared" ref="BN4" si="5">(AC$4-AC$3)/AC$4</f>
        <v>-0.37500000000000017</v>
      </c>
      <c r="BO4" s="45">
        <f t="shared" ref="BO4" si="6">(AD$4-AD$3)/AD$4</f>
        <v>-0.36206896551724133</v>
      </c>
      <c r="BP4" s="45">
        <f t="shared" ref="BP4" si="7">(AE$4-AE$3)/AE$4</f>
        <v>-0.38636363636363635</v>
      </c>
      <c r="BQ4" s="45">
        <f t="shared" ref="BQ4" si="8">(AF$4-AF$3)/AF$4</f>
        <v>-0.36000000000000004</v>
      </c>
      <c r="BR4" s="45">
        <f t="shared" ref="BR4" si="9">(AG$4-AG$3)/AG$4</f>
        <v>-0.36000000000000004</v>
      </c>
      <c r="BS4" s="45">
        <f t="shared" ref="BS4" si="10">(AH$4-AH$3)/AH$4</f>
        <v>-0.36734693877551022</v>
      </c>
      <c r="BT4" s="45">
        <f t="shared" ref="BT4" si="11">(AI$4-AI$3)/AI$4</f>
        <v>-0.38297872340425537</v>
      </c>
      <c r="BU4" s="45">
        <f t="shared" ref="BU4" si="12">(AJ$4-AJ$3)/AJ$4</f>
        <v>-0.36170212765957449</v>
      </c>
    </row>
    <row r="5" spans="2:73">
      <c r="B5" s="44">
        <v>3</v>
      </c>
      <c r="C5" s="38" t="s">
        <v>95</v>
      </c>
      <c r="D5" s="14">
        <v>0.111</v>
      </c>
      <c r="E5" s="14">
        <v>8.1000000000000003E-2</v>
      </c>
      <c r="F5" s="14">
        <v>0.111</v>
      </c>
      <c r="G5" s="14">
        <v>9.7000000000000003E-2</v>
      </c>
      <c r="H5" s="14">
        <v>3.5999999999999997E-2</v>
      </c>
      <c r="I5" s="14">
        <v>1.7999999999999999E-2</v>
      </c>
      <c r="J5" s="14">
        <v>3.5000000000000003E-2</v>
      </c>
      <c r="K5" s="14">
        <v>3.5000000000000003E-2</v>
      </c>
      <c r="L5" s="14">
        <v>2.5999999999999999E-2</v>
      </c>
      <c r="M5" s="14">
        <v>2.7E-2</v>
      </c>
      <c r="N5" s="14">
        <v>2.7E-2</v>
      </c>
      <c r="O5" s="14">
        <v>2.5999999999999999E-2</v>
      </c>
      <c r="P5" s="14">
        <v>2.5999999999999999E-2</v>
      </c>
      <c r="Q5" s="14">
        <v>2.3E-2</v>
      </c>
      <c r="R5" s="14">
        <v>2.1999999999999999E-2</v>
      </c>
      <c r="S5" s="14">
        <v>2.5999999999999999E-2</v>
      </c>
      <c r="T5" s="14">
        <v>2.5999999999999999E-2</v>
      </c>
      <c r="U5" s="14">
        <v>3.5000000000000003E-2</v>
      </c>
      <c r="V5" s="14">
        <v>3.5000000000000003E-2</v>
      </c>
      <c r="W5" s="14">
        <v>6.0999999999999999E-2</v>
      </c>
      <c r="X5" s="14">
        <v>3.3000000000000002E-2</v>
      </c>
      <c r="Y5" s="14">
        <v>5.0999999999999997E-2</v>
      </c>
      <c r="Z5" s="14">
        <v>3.4000000000000002E-2</v>
      </c>
      <c r="AA5" s="446">
        <v>3.3000000000000002E-2</v>
      </c>
      <c r="AB5" s="446">
        <v>3.3000000000000002E-2</v>
      </c>
      <c r="AC5" s="446">
        <v>0.04</v>
      </c>
      <c r="AD5" s="446">
        <v>3.2000000000000001E-2</v>
      </c>
      <c r="AE5" s="446">
        <v>2.5000000000000001E-2</v>
      </c>
      <c r="AF5" s="446">
        <v>2.8000000000000001E-2</v>
      </c>
      <c r="AG5" s="446">
        <v>2.8000000000000001E-2</v>
      </c>
      <c r="AH5" s="446">
        <v>2.7E-2</v>
      </c>
      <c r="AI5" s="446">
        <v>2.6000000000000002E-2</v>
      </c>
      <c r="AJ5" s="446">
        <v>2.6000000000000002E-2</v>
      </c>
      <c r="AL5" s="41">
        <v>1</v>
      </c>
      <c r="AM5" s="41">
        <v>3</v>
      </c>
      <c r="AN5" s="41" t="str">
        <f t="shared" si="1"/>
        <v>処遇加算Ⅰから処遇加算Ⅲ</v>
      </c>
      <c r="AO5" s="45">
        <f>(D$5-D$3)/D$5</f>
        <v>-1.4684684684684688</v>
      </c>
      <c r="AP5" s="45">
        <f t="shared" ref="AP5:BK5" si="13">(E$5-E$3)/E$5</f>
        <v>-1.4691358024691359</v>
      </c>
      <c r="AQ5" s="45">
        <f t="shared" si="13"/>
        <v>-1.4684684684684688</v>
      </c>
      <c r="AR5" s="45">
        <f t="shared" si="13"/>
        <v>-1.4639175257731958</v>
      </c>
      <c r="AS5" s="45">
        <f t="shared" si="13"/>
        <v>-1.4722222222222223</v>
      </c>
      <c r="AT5" s="45">
        <f t="shared" si="13"/>
        <v>-1.4444444444444444</v>
      </c>
      <c r="AU5" s="45">
        <f t="shared" si="13"/>
        <v>-1.4571428571428566</v>
      </c>
      <c r="AV5" s="45">
        <f t="shared" si="13"/>
        <v>-1.4571428571428566</v>
      </c>
      <c r="AW5" s="45">
        <f t="shared" si="13"/>
        <v>-1.4615384615384619</v>
      </c>
      <c r="AX5" s="45">
        <f t="shared" si="13"/>
        <v>-1.4814814814814818</v>
      </c>
      <c r="AY5" s="45">
        <f t="shared" si="13"/>
        <v>-1.4814814814814818</v>
      </c>
      <c r="AZ5" s="45">
        <f t="shared" si="13"/>
        <v>-1.4615384615384619</v>
      </c>
      <c r="BA5" s="45">
        <f t="shared" si="13"/>
        <v>-1.4615384615384619</v>
      </c>
      <c r="BB5" s="45">
        <f t="shared" si="13"/>
        <v>-1.4782608695652175</v>
      </c>
      <c r="BC5" s="45">
        <f t="shared" si="13"/>
        <v>-1.4545454545454546</v>
      </c>
      <c r="BD5" s="45">
        <f t="shared" si="13"/>
        <v>-1.4615384615384619</v>
      </c>
      <c r="BE5" s="45">
        <f t="shared" si="13"/>
        <v>-1.4615384615384619</v>
      </c>
      <c r="BF5" s="45">
        <f t="shared" si="13"/>
        <v>-1.4571428571428566</v>
      </c>
      <c r="BG5" s="45">
        <f t="shared" si="13"/>
        <v>-1.4571428571428566</v>
      </c>
      <c r="BH5" s="45">
        <f t="shared" si="13"/>
        <v>-1.459016393442623</v>
      </c>
      <c r="BI5" s="45">
        <f t="shared" si="13"/>
        <v>-1.4545454545454546</v>
      </c>
      <c r="BJ5" s="45">
        <f t="shared" si="13"/>
        <v>-1.470588235294118</v>
      </c>
      <c r="BK5" s="45">
        <f t="shared" si="13"/>
        <v>-1.4705882352941175</v>
      </c>
      <c r="BL5" s="45">
        <f t="shared" ref="BL5" si="14">(AA$5-AA$3)/AA$5</f>
        <v>-1.4545454545454546</v>
      </c>
      <c r="BM5" s="45">
        <f t="shared" ref="BM5" si="15">(AB$5-AB$3)/AB$5</f>
        <v>-1.4545454545454546</v>
      </c>
      <c r="BN5" s="45">
        <f t="shared" ref="BN5" si="16">(AC$5-AC$3)/AC$5</f>
        <v>-1.4750000000000001</v>
      </c>
      <c r="BO5" s="45">
        <f t="shared" ref="BO5" si="17">(AD$5-AD$3)/AD$5</f>
        <v>-1.46875</v>
      </c>
      <c r="BP5" s="45">
        <f t="shared" ref="BP5" si="18">(AE$5-AE$3)/AE$5</f>
        <v>-1.4400000000000002</v>
      </c>
      <c r="BQ5" s="45">
        <f t="shared" ref="BQ5" si="19">(AF$5-AF$3)/AF$5</f>
        <v>-1.4285714285714288</v>
      </c>
      <c r="BR5" s="45">
        <f t="shared" ref="BR5" si="20">(AG$5-AG$3)/AG$5</f>
        <v>-1.4285714285714288</v>
      </c>
      <c r="BS5" s="45">
        <f t="shared" ref="BS5" si="21">(AH$5-AH$3)/AH$5</f>
        <v>-1.4814814814814818</v>
      </c>
      <c r="BT5" s="45">
        <f t="shared" ref="BT5" si="22">(AI$5-AI$3)/AI$5</f>
        <v>-1.4999999999999998</v>
      </c>
      <c r="BU5" s="45">
        <f t="shared" ref="BU5" si="23">(AJ$5-AJ$3)/AJ$5</f>
        <v>-1.4615384615384615</v>
      </c>
    </row>
    <row r="6" spans="2:73">
      <c r="B6" s="44">
        <v>4</v>
      </c>
      <c r="C6" s="38" t="s">
        <v>2019</v>
      </c>
      <c r="D6" s="14">
        <v>0</v>
      </c>
      <c r="E6" s="14">
        <v>0</v>
      </c>
      <c r="F6" s="14">
        <v>0</v>
      </c>
      <c r="G6" s="14">
        <v>0</v>
      </c>
      <c r="H6" s="14">
        <v>0</v>
      </c>
      <c r="I6" s="14">
        <v>0</v>
      </c>
      <c r="J6" s="14">
        <v>0</v>
      </c>
      <c r="K6" s="14">
        <v>0</v>
      </c>
      <c r="L6" s="14">
        <v>0</v>
      </c>
      <c r="M6" s="14">
        <v>0</v>
      </c>
      <c r="N6" s="14">
        <v>0</v>
      </c>
      <c r="O6" s="14">
        <v>0</v>
      </c>
      <c r="P6" s="14">
        <v>0</v>
      </c>
      <c r="Q6" s="14">
        <v>0</v>
      </c>
      <c r="R6" s="14">
        <v>0</v>
      </c>
      <c r="S6" s="14">
        <v>0</v>
      </c>
      <c r="T6" s="14">
        <v>0</v>
      </c>
      <c r="U6" s="14">
        <v>0</v>
      </c>
      <c r="V6" s="14">
        <v>0</v>
      </c>
      <c r="W6" s="14">
        <v>0</v>
      </c>
      <c r="X6" s="14">
        <v>0</v>
      </c>
      <c r="Y6" s="14">
        <v>0</v>
      </c>
      <c r="Z6" s="14">
        <v>0</v>
      </c>
      <c r="AA6" s="14">
        <v>0</v>
      </c>
      <c r="AB6" s="14">
        <v>0</v>
      </c>
      <c r="AC6" s="14">
        <v>0</v>
      </c>
      <c r="AD6" s="14">
        <v>0</v>
      </c>
      <c r="AE6" s="14">
        <v>0</v>
      </c>
      <c r="AF6" s="14">
        <v>0</v>
      </c>
      <c r="AG6" s="14">
        <v>0</v>
      </c>
      <c r="AH6" s="14">
        <v>0</v>
      </c>
      <c r="AI6" s="14">
        <v>0</v>
      </c>
      <c r="AJ6" s="14">
        <v>0</v>
      </c>
      <c r="AL6" s="41">
        <v>2</v>
      </c>
      <c r="AM6" s="41">
        <v>1</v>
      </c>
      <c r="AN6" s="41" t="str">
        <f t="shared" si="1"/>
        <v>処遇加算Ⅱから処遇加算Ⅰ</v>
      </c>
      <c r="AO6" s="45">
        <f>(D$3-D$4)/D$3</f>
        <v>0.27007299270072993</v>
      </c>
      <c r="AP6" s="45">
        <f t="shared" ref="AP6:BK6" si="24">(E$3-E$4)/E$3</f>
        <v>0.27000000000000007</v>
      </c>
      <c r="AQ6" s="45">
        <f t="shared" si="24"/>
        <v>0.27007299270072993</v>
      </c>
      <c r="AR6" s="45">
        <f t="shared" si="24"/>
        <v>0.26778242677824271</v>
      </c>
      <c r="AS6" s="45">
        <f t="shared" si="24"/>
        <v>0.26966292134831454</v>
      </c>
      <c r="AT6" s="45">
        <f t="shared" si="24"/>
        <v>0.27272727272727265</v>
      </c>
      <c r="AU6" s="45">
        <f t="shared" si="24"/>
        <v>0.2674418604651162</v>
      </c>
      <c r="AV6" s="45">
        <f t="shared" si="24"/>
        <v>0.2674418604651162</v>
      </c>
      <c r="AW6" s="45">
        <f t="shared" si="24"/>
        <v>0.265625</v>
      </c>
      <c r="AX6" s="45">
        <f t="shared" si="24"/>
        <v>0.26865671641791045</v>
      </c>
      <c r="AY6" s="45">
        <f t="shared" si="24"/>
        <v>0.26865671641791045</v>
      </c>
      <c r="AZ6" s="45">
        <f t="shared" si="24"/>
        <v>0.265625</v>
      </c>
      <c r="BA6" s="45">
        <f t="shared" si="24"/>
        <v>0.265625</v>
      </c>
      <c r="BB6" s="45">
        <f t="shared" si="24"/>
        <v>0.2807017543859649</v>
      </c>
      <c r="BC6" s="45">
        <f t="shared" si="24"/>
        <v>0.25925925925925924</v>
      </c>
      <c r="BD6" s="45">
        <f t="shared" si="24"/>
        <v>0.265625</v>
      </c>
      <c r="BE6" s="45">
        <f t="shared" si="24"/>
        <v>0.265625</v>
      </c>
      <c r="BF6" s="45">
        <f t="shared" si="24"/>
        <v>0.2674418604651162</v>
      </c>
      <c r="BG6" s="45">
        <f t="shared" si="24"/>
        <v>0.2674418604651162</v>
      </c>
      <c r="BH6" s="45">
        <f t="shared" si="24"/>
        <v>0.26666666666666666</v>
      </c>
      <c r="BI6" s="45">
        <f t="shared" si="24"/>
        <v>0.27160493827160498</v>
      </c>
      <c r="BJ6" s="45">
        <f t="shared" si="24"/>
        <v>0.26984126984126988</v>
      </c>
      <c r="BK6" s="45">
        <f t="shared" si="24"/>
        <v>0.27380952380952389</v>
      </c>
      <c r="BL6" s="45">
        <f t="shared" ref="BL6" si="25">(AA$3-AA$4)/AA$3</f>
        <v>0.27160493827160498</v>
      </c>
      <c r="BM6" s="45">
        <f t="shared" ref="BM6" si="26">(AB$3-AB$4)/AB$3</f>
        <v>0.27160493827160498</v>
      </c>
      <c r="BN6" s="45">
        <f t="shared" ref="BN6" si="27">(AC$3-AC$4)/AC$3</f>
        <v>0.27272727272727282</v>
      </c>
      <c r="BO6" s="45">
        <f t="shared" ref="BO6" si="28">(AD$3-AD$4)/AD$3</f>
        <v>0.26582278481012656</v>
      </c>
      <c r="BP6" s="45">
        <f t="shared" ref="BP6" si="29">(AE$3-AE$4)/AE$3</f>
        <v>0.27868852459016391</v>
      </c>
      <c r="BQ6" s="45">
        <f t="shared" ref="BQ6" si="30">(AF$3-AF$4)/AF$3</f>
        <v>0.26470588235294118</v>
      </c>
      <c r="BR6" s="45">
        <f t="shared" ref="BR6" si="31">(AG$3-AG$4)/AG$3</f>
        <v>0.26470588235294118</v>
      </c>
      <c r="BS6" s="45">
        <f t="shared" ref="BS6" si="32">(AH$3-AH$4)/AH$3</f>
        <v>0.26865671641791045</v>
      </c>
      <c r="BT6" s="45">
        <f t="shared" ref="BT6" si="33">(AI$3-AI$4)/AI$3</f>
        <v>0.27692307692307694</v>
      </c>
      <c r="BU6" s="45">
        <f t="shared" ref="BU6" si="34">(AJ$3-AJ$4)/AJ$3</f>
        <v>0.265625</v>
      </c>
    </row>
    <row r="7" spans="2:73">
      <c r="B7" s="44">
        <v>5</v>
      </c>
      <c r="C7" s="38" t="s">
        <v>96</v>
      </c>
      <c r="D7" s="14">
        <v>7.0000000000000007E-2</v>
      </c>
      <c r="E7" s="14">
        <v>7.0000000000000007E-2</v>
      </c>
      <c r="F7" s="14">
        <v>7.0000000000000007E-2</v>
      </c>
      <c r="G7" s="14">
        <v>7.0000000000000007E-2</v>
      </c>
      <c r="H7" s="14">
        <v>6.0999999999999999E-2</v>
      </c>
      <c r="I7" s="14">
        <v>1.4E-2</v>
      </c>
      <c r="J7" s="14">
        <v>2.1000000000000001E-2</v>
      </c>
      <c r="K7" s="14">
        <v>2.1000000000000001E-2</v>
      </c>
      <c r="L7" s="14">
        <v>2.1000000000000001E-2</v>
      </c>
      <c r="M7" s="14">
        <v>0.04</v>
      </c>
      <c r="N7" s="14">
        <v>0.04</v>
      </c>
      <c r="O7" s="14">
        <v>1.7000000000000001E-2</v>
      </c>
      <c r="P7" s="14">
        <v>1.7000000000000001E-2</v>
      </c>
      <c r="Q7" s="14">
        <v>1.7000000000000001E-2</v>
      </c>
      <c r="R7" s="14">
        <v>1.7000000000000001E-2</v>
      </c>
      <c r="S7" s="14">
        <v>1.7000000000000001E-2</v>
      </c>
      <c r="T7" s="14">
        <v>1.7000000000000001E-2</v>
      </c>
      <c r="U7" s="14">
        <v>1.9E-2</v>
      </c>
      <c r="V7" s="14">
        <v>1.9E-2</v>
      </c>
      <c r="W7" s="14">
        <v>1.9E-2</v>
      </c>
      <c r="X7" s="14">
        <v>1.2999999999999999E-2</v>
      </c>
      <c r="Y7" s="14">
        <v>1.2999999999999999E-2</v>
      </c>
      <c r="Z7" s="14">
        <v>1.2999999999999999E-2</v>
      </c>
      <c r="AA7" s="446">
        <v>1.0999999999999999E-2</v>
      </c>
      <c r="AB7" s="446">
        <v>1.0999999999999999E-2</v>
      </c>
      <c r="AC7" s="446">
        <v>4.2999999999999997E-2</v>
      </c>
      <c r="AD7" s="446">
        <v>4.2999999999999997E-2</v>
      </c>
      <c r="AE7" s="446">
        <v>1.7000000000000001E-2</v>
      </c>
      <c r="AF7" s="446">
        <v>2.5999999999999999E-2</v>
      </c>
      <c r="AG7" s="446">
        <v>2.5999999999999999E-2</v>
      </c>
      <c r="AH7" s="446">
        <v>1.7999999999999999E-2</v>
      </c>
      <c r="AI7" s="446">
        <v>1.7999999999999999E-2</v>
      </c>
      <c r="AJ7" s="446">
        <v>1.7999999999999999E-2</v>
      </c>
      <c r="AL7" s="41">
        <v>2</v>
      </c>
      <c r="AM7" s="41">
        <v>2</v>
      </c>
      <c r="AN7" s="41" t="str">
        <f t="shared" si="1"/>
        <v>処遇加算Ⅱから処遇加算Ⅱ</v>
      </c>
      <c r="AO7" s="45">
        <f>(D$4-D$4)/D$4</f>
        <v>0</v>
      </c>
      <c r="AP7" s="45">
        <f t="shared" ref="AP7:BK7" si="35">(E$4-E$4)/E$4</f>
        <v>0</v>
      </c>
      <c r="AQ7" s="45">
        <f t="shared" si="35"/>
        <v>0</v>
      </c>
      <c r="AR7" s="45">
        <f t="shared" si="35"/>
        <v>0</v>
      </c>
      <c r="AS7" s="45">
        <f t="shared" si="35"/>
        <v>0</v>
      </c>
      <c r="AT7" s="45">
        <f t="shared" si="35"/>
        <v>0</v>
      </c>
      <c r="AU7" s="45">
        <f t="shared" si="35"/>
        <v>0</v>
      </c>
      <c r="AV7" s="45">
        <f t="shared" si="35"/>
        <v>0</v>
      </c>
      <c r="AW7" s="45">
        <f t="shared" si="35"/>
        <v>0</v>
      </c>
      <c r="AX7" s="45">
        <f t="shared" si="35"/>
        <v>0</v>
      </c>
      <c r="AY7" s="45">
        <f t="shared" si="35"/>
        <v>0</v>
      </c>
      <c r="AZ7" s="45">
        <f t="shared" si="35"/>
        <v>0</v>
      </c>
      <c r="BA7" s="45">
        <f t="shared" si="35"/>
        <v>0</v>
      </c>
      <c r="BB7" s="45">
        <f t="shared" si="35"/>
        <v>0</v>
      </c>
      <c r="BC7" s="45">
        <f t="shared" si="35"/>
        <v>0</v>
      </c>
      <c r="BD7" s="45">
        <f t="shared" si="35"/>
        <v>0</v>
      </c>
      <c r="BE7" s="45">
        <f t="shared" si="35"/>
        <v>0</v>
      </c>
      <c r="BF7" s="45">
        <f t="shared" si="35"/>
        <v>0</v>
      </c>
      <c r="BG7" s="45">
        <f t="shared" si="35"/>
        <v>0</v>
      </c>
      <c r="BH7" s="45">
        <f t="shared" si="35"/>
        <v>0</v>
      </c>
      <c r="BI7" s="45">
        <f t="shared" si="35"/>
        <v>0</v>
      </c>
      <c r="BJ7" s="45">
        <f t="shared" si="35"/>
        <v>0</v>
      </c>
      <c r="BK7" s="45">
        <f t="shared" si="35"/>
        <v>0</v>
      </c>
      <c r="BL7" s="45">
        <f t="shared" ref="BL7" si="36">(AA$4-AA$4)/AA$4</f>
        <v>0</v>
      </c>
      <c r="BM7" s="45">
        <f t="shared" ref="BM7" si="37">(AB$4-AB$4)/AB$4</f>
        <v>0</v>
      </c>
      <c r="BN7" s="45">
        <f t="shared" ref="BN7" si="38">(AC$4-AC$4)/AC$4</f>
        <v>0</v>
      </c>
      <c r="BO7" s="45">
        <f t="shared" ref="BO7" si="39">(AD$4-AD$4)/AD$4</f>
        <v>0</v>
      </c>
      <c r="BP7" s="45">
        <f t="shared" ref="BP7" si="40">(AE$4-AE$4)/AE$4</f>
        <v>0</v>
      </c>
      <c r="BQ7" s="45">
        <f t="shared" ref="BQ7" si="41">(AF$4-AF$4)/AF$4</f>
        <v>0</v>
      </c>
      <c r="BR7" s="45">
        <f t="shared" ref="BR7" si="42">(AG$4-AG$4)/AG$4</f>
        <v>0</v>
      </c>
      <c r="BS7" s="45">
        <f t="shared" ref="BS7" si="43">(AH$4-AH$4)/AH$4</f>
        <v>0</v>
      </c>
      <c r="BT7" s="45">
        <f t="shared" ref="BT7" si="44">(AI$4-AI$4)/AI$4</f>
        <v>0</v>
      </c>
      <c r="BU7" s="45">
        <f t="shared" ref="BU7" si="45">(AJ$4-AJ$4)/AJ$4</f>
        <v>0</v>
      </c>
    </row>
    <row r="8" spans="2:73">
      <c r="B8" s="44">
        <v>6</v>
      </c>
      <c r="C8" s="38" t="s">
        <v>97</v>
      </c>
      <c r="D8" s="14">
        <v>5.5E-2</v>
      </c>
      <c r="E8" s="14">
        <v>5.5E-2</v>
      </c>
      <c r="F8" s="14">
        <v>5.5E-2</v>
      </c>
      <c r="G8" s="14">
        <v>5.5E-2</v>
      </c>
      <c r="H8" s="443" t="s">
        <v>2122</v>
      </c>
      <c r="I8" s="14">
        <v>1.2999999999999999E-2</v>
      </c>
      <c r="J8" s="443" t="s">
        <v>2122</v>
      </c>
      <c r="K8" s="443" t="s">
        <v>2122</v>
      </c>
      <c r="L8" s="14">
        <v>1.9E-2</v>
      </c>
      <c r="M8" s="14">
        <v>3.5999999999999997E-2</v>
      </c>
      <c r="N8" s="14">
        <v>3.5999999999999997E-2</v>
      </c>
      <c r="O8" s="14">
        <v>1.4999999999999999E-2</v>
      </c>
      <c r="P8" s="14">
        <v>1.4999999999999999E-2</v>
      </c>
      <c r="Q8" s="14">
        <v>1.4999999999999999E-2</v>
      </c>
      <c r="R8" s="14">
        <v>1.4999999999999999E-2</v>
      </c>
      <c r="S8" s="443" t="s">
        <v>2122</v>
      </c>
      <c r="T8" s="14">
        <v>1.4999999999999999E-2</v>
      </c>
      <c r="U8" s="14">
        <v>1.6E-2</v>
      </c>
      <c r="V8" s="14">
        <v>1.6E-2</v>
      </c>
      <c r="W8" s="14">
        <v>1.6E-2</v>
      </c>
      <c r="X8" s="14">
        <v>0.01</v>
      </c>
      <c r="Y8" s="14">
        <v>0.01</v>
      </c>
      <c r="Z8" s="14">
        <v>0.01</v>
      </c>
      <c r="AA8" s="443" t="s">
        <v>2122</v>
      </c>
      <c r="AB8" s="443" t="s">
        <v>2122</v>
      </c>
      <c r="AC8" s="446">
        <v>3.9E-2</v>
      </c>
      <c r="AD8" s="446">
        <v>3.9E-2</v>
      </c>
      <c r="AE8" s="443" t="s">
        <v>2122</v>
      </c>
      <c r="AF8" s="443" t="s">
        <v>2122</v>
      </c>
      <c r="AG8" s="443" t="s">
        <v>2122</v>
      </c>
      <c r="AH8" s="443" t="s">
        <v>2122</v>
      </c>
      <c r="AI8" s="443" t="s">
        <v>2122</v>
      </c>
      <c r="AJ8" s="443" t="s">
        <v>2122</v>
      </c>
      <c r="AL8" s="41">
        <v>2</v>
      </c>
      <c r="AM8" s="41">
        <v>3</v>
      </c>
      <c r="AN8" s="41" t="str">
        <f t="shared" si="1"/>
        <v>処遇加算Ⅱから処遇加算Ⅲ</v>
      </c>
      <c r="AO8" s="45">
        <f>(D$5-D$4)/D$5</f>
        <v>-0.80180180180180183</v>
      </c>
      <c r="AP8" s="45">
        <f t="shared" ref="AP8:BK8" si="46">(E$5-E$4)/E$5</f>
        <v>-0.80246913580246892</v>
      </c>
      <c r="AQ8" s="45">
        <f t="shared" si="46"/>
        <v>-0.80180180180180183</v>
      </c>
      <c r="AR8" s="45">
        <f t="shared" si="46"/>
        <v>-0.80412371134020599</v>
      </c>
      <c r="AS8" s="45">
        <f t="shared" si="46"/>
        <v>-0.8055555555555558</v>
      </c>
      <c r="AT8" s="45">
        <f t="shared" si="46"/>
        <v>-0.7777777777777779</v>
      </c>
      <c r="AU8" s="45">
        <f t="shared" si="46"/>
        <v>-0.79999999999999982</v>
      </c>
      <c r="AV8" s="45">
        <f t="shared" si="46"/>
        <v>-0.79999999999999982</v>
      </c>
      <c r="AW8" s="45">
        <f t="shared" si="46"/>
        <v>-0.80769230769230782</v>
      </c>
      <c r="AX8" s="45">
        <f t="shared" si="46"/>
        <v>-0.81481481481481488</v>
      </c>
      <c r="AY8" s="45">
        <f t="shared" si="46"/>
        <v>-0.81481481481481488</v>
      </c>
      <c r="AZ8" s="45">
        <f t="shared" si="46"/>
        <v>-0.80769230769230782</v>
      </c>
      <c r="BA8" s="45">
        <f t="shared" si="46"/>
        <v>-0.80769230769230782</v>
      </c>
      <c r="BB8" s="45">
        <f t="shared" si="46"/>
        <v>-0.78260869565217406</v>
      </c>
      <c r="BC8" s="45">
        <f t="shared" si="46"/>
        <v>-0.81818181818181834</v>
      </c>
      <c r="BD8" s="45">
        <f t="shared" si="46"/>
        <v>-0.80769230769230782</v>
      </c>
      <c r="BE8" s="45">
        <f t="shared" si="46"/>
        <v>-0.80769230769230782</v>
      </c>
      <c r="BF8" s="45">
        <f t="shared" si="46"/>
        <v>-0.79999999999999982</v>
      </c>
      <c r="BG8" s="45">
        <f t="shared" si="46"/>
        <v>-0.79999999999999982</v>
      </c>
      <c r="BH8" s="45">
        <f t="shared" si="46"/>
        <v>-0.80327868852459017</v>
      </c>
      <c r="BI8" s="45">
        <f t="shared" si="46"/>
        <v>-0.78787878787878773</v>
      </c>
      <c r="BJ8" s="45">
        <f t="shared" si="46"/>
        <v>-0.80392156862745101</v>
      </c>
      <c r="BK8" s="45">
        <f t="shared" si="46"/>
        <v>-0.79411764705882337</v>
      </c>
      <c r="BL8" s="45">
        <f t="shared" ref="BL8" si="47">(AA$5-AA$4)/AA$5</f>
        <v>-0.78787878787878773</v>
      </c>
      <c r="BM8" s="45">
        <f t="shared" ref="BM8" si="48">(AB$5-AB$4)/AB$5</f>
        <v>-0.78787878787878773</v>
      </c>
      <c r="BN8" s="45">
        <f t="shared" ref="BN8" si="49">(AC$5-AC$4)/AC$5</f>
        <v>-0.79999999999999982</v>
      </c>
      <c r="BO8" s="45">
        <f t="shared" ref="BO8" si="50">(AD$5-AD$4)/AD$5</f>
        <v>-0.8125</v>
      </c>
      <c r="BP8" s="45">
        <f t="shared" ref="BP8" si="51">(AE$5-AE$4)/AE$5</f>
        <v>-0.76000000000000012</v>
      </c>
      <c r="BQ8" s="45">
        <f t="shared" ref="BQ8" si="52">(AF$5-AF$4)/AF$5</f>
        <v>-0.78571428571428581</v>
      </c>
      <c r="BR8" s="45">
        <f t="shared" ref="BR8" si="53">(AG$5-AG$4)/AG$5</f>
        <v>-0.78571428571428581</v>
      </c>
      <c r="BS8" s="45">
        <f t="shared" ref="BS8" si="54">(AH$5-AH$4)/AH$5</f>
        <v>-0.81481481481481488</v>
      </c>
      <c r="BT8" s="45">
        <f t="shared" ref="BT8" si="55">(AI$5-AI$4)/AI$5</f>
        <v>-0.80769230769230749</v>
      </c>
      <c r="BU8" s="45">
        <f t="shared" ref="BU8" si="56">(AJ$5-AJ$4)/AJ$5</f>
        <v>-0.80769230769230749</v>
      </c>
    </row>
    <row r="9" spans="2:73">
      <c r="B9" s="44">
        <v>7</v>
      </c>
      <c r="C9" s="38" t="s">
        <v>98</v>
      </c>
      <c r="D9" s="14">
        <v>0</v>
      </c>
      <c r="E9" s="14">
        <v>0</v>
      </c>
      <c r="F9" s="14">
        <v>0</v>
      </c>
      <c r="G9" s="14">
        <v>0</v>
      </c>
      <c r="H9" s="14">
        <v>0</v>
      </c>
      <c r="I9" s="14">
        <v>0</v>
      </c>
      <c r="J9" s="14">
        <v>0</v>
      </c>
      <c r="K9" s="14">
        <v>0</v>
      </c>
      <c r="L9" s="14">
        <v>0</v>
      </c>
      <c r="M9" s="14">
        <v>0</v>
      </c>
      <c r="N9" s="14">
        <v>0</v>
      </c>
      <c r="O9" s="14">
        <v>0</v>
      </c>
      <c r="P9" s="14">
        <v>0</v>
      </c>
      <c r="Q9" s="14">
        <v>0</v>
      </c>
      <c r="R9" s="14">
        <v>0</v>
      </c>
      <c r="S9" s="14">
        <v>0</v>
      </c>
      <c r="T9" s="14">
        <v>0</v>
      </c>
      <c r="U9" s="14">
        <v>0</v>
      </c>
      <c r="V9" s="14">
        <v>0</v>
      </c>
      <c r="W9" s="14">
        <v>0</v>
      </c>
      <c r="X9" s="14">
        <v>0</v>
      </c>
      <c r="Y9" s="14">
        <v>0</v>
      </c>
      <c r="Z9" s="14">
        <v>0</v>
      </c>
      <c r="AA9" s="14">
        <v>0</v>
      </c>
      <c r="AB9" s="14">
        <v>0</v>
      </c>
      <c r="AC9" s="14">
        <v>0</v>
      </c>
      <c r="AD9" s="14">
        <v>0</v>
      </c>
      <c r="AE9" s="14">
        <v>0</v>
      </c>
      <c r="AF9" s="14">
        <v>0</v>
      </c>
      <c r="AG9" s="14">
        <v>0</v>
      </c>
      <c r="AH9" s="14">
        <v>0</v>
      </c>
      <c r="AI9" s="14">
        <v>0</v>
      </c>
      <c r="AJ9" s="14">
        <v>0</v>
      </c>
      <c r="AL9" s="41">
        <v>3</v>
      </c>
      <c r="AM9" s="41">
        <v>1</v>
      </c>
      <c r="AN9" s="41" t="str">
        <f t="shared" si="1"/>
        <v>処遇加算Ⅲから処遇加算Ⅰ</v>
      </c>
      <c r="AO9" s="45">
        <f>(D$3-D$5)/D$3</f>
        <v>0.59489051094890522</v>
      </c>
      <c r="AP9" s="45">
        <f t="shared" ref="AP9:BK9" si="57">(E$3-E$5)/E$3</f>
        <v>0.59499999999999997</v>
      </c>
      <c r="AQ9" s="45">
        <f t="shared" si="57"/>
        <v>0.59489051094890522</v>
      </c>
      <c r="AR9" s="45">
        <f t="shared" si="57"/>
        <v>0.59414225941422594</v>
      </c>
      <c r="AS9" s="45">
        <f t="shared" si="57"/>
        <v>0.5955056179775281</v>
      </c>
      <c r="AT9" s="45">
        <f t="shared" si="57"/>
        <v>0.59090909090909094</v>
      </c>
      <c r="AU9" s="45">
        <f t="shared" si="57"/>
        <v>0.59302325581395343</v>
      </c>
      <c r="AV9" s="45">
        <f t="shared" si="57"/>
        <v>0.59302325581395343</v>
      </c>
      <c r="AW9" s="45">
        <f t="shared" si="57"/>
        <v>0.59375000000000011</v>
      </c>
      <c r="AX9" s="45">
        <f t="shared" si="57"/>
        <v>0.59701492537313439</v>
      </c>
      <c r="AY9" s="45">
        <f t="shared" si="57"/>
        <v>0.59701492537313439</v>
      </c>
      <c r="AZ9" s="45">
        <f t="shared" si="57"/>
        <v>0.59375000000000011</v>
      </c>
      <c r="BA9" s="45">
        <f t="shared" si="57"/>
        <v>0.59375000000000011</v>
      </c>
      <c r="BB9" s="45">
        <f t="shared" si="57"/>
        <v>0.59649122807017541</v>
      </c>
      <c r="BC9" s="45">
        <f t="shared" si="57"/>
        <v>0.59259259259259256</v>
      </c>
      <c r="BD9" s="45">
        <f t="shared" si="57"/>
        <v>0.59375000000000011</v>
      </c>
      <c r="BE9" s="45">
        <f t="shared" si="57"/>
        <v>0.59375000000000011</v>
      </c>
      <c r="BF9" s="45">
        <f t="shared" si="57"/>
        <v>0.59302325581395343</v>
      </c>
      <c r="BG9" s="45">
        <f t="shared" si="57"/>
        <v>0.59302325581395343</v>
      </c>
      <c r="BH9" s="45">
        <f t="shared" si="57"/>
        <v>0.59333333333333338</v>
      </c>
      <c r="BI9" s="45">
        <f t="shared" si="57"/>
        <v>0.59259259259259256</v>
      </c>
      <c r="BJ9" s="45">
        <f t="shared" si="57"/>
        <v>0.59523809523809534</v>
      </c>
      <c r="BK9" s="45">
        <f t="shared" si="57"/>
        <v>0.59523809523809523</v>
      </c>
      <c r="BL9" s="45">
        <f t="shared" ref="BL9" si="58">(AA$3-AA$5)/AA$3</f>
        <v>0.59259259259259256</v>
      </c>
      <c r="BM9" s="45">
        <f t="shared" ref="BM9" si="59">(AB$3-AB$5)/AB$3</f>
        <v>0.59259259259259256</v>
      </c>
      <c r="BN9" s="45">
        <f t="shared" ref="BN9" si="60">(AC$3-AC$5)/AC$3</f>
        <v>0.59595959595959602</v>
      </c>
      <c r="BO9" s="45">
        <f t="shared" ref="BO9" si="61">(AD$3-AD$5)/AD$3</f>
        <v>0.59493670886075944</v>
      </c>
      <c r="BP9" s="45">
        <f t="shared" ref="BP9" si="62">(AE$3-AE$5)/AE$3</f>
        <v>0.5901639344262295</v>
      </c>
      <c r="BQ9" s="45">
        <f t="shared" ref="BQ9" si="63">(AF$3-AF$5)/AF$3</f>
        <v>0.58823529411764708</v>
      </c>
      <c r="BR9" s="45">
        <f t="shared" ref="BR9" si="64">(AG$3-AG$5)/AG$3</f>
        <v>0.58823529411764708</v>
      </c>
      <c r="BS9" s="45">
        <f t="shared" ref="BS9" si="65">(AH$3-AH$5)/AH$3</f>
        <v>0.59701492537313439</v>
      </c>
      <c r="BT9" s="45">
        <f t="shared" ref="BT9" si="66">(AI$3-AI$5)/AI$3</f>
        <v>0.6</v>
      </c>
      <c r="BU9" s="45">
        <f t="shared" ref="BU9" si="67">(AJ$3-AJ$5)/AJ$3</f>
        <v>0.59375</v>
      </c>
    </row>
    <row r="10" spans="2:73">
      <c r="B10" s="44">
        <v>8</v>
      </c>
      <c r="C10" s="39" t="s">
        <v>99</v>
      </c>
      <c r="D10" s="14">
        <v>4.4999999999999998E-2</v>
      </c>
      <c r="E10" s="14">
        <v>4.4999999999999998E-2</v>
      </c>
      <c r="F10" s="14">
        <v>4.4999999999999998E-2</v>
      </c>
      <c r="G10" s="14">
        <v>4.4999999999999998E-2</v>
      </c>
      <c r="H10" s="14">
        <v>4.4999999999999998E-2</v>
      </c>
      <c r="I10" s="14">
        <v>1.0999999999999999E-2</v>
      </c>
      <c r="J10" s="14">
        <v>2.8000000000000001E-2</v>
      </c>
      <c r="K10" s="14">
        <v>2.8000000000000001E-2</v>
      </c>
      <c r="L10" s="14">
        <v>2.8000000000000001E-2</v>
      </c>
      <c r="M10" s="14">
        <v>1.7999999999999999E-2</v>
      </c>
      <c r="N10" s="14">
        <v>1.7999999999999999E-2</v>
      </c>
      <c r="O10" s="14">
        <v>1.2999999999999999E-2</v>
      </c>
      <c r="P10" s="14">
        <v>1.2999999999999999E-2</v>
      </c>
      <c r="Q10" s="14">
        <v>1.2999999999999999E-2</v>
      </c>
      <c r="R10" s="14">
        <v>1.2999999999999999E-2</v>
      </c>
      <c r="S10" s="14">
        <v>1.2999999999999999E-2</v>
      </c>
      <c r="T10" s="14">
        <v>1.2999999999999999E-2</v>
      </c>
      <c r="U10" s="14">
        <v>2.5999999999999999E-2</v>
      </c>
      <c r="V10" s="14">
        <v>2.5999999999999999E-2</v>
      </c>
      <c r="W10" s="14">
        <v>2.5999999999999999E-2</v>
      </c>
      <c r="X10" s="14">
        <v>0.02</v>
      </c>
      <c r="Y10" s="14">
        <v>0.02</v>
      </c>
      <c r="Z10" s="14">
        <v>0.02</v>
      </c>
      <c r="AA10" s="446">
        <v>0.02</v>
      </c>
      <c r="AB10" s="446">
        <v>0.02</v>
      </c>
      <c r="AC10" s="446">
        <v>3.7999999999999999E-2</v>
      </c>
      <c r="AD10" s="446">
        <v>3.7999999999999999E-2</v>
      </c>
      <c r="AE10" s="446">
        <v>1.0999999999999999E-2</v>
      </c>
      <c r="AF10" s="446">
        <v>1.7999999999999999E-2</v>
      </c>
      <c r="AG10" s="446">
        <v>1.7999999999999999E-2</v>
      </c>
      <c r="AH10" s="446">
        <v>1.2999999999999999E-2</v>
      </c>
      <c r="AI10" s="446">
        <v>1.2999999999999999E-2</v>
      </c>
      <c r="AJ10" s="446">
        <v>1.2999999999999999E-2</v>
      </c>
      <c r="AL10" s="41">
        <v>3</v>
      </c>
      <c r="AM10" s="41">
        <v>2</v>
      </c>
      <c r="AN10" s="41" t="str">
        <f t="shared" si="1"/>
        <v>処遇加算Ⅲから処遇加算Ⅱ</v>
      </c>
      <c r="AO10" s="45">
        <f>(D$4-D$5)/D$4</f>
        <v>0.44500000000000001</v>
      </c>
      <c r="AP10" s="45">
        <f t="shared" ref="AP10:BK10" si="68">(E$4-E$5)/E$4</f>
        <v>0.44520547945205474</v>
      </c>
      <c r="AQ10" s="45">
        <f t="shared" si="68"/>
        <v>0.44500000000000001</v>
      </c>
      <c r="AR10" s="45">
        <f t="shared" si="68"/>
        <v>0.44571428571428567</v>
      </c>
      <c r="AS10" s="45">
        <f t="shared" si="68"/>
        <v>0.44615384615384623</v>
      </c>
      <c r="AT10" s="45">
        <f t="shared" si="68"/>
        <v>0.43750000000000006</v>
      </c>
      <c r="AU10" s="45">
        <f t="shared" si="68"/>
        <v>0.44444444444444442</v>
      </c>
      <c r="AV10" s="45">
        <f t="shared" si="68"/>
        <v>0.44444444444444442</v>
      </c>
      <c r="AW10" s="45">
        <f t="shared" si="68"/>
        <v>0.44680851063829791</v>
      </c>
      <c r="AX10" s="45">
        <f t="shared" si="68"/>
        <v>0.44897959183673475</v>
      </c>
      <c r="AY10" s="45">
        <f t="shared" si="68"/>
        <v>0.44897959183673475</v>
      </c>
      <c r="AZ10" s="45">
        <f t="shared" si="68"/>
        <v>0.44680851063829791</v>
      </c>
      <c r="BA10" s="45">
        <f t="shared" si="68"/>
        <v>0.44680851063829791</v>
      </c>
      <c r="BB10" s="45">
        <f t="shared" si="68"/>
        <v>0.4390243902439025</v>
      </c>
      <c r="BC10" s="45">
        <f t="shared" si="68"/>
        <v>0.45000000000000007</v>
      </c>
      <c r="BD10" s="45">
        <f t="shared" si="68"/>
        <v>0.44680851063829791</v>
      </c>
      <c r="BE10" s="45">
        <f t="shared" si="68"/>
        <v>0.44680851063829791</v>
      </c>
      <c r="BF10" s="45">
        <f t="shared" si="68"/>
        <v>0.44444444444444442</v>
      </c>
      <c r="BG10" s="45">
        <f t="shared" si="68"/>
        <v>0.44444444444444442</v>
      </c>
      <c r="BH10" s="45">
        <f t="shared" si="68"/>
        <v>0.44545454545454549</v>
      </c>
      <c r="BI10" s="45">
        <f t="shared" si="68"/>
        <v>0.44067796610169485</v>
      </c>
      <c r="BJ10" s="45">
        <f t="shared" si="68"/>
        <v>0.44565217391304351</v>
      </c>
      <c r="BK10" s="45">
        <f t="shared" si="68"/>
        <v>0.44262295081967207</v>
      </c>
      <c r="BL10" s="45">
        <f t="shared" ref="BL10" si="69">(AA$4-AA$5)/AA$4</f>
        <v>0.44067796610169485</v>
      </c>
      <c r="BM10" s="45">
        <f t="shared" ref="BM10" si="70">(AB$4-AB$5)/AB$4</f>
        <v>0.44067796610169485</v>
      </c>
      <c r="BN10" s="45">
        <f t="shared" ref="BN10" si="71">(AC$4-AC$5)/AC$4</f>
        <v>0.44444444444444436</v>
      </c>
      <c r="BO10" s="45">
        <f t="shared" ref="BO10" si="72">(AD$4-AD$5)/AD$4</f>
        <v>0.44827586206896552</v>
      </c>
      <c r="BP10" s="45">
        <f t="shared" ref="BP10" si="73">(AE$4-AE$5)/AE$4</f>
        <v>0.43181818181818182</v>
      </c>
      <c r="BQ10" s="45">
        <f t="shared" ref="BQ10" si="74">(AF$4-AF$5)/AF$4</f>
        <v>0.44</v>
      </c>
      <c r="BR10" s="45">
        <f t="shared" ref="BR10" si="75">(AG$4-AG$5)/AG$4</f>
        <v>0.44</v>
      </c>
      <c r="BS10" s="45">
        <f t="shared" ref="BS10" si="76">(AH$4-AH$5)/AH$4</f>
        <v>0.44897959183673475</v>
      </c>
      <c r="BT10" s="45">
        <f t="shared" ref="BT10" si="77">(AI$4-AI$5)/AI$4</f>
        <v>0.44680851063829785</v>
      </c>
      <c r="BU10" s="45">
        <f t="shared" ref="BU10" si="78">(AJ$4-AJ$5)/AJ$4</f>
        <v>0.44680851063829785</v>
      </c>
    </row>
    <row r="11" spans="2:73">
      <c r="B11" s="44">
        <v>9</v>
      </c>
      <c r="C11" s="38" t="s">
        <v>100</v>
      </c>
      <c r="D11" s="14">
        <v>0</v>
      </c>
      <c r="E11" s="14">
        <v>0</v>
      </c>
      <c r="F11" s="14">
        <v>0</v>
      </c>
      <c r="G11" s="14">
        <v>0</v>
      </c>
      <c r="H11" s="14">
        <v>0</v>
      </c>
      <c r="I11" s="14">
        <v>0</v>
      </c>
      <c r="J11" s="14">
        <v>0</v>
      </c>
      <c r="K11" s="14">
        <v>0</v>
      </c>
      <c r="L11" s="14">
        <v>0</v>
      </c>
      <c r="M11" s="14">
        <v>0</v>
      </c>
      <c r="N11" s="14">
        <v>0</v>
      </c>
      <c r="O11" s="14">
        <v>0</v>
      </c>
      <c r="P11" s="14">
        <v>0</v>
      </c>
      <c r="Q11" s="14">
        <v>0</v>
      </c>
      <c r="R11" s="14">
        <v>0</v>
      </c>
      <c r="S11" s="14">
        <v>0</v>
      </c>
      <c r="T11" s="14">
        <v>0</v>
      </c>
      <c r="U11" s="14">
        <v>0</v>
      </c>
      <c r="V11" s="14">
        <v>0</v>
      </c>
      <c r="W11" s="14">
        <v>0</v>
      </c>
      <c r="X11" s="14">
        <v>0</v>
      </c>
      <c r="Y11" s="14">
        <v>0</v>
      </c>
      <c r="Z11" s="14">
        <v>0</v>
      </c>
      <c r="AA11" s="14">
        <v>0</v>
      </c>
      <c r="AB11" s="14">
        <v>0</v>
      </c>
      <c r="AC11" s="14">
        <v>0</v>
      </c>
      <c r="AD11" s="14">
        <v>0</v>
      </c>
      <c r="AE11" s="14">
        <v>0</v>
      </c>
      <c r="AF11" s="14">
        <v>0</v>
      </c>
      <c r="AG11" s="14">
        <v>0</v>
      </c>
      <c r="AH11" s="14">
        <v>0</v>
      </c>
      <c r="AI11" s="14">
        <v>0</v>
      </c>
      <c r="AJ11" s="14">
        <v>0</v>
      </c>
      <c r="AL11" s="41">
        <v>3</v>
      </c>
      <c r="AM11" s="41">
        <v>3</v>
      </c>
      <c r="AN11" s="41" t="str">
        <f t="shared" si="1"/>
        <v>処遇加算Ⅲから処遇加算Ⅲ</v>
      </c>
      <c r="AO11" s="45">
        <f>(D$5-D$5)/D$5</f>
        <v>0</v>
      </c>
      <c r="AP11" s="45">
        <f t="shared" ref="AP11:BK11" si="79">(E$5-E$5)/E$5</f>
        <v>0</v>
      </c>
      <c r="AQ11" s="45">
        <f t="shared" si="79"/>
        <v>0</v>
      </c>
      <c r="AR11" s="45">
        <f t="shared" si="79"/>
        <v>0</v>
      </c>
      <c r="AS11" s="45">
        <f t="shared" si="79"/>
        <v>0</v>
      </c>
      <c r="AT11" s="45">
        <f t="shared" si="79"/>
        <v>0</v>
      </c>
      <c r="AU11" s="45">
        <f t="shared" si="79"/>
        <v>0</v>
      </c>
      <c r="AV11" s="45">
        <f t="shared" si="79"/>
        <v>0</v>
      </c>
      <c r="AW11" s="45">
        <f t="shared" si="79"/>
        <v>0</v>
      </c>
      <c r="AX11" s="45">
        <f t="shared" si="79"/>
        <v>0</v>
      </c>
      <c r="AY11" s="45">
        <f t="shared" si="79"/>
        <v>0</v>
      </c>
      <c r="AZ11" s="45">
        <f t="shared" si="79"/>
        <v>0</v>
      </c>
      <c r="BA11" s="45">
        <f t="shared" si="79"/>
        <v>0</v>
      </c>
      <c r="BB11" s="45">
        <f t="shared" si="79"/>
        <v>0</v>
      </c>
      <c r="BC11" s="45">
        <f t="shared" si="79"/>
        <v>0</v>
      </c>
      <c r="BD11" s="45">
        <f t="shared" si="79"/>
        <v>0</v>
      </c>
      <c r="BE11" s="45">
        <f t="shared" si="79"/>
        <v>0</v>
      </c>
      <c r="BF11" s="45">
        <f t="shared" si="79"/>
        <v>0</v>
      </c>
      <c r="BG11" s="45">
        <f t="shared" si="79"/>
        <v>0</v>
      </c>
      <c r="BH11" s="45">
        <f t="shared" si="79"/>
        <v>0</v>
      </c>
      <c r="BI11" s="45">
        <f t="shared" si="79"/>
        <v>0</v>
      </c>
      <c r="BJ11" s="45">
        <f t="shared" si="79"/>
        <v>0</v>
      </c>
      <c r="BK11" s="45">
        <f t="shared" si="79"/>
        <v>0</v>
      </c>
      <c r="BL11" s="45">
        <f t="shared" ref="BL11" si="80">(AA$5-AA$5)/AA$5</f>
        <v>0</v>
      </c>
      <c r="BM11" s="45">
        <f t="shared" ref="BM11" si="81">(AB$5-AB$5)/AB$5</f>
        <v>0</v>
      </c>
      <c r="BN11" s="45">
        <f t="shared" ref="BN11" si="82">(AC$5-AC$5)/AC$5</f>
        <v>0</v>
      </c>
      <c r="BO11" s="45">
        <f t="shared" ref="BO11" si="83">(AD$5-AD$5)/AD$5</f>
        <v>0</v>
      </c>
      <c r="BP11" s="45">
        <f t="shared" ref="BP11" si="84">(AE$5-AE$5)/AE$5</f>
        <v>0</v>
      </c>
      <c r="BQ11" s="45">
        <f t="shared" ref="BQ11" si="85">(AF$5-AF$5)/AF$5</f>
        <v>0</v>
      </c>
      <c r="BR11" s="45">
        <f t="shared" ref="BR11" si="86">(AG$5-AG$5)/AG$5</f>
        <v>0</v>
      </c>
      <c r="BS11" s="45">
        <f t="shared" ref="BS11" si="87">(AH$5-AH$5)/AH$5</f>
        <v>0</v>
      </c>
      <c r="BT11" s="45">
        <f t="shared" ref="BT11" si="88">(AI$5-AI$5)/AI$5</f>
        <v>0</v>
      </c>
      <c r="BU11" s="45">
        <f t="shared" ref="BU11" si="89">(AJ$5-AJ$5)/AJ$5</f>
        <v>0</v>
      </c>
    </row>
    <row r="12" spans="2:73">
      <c r="AL12" s="41">
        <v>4</v>
      </c>
      <c r="AM12" s="41">
        <v>1</v>
      </c>
      <c r="AN12" s="41" t="str">
        <f t="shared" si="1"/>
        <v>処遇加算なしから処遇加算Ⅰ</v>
      </c>
      <c r="AO12" s="45">
        <f>(D$3-D$6)/D$3</f>
        <v>1</v>
      </c>
      <c r="AP12" s="45">
        <f t="shared" ref="AP12:BK12" si="90">(E$3-E$6)/E$3</f>
        <v>1</v>
      </c>
      <c r="AQ12" s="45">
        <f t="shared" si="90"/>
        <v>1</v>
      </c>
      <c r="AR12" s="45">
        <f t="shared" si="90"/>
        <v>1</v>
      </c>
      <c r="AS12" s="45">
        <f t="shared" si="90"/>
        <v>1</v>
      </c>
      <c r="AT12" s="45">
        <f t="shared" si="90"/>
        <v>1</v>
      </c>
      <c r="AU12" s="45">
        <f t="shared" si="90"/>
        <v>1</v>
      </c>
      <c r="AV12" s="45">
        <f t="shared" si="90"/>
        <v>1</v>
      </c>
      <c r="AW12" s="45">
        <f t="shared" si="90"/>
        <v>1</v>
      </c>
      <c r="AX12" s="45">
        <f t="shared" si="90"/>
        <v>1</v>
      </c>
      <c r="AY12" s="45">
        <f t="shared" si="90"/>
        <v>1</v>
      </c>
      <c r="AZ12" s="45">
        <f t="shared" si="90"/>
        <v>1</v>
      </c>
      <c r="BA12" s="45">
        <f t="shared" si="90"/>
        <v>1</v>
      </c>
      <c r="BB12" s="45">
        <f t="shared" si="90"/>
        <v>1</v>
      </c>
      <c r="BC12" s="45">
        <f t="shared" si="90"/>
        <v>1</v>
      </c>
      <c r="BD12" s="45">
        <f t="shared" si="90"/>
        <v>1</v>
      </c>
      <c r="BE12" s="45">
        <f t="shared" si="90"/>
        <v>1</v>
      </c>
      <c r="BF12" s="45">
        <f t="shared" si="90"/>
        <v>1</v>
      </c>
      <c r="BG12" s="45">
        <f t="shared" si="90"/>
        <v>1</v>
      </c>
      <c r="BH12" s="45">
        <f t="shared" si="90"/>
        <v>1</v>
      </c>
      <c r="BI12" s="45">
        <f t="shared" si="90"/>
        <v>1</v>
      </c>
      <c r="BJ12" s="45">
        <f t="shared" si="90"/>
        <v>1</v>
      </c>
      <c r="BK12" s="45">
        <f t="shared" si="90"/>
        <v>1</v>
      </c>
      <c r="BL12" s="45">
        <f t="shared" ref="BL12" si="91">(AA$3-AA$6)/AA$3</f>
        <v>1</v>
      </c>
      <c r="BM12" s="45">
        <f t="shared" ref="BM12" si="92">(AB$3-AB$6)/AB$3</f>
        <v>1</v>
      </c>
      <c r="BN12" s="45">
        <f t="shared" ref="BN12" si="93">(AC$3-AC$6)/AC$3</f>
        <v>1</v>
      </c>
      <c r="BO12" s="45">
        <f t="shared" ref="BO12" si="94">(AD$3-AD$6)/AD$3</f>
        <v>1</v>
      </c>
      <c r="BP12" s="45">
        <f t="shared" ref="BP12" si="95">(AE$3-AE$6)/AE$3</f>
        <v>1</v>
      </c>
      <c r="BQ12" s="45">
        <f t="shared" ref="BQ12" si="96">(AF$3-AF$6)/AF$3</f>
        <v>1</v>
      </c>
      <c r="BR12" s="45">
        <f t="shared" ref="BR12" si="97">(AG$3-AG$6)/AG$3</f>
        <v>1</v>
      </c>
      <c r="BS12" s="45">
        <f t="shared" ref="BS12" si="98">(AH$3-AH$6)/AH$3</f>
        <v>1</v>
      </c>
      <c r="BT12" s="45">
        <f t="shared" ref="BT12" si="99">(AI$3-AI$6)/AI$3</f>
        <v>1</v>
      </c>
      <c r="BU12" s="45">
        <f t="shared" ref="BU12" si="100">(AJ$3-AJ$6)/AJ$3</f>
        <v>1</v>
      </c>
    </row>
    <row r="13" spans="2:73">
      <c r="AL13" s="41">
        <v>4</v>
      </c>
      <c r="AM13" s="41">
        <v>2</v>
      </c>
      <c r="AN13" s="41" t="str">
        <f t="shared" si="1"/>
        <v>処遇加算なしから処遇加算Ⅱ</v>
      </c>
      <c r="AO13" s="45">
        <f>(D$4-D$6)/D$4</f>
        <v>1</v>
      </c>
      <c r="AP13" s="45">
        <f t="shared" ref="AP13:BK13" si="101">(E$4-E$6)/E$4</f>
        <v>1</v>
      </c>
      <c r="AQ13" s="45">
        <f t="shared" si="101"/>
        <v>1</v>
      </c>
      <c r="AR13" s="45">
        <f t="shared" si="101"/>
        <v>1</v>
      </c>
      <c r="AS13" s="45">
        <f t="shared" si="101"/>
        <v>1</v>
      </c>
      <c r="AT13" s="45">
        <f t="shared" si="101"/>
        <v>1</v>
      </c>
      <c r="AU13" s="45">
        <f t="shared" si="101"/>
        <v>1</v>
      </c>
      <c r="AV13" s="45">
        <f t="shared" si="101"/>
        <v>1</v>
      </c>
      <c r="AW13" s="45">
        <f t="shared" si="101"/>
        <v>1</v>
      </c>
      <c r="AX13" s="45">
        <f t="shared" si="101"/>
        <v>1</v>
      </c>
      <c r="AY13" s="45">
        <f t="shared" si="101"/>
        <v>1</v>
      </c>
      <c r="AZ13" s="45">
        <f t="shared" si="101"/>
        <v>1</v>
      </c>
      <c r="BA13" s="45">
        <f t="shared" si="101"/>
        <v>1</v>
      </c>
      <c r="BB13" s="45">
        <f t="shared" si="101"/>
        <v>1</v>
      </c>
      <c r="BC13" s="45">
        <f t="shared" si="101"/>
        <v>1</v>
      </c>
      <c r="BD13" s="45">
        <f t="shared" si="101"/>
        <v>1</v>
      </c>
      <c r="BE13" s="45">
        <f t="shared" si="101"/>
        <v>1</v>
      </c>
      <c r="BF13" s="45">
        <f t="shared" si="101"/>
        <v>1</v>
      </c>
      <c r="BG13" s="45">
        <f t="shared" si="101"/>
        <v>1</v>
      </c>
      <c r="BH13" s="45">
        <f t="shared" si="101"/>
        <v>1</v>
      </c>
      <c r="BI13" s="45">
        <f t="shared" si="101"/>
        <v>1</v>
      </c>
      <c r="BJ13" s="45">
        <f t="shared" si="101"/>
        <v>1</v>
      </c>
      <c r="BK13" s="45">
        <f t="shared" si="101"/>
        <v>1</v>
      </c>
      <c r="BL13" s="45">
        <f t="shared" ref="BL13" si="102">(AA$4-AA$6)/AA$4</f>
        <v>1</v>
      </c>
      <c r="BM13" s="45">
        <f t="shared" ref="BM13" si="103">(AB$4-AB$6)/AB$4</f>
        <v>1</v>
      </c>
      <c r="BN13" s="45">
        <f t="shared" ref="BN13" si="104">(AC$4-AC$6)/AC$4</f>
        <v>1</v>
      </c>
      <c r="BO13" s="45">
        <f t="shared" ref="BO13" si="105">(AD$4-AD$6)/AD$4</f>
        <v>1</v>
      </c>
      <c r="BP13" s="45">
        <f t="shared" ref="BP13" si="106">(AE$4-AE$6)/AE$4</f>
        <v>1</v>
      </c>
      <c r="BQ13" s="45">
        <f t="shared" ref="BQ13" si="107">(AF$4-AF$6)/AF$4</f>
        <v>1</v>
      </c>
      <c r="BR13" s="45">
        <f t="shared" ref="BR13" si="108">(AG$4-AG$6)/AG$4</f>
        <v>1</v>
      </c>
      <c r="BS13" s="45">
        <f t="shared" ref="BS13" si="109">(AH$4-AH$6)/AH$4</f>
        <v>1</v>
      </c>
      <c r="BT13" s="45">
        <f t="shared" ref="BT13" si="110">(AI$4-AI$6)/AI$4</f>
        <v>1</v>
      </c>
      <c r="BU13" s="45">
        <f t="shared" ref="BU13" si="111">(AJ$4-AJ$6)/AJ$4</f>
        <v>1</v>
      </c>
    </row>
    <row r="14" spans="2:73">
      <c r="AL14" s="41">
        <v>4</v>
      </c>
      <c r="AM14" s="41">
        <v>3</v>
      </c>
      <c r="AN14" s="41" t="str">
        <f t="shared" si="1"/>
        <v>処遇加算なしから処遇加算Ⅲ</v>
      </c>
      <c r="AO14" s="45">
        <f>(D$5-D$6)/D$5</f>
        <v>1</v>
      </c>
      <c r="AP14" s="45">
        <f t="shared" ref="AP14:BK14" si="112">(E$5-E$6)/E$5</f>
        <v>1</v>
      </c>
      <c r="AQ14" s="45">
        <f t="shared" si="112"/>
        <v>1</v>
      </c>
      <c r="AR14" s="45">
        <f t="shared" si="112"/>
        <v>1</v>
      </c>
      <c r="AS14" s="45">
        <f t="shared" si="112"/>
        <v>1</v>
      </c>
      <c r="AT14" s="45">
        <f t="shared" si="112"/>
        <v>1</v>
      </c>
      <c r="AU14" s="45">
        <f t="shared" si="112"/>
        <v>1</v>
      </c>
      <c r="AV14" s="45">
        <f t="shared" si="112"/>
        <v>1</v>
      </c>
      <c r="AW14" s="45">
        <f t="shared" si="112"/>
        <v>1</v>
      </c>
      <c r="AX14" s="45">
        <f t="shared" si="112"/>
        <v>1</v>
      </c>
      <c r="AY14" s="45">
        <f t="shared" si="112"/>
        <v>1</v>
      </c>
      <c r="AZ14" s="45">
        <f t="shared" si="112"/>
        <v>1</v>
      </c>
      <c r="BA14" s="45">
        <f t="shared" si="112"/>
        <v>1</v>
      </c>
      <c r="BB14" s="45">
        <f t="shared" si="112"/>
        <v>1</v>
      </c>
      <c r="BC14" s="45">
        <f t="shared" si="112"/>
        <v>1</v>
      </c>
      <c r="BD14" s="45">
        <f t="shared" si="112"/>
        <v>1</v>
      </c>
      <c r="BE14" s="45">
        <f t="shared" si="112"/>
        <v>1</v>
      </c>
      <c r="BF14" s="45">
        <f t="shared" si="112"/>
        <v>1</v>
      </c>
      <c r="BG14" s="45">
        <f t="shared" si="112"/>
        <v>1</v>
      </c>
      <c r="BH14" s="45">
        <f t="shared" si="112"/>
        <v>1</v>
      </c>
      <c r="BI14" s="45">
        <f t="shared" si="112"/>
        <v>1</v>
      </c>
      <c r="BJ14" s="45">
        <f t="shared" si="112"/>
        <v>1</v>
      </c>
      <c r="BK14" s="45">
        <f t="shared" si="112"/>
        <v>1</v>
      </c>
      <c r="BL14" s="45">
        <f t="shared" ref="BL14" si="113">(AA$5-AA$6)/AA$5</f>
        <v>1</v>
      </c>
      <c r="BM14" s="45">
        <f t="shared" ref="BM14" si="114">(AB$5-AB$6)/AB$5</f>
        <v>1</v>
      </c>
      <c r="BN14" s="45">
        <f t="shared" ref="BN14" si="115">(AC$5-AC$6)/AC$5</f>
        <v>1</v>
      </c>
      <c r="BO14" s="45">
        <f t="shared" ref="BO14" si="116">(AD$5-AD$6)/AD$5</f>
        <v>1</v>
      </c>
      <c r="BP14" s="45">
        <f t="shared" ref="BP14" si="117">(AE$5-AE$6)/AE$5</f>
        <v>1</v>
      </c>
      <c r="BQ14" s="45">
        <f t="shared" ref="BQ14" si="118">(AF$5-AF$6)/AF$5</f>
        <v>1</v>
      </c>
      <c r="BR14" s="45">
        <f t="shared" ref="BR14" si="119">(AG$5-AG$6)/AG$5</f>
        <v>1</v>
      </c>
      <c r="BS14" s="45">
        <f t="shared" ref="BS14" si="120">(AH$5-AH$6)/AH$5</f>
        <v>1</v>
      </c>
      <c r="BT14" s="45">
        <f t="shared" ref="BT14" si="121">(AI$5-AI$6)/AI$5</f>
        <v>1</v>
      </c>
      <c r="BU14" s="45">
        <f t="shared" ref="BU14" si="122">(AJ$5-AJ$6)/AJ$5</f>
        <v>1</v>
      </c>
    </row>
    <row r="15" spans="2:73">
      <c r="AL15" s="41">
        <v>5</v>
      </c>
      <c r="AM15" s="41">
        <v>5</v>
      </c>
      <c r="AN15" s="41" t="str">
        <f t="shared" si="1"/>
        <v>特定加算Ⅰから特定加算Ⅰ</v>
      </c>
      <c r="AO15" s="45">
        <f>(D$7-D$7)/D$7</f>
        <v>0</v>
      </c>
      <c r="AP15" s="45">
        <f t="shared" ref="AP15:BK15" si="123">(E$7-E$7)/E$7</f>
        <v>0</v>
      </c>
      <c r="AQ15" s="45">
        <f t="shared" si="123"/>
        <v>0</v>
      </c>
      <c r="AR15" s="45">
        <f t="shared" si="123"/>
        <v>0</v>
      </c>
      <c r="AS15" s="45">
        <f t="shared" si="123"/>
        <v>0</v>
      </c>
      <c r="AT15" s="45">
        <f t="shared" si="123"/>
        <v>0</v>
      </c>
      <c r="AU15" s="45">
        <f t="shared" si="123"/>
        <v>0</v>
      </c>
      <c r="AV15" s="45">
        <f t="shared" si="123"/>
        <v>0</v>
      </c>
      <c r="AW15" s="45">
        <f t="shared" si="123"/>
        <v>0</v>
      </c>
      <c r="AX15" s="45">
        <f t="shared" si="123"/>
        <v>0</v>
      </c>
      <c r="AY15" s="45">
        <f t="shared" si="123"/>
        <v>0</v>
      </c>
      <c r="AZ15" s="45">
        <f t="shared" si="123"/>
        <v>0</v>
      </c>
      <c r="BA15" s="45">
        <f t="shared" si="123"/>
        <v>0</v>
      </c>
      <c r="BB15" s="45">
        <f t="shared" si="123"/>
        <v>0</v>
      </c>
      <c r="BC15" s="45">
        <f t="shared" si="123"/>
        <v>0</v>
      </c>
      <c r="BD15" s="45">
        <f t="shared" si="123"/>
        <v>0</v>
      </c>
      <c r="BE15" s="45">
        <f t="shared" si="123"/>
        <v>0</v>
      </c>
      <c r="BF15" s="45">
        <f t="shared" si="123"/>
        <v>0</v>
      </c>
      <c r="BG15" s="45">
        <f t="shared" si="123"/>
        <v>0</v>
      </c>
      <c r="BH15" s="45">
        <f t="shared" si="123"/>
        <v>0</v>
      </c>
      <c r="BI15" s="45">
        <f t="shared" si="123"/>
        <v>0</v>
      </c>
      <c r="BJ15" s="45">
        <f t="shared" si="123"/>
        <v>0</v>
      </c>
      <c r="BK15" s="45">
        <f t="shared" si="123"/>
        <v>0</v>
      </c>
      <c r="BL15" s="45">
        <f t="shared" ref="BL15" si="124">(AA$7-AA$7)/AA$7</f>
        <v>0</v>
      </c>
      <c r="BM15" s="45">
        <f t="shared" ref="BM15" si="125">(AB$7-AB$7)/AB$7</f>
        <v>0</v>
      </c>
      <c r="BN15" s="45">
        <f t="shared" ref="BN15" si="126">(AC$7-AC$7)/AC$7</f>
        <v>0</v>
      </c>
      <c r="BO15" s="45">
        <f t="shared" ref="BO15" si="127">(AD$7-AD$7)/AD$7</f>
        <v>0</v>
      </c>
      <c r="BP15" s="45">
        <f t="shared" ref="BP15" si="128">(AE$7-AE$7)/AE$7</f>
        <v>0</v>
      </c>
      <c r="BQ15" s="45">
        <f t="shared" ref="BQ15" si="129">(AF$7-AF$7)/AF$7</f>
        <v>0</v>
      </c>
      <c r="BR15" s="45">
        <f t="shared" ref="BR15" si="130">(AG$7-AG$7)/AG$7</f>
        <v>0</v>
      </c>
      <c r="BS15" s="45">
        <f t="shared" ref="BS15" si="131">(AH$7-AH$7)/AH$7</f>
        <v>0</v>
      </c>
      <c r="BT15" s="45">
        <f t="shared" ref="BT15" si="132">(AI$7-AI$7)/AI$7</f>
        <v>0</v>
      </c>
      <c r="BU15" s="45">
        <f t="shared" ref="BU15" si="133">(AJ$7-AJ$7)/AJ$7</f>
        <v>0</v>
      </c>
    </row>
    <row r="16" spans="2:73">
      <c r="AL16" s="41">
        <v>5</v>
      </c>
      <c r="AM16" s="41">
        <v>6</v>
      </c>
      <c r="AN16" s="41" t="str">
        <f t="shared" si="1"/>
        <v>特定加算Ⅰから特定加算Ⅱ</v>
      </c>
      <c r="AO16" s="45">
        <f>(D$8-D$7)/D$8</f>
        <v>-0.27272727272727282</v>
      </c>
      <c r="AP16" s="45">
        <f t="shared" ref="AP16:BK16" si="134">(E$8-E$7)/E$8</f>
        <v>-0.27272727272727282</v>
      </c>
      <c r="AQ16" s="45">
        <f t="shared" si="134"/>
        <v>-0.27272727272727282</v>
      </c>
      <c r="AR16" s="45">
        <f t="shared" si="134"/>
        <v>-0.27272727272727282</v>
      </c>
      <c r="AS16" s="46" t="e">
        <f>(H$8-H$7)/H$8</f>
        <v>#VALUE!</v>
      </c>
      <c r="AT16" s="45">
        <f t="shared" si="134"/>
        <v>-7.6923076923076997E-2</v>
      </c>
      <c r="AU16" s="45" t="e">
        <f t="shared" si="134"/>
        <v>#VALUE!</v>
      </c>
      <c r="AV16" s="45" t="e">
        <f t="shared" si="134"/>
        <v>#VALUE!</v>
      </c>
      <c r="AW16" s="45">
        <f t="shared" si="134"/>
        <v>-0.10526315789473693</v>
      </c>
      <c r="AX16" s="45">
        <f t="shared" si="134"/>
        <v>-0.11111111111111122</v>
      </c>
      <c r="AY16" s="45">
        <f t="shared" si="134"/>
        <v>-0.11111111111111122</v>
      </c>
      <c r="AZ16" s="45">
        <f t="shared" si="134"/>
        <v>-0.13333333333333347</v>
      </c>
      <c r="BA16" s="45">
        <f t="shared" si="134"/>
        <v>-0.13333333333333347</v>
      </c>
      <c r="BB16" s="45">
        <f t="shared" si="134"/>
        <v>-0.13333333333333347</v>
      </c>
      <c r="BC16" s="45">
        <f t="shared" si="134"/>
        <v>-0.13333333333333347</v>
      </c>
      <c r="BD16" s="45" t="e">
        <f t="shared" si="134"/>
        <v>#VALUE!</v>
      </c>
      <c r="BE16" s="45">
        <f t="shared" si="134"/>
        <v>-0.13333333333333347</v>
      </c>
      <c r="BF16" s="45">
        <f t="shared" si="134"/>
        <v>-0.18749999999999994</v>
      </c>
      <c r="BG16" s="45">
        <f t="shared" si="134"/>
        <v>-0.18749999999999994</v>
      </c>
      <c r="BH16" s="45">
        <f t="shared" si="134"/>
        <v>-0.18749999999999994</v>
      </c>
      <c r="BI16" s="45">
        <f t="shared" si="134"/>
        <v>-0.29999999999999993</v>
      </c>
      <c r="BJ16" s="45">
        <f t="shared" si="134"/>
        <v>-0.29999999999999993</v>
      </c>
      <c r="BK16" s="45">
        <f t="shared" si="134"/>
        <v>-0.29999999999999993</v>
      </c>
      <c r="BL16" s="45" t="e">
        <f t="shared" ref="BL16" si="135">(AA$8-AA$7)/AA$8</f>
        <v>#VALUE!</v>
      </c>
      <c r="BM16" s="45" t="e">
        <f t="shared" ref="BM16" si="136">(AB$8-AB$7)/AB$8</f>
        <v>#VALUE!</v>
      </c>
      <c r="BN16" s="45">
        <f t="shared" ref="BN16" si="137">(AC$8-AC$7)/AC$8</f>
        <v>-0.10256410256410248</v>
      </c>
      <c r="BO16" s="45">
        <f t="shared" ref="BO16" si="138">(AD$8-AD$7)/AD$8</f>
        <v>-0.10256410256410248</v>
      </c>
      <c r="BP16" s="45" t="e">
        <f t="shared" ref="BP16" si="139">(AE$8-AE$7)/AE$8</f>
        <v>#VALUE!</v>
      </c>
      <c r="BQ16" s="45" t="e">
        <f t="shared" ref="BQ16" si="140">(AF$8-AF$7)/AF$8</f>
        <v>#VALUE!</v>
      </c>
      <c r="BR16" s="45" t="e">
        <f t="shared" ref="BR16" si="141">(AG$8-AG$7)/AG$8</f>
        <v>#VALUE!</v>
      </c>
      <c r="BS16" s="45" t="e">
        <f t="shared" ref="BS16" si="142">(AH$8-AH$7)/AH$8</f>
        <v>#VALUE!</v>
      </c>
      <c r="BT16" s="45" t="e">
        <f t="shared" ref="BT16" si="143">(AI$8-AI$7)/AI$8</f>
        <v>#VALUE!</v>
      </c>
      <c r="BU16" s="45" t="e">
        <f t="shared" ref="BU16" si="144">(AJ$8-AJ$7)/AJ$8</f>
        <v>#VALUE!</v>
      </c>
    </row>
    <row r="17" spans="38:73">
      <c r="AL17" s="41">
        <v>5</v>
      </c>
      <c r="AM17" s="41">
        <v>7</v>
      </c>
      <c r="AN17" s="41" t="str">
        <f t="shared" si="1"/>
        <v>特定加算Ⅰから特定加算なし</v>
      </c>
      <c r="AO17" s="45">
        <f>(D$9-D$7)/D$7</f>
        <v>-1</v>
      </c>
      <c r="AP17" s="45">
        <f t="shared" ref="AP17:BK17" si="145">(E$9-E$7)/E$7</f>
        <v>-1</v>
      </c>
      <c r="AQ17" s="45">
        <f t="shared" si="145"/>
        <v>-1</v>
      </c>
      <c r="AR17" s="45">
        <f t="shared" si="145"/>
        <v>-1</v>
      </c>
      <c r="AS17" s="45">
        <f t="shared" si="145"/>
        <v>-1</v>
      </c>
      <c r="AT17" s="45">
        <f t="shared" si="145"/>
        <v>-1</v>
      </c>
      <c r="AU17" s="45">
        <f t="shared" si="145"/>
        <v>-1</v>
      </c>
      <c r="AV17" s="45">
        <f t="shared" si="145"/>
        <v>-1</v>
      </c>
      <c r="AW17" s="45">
        <f t="shared" si="145"/>
        <v>-1</v>
      </c>
      <c r="AX17" s="45">
        <f t="shared" si="145"/>
        <v>-1</v>
      </c>
      <c r="AY17" s="45">
        <f t="shared" si="145"/>
        <v>-1</v>
      </c>
      <c r="AZ17" s="45">
        <f t="shared" si="145"/>
        <v>-1</v>
      </c>
      <c r="BA17" s="45">
        <f t="shared" si="145"/>
        <v>-1</v>
      </c>
      <c r="BB17" s="45">
        <f t="shared" si="145"/>
        <v>-1</v>
      </c>
      <c r="BC17" s="45">
        <f t="shared" si="145"/>
        <v>-1</v>
      </c>
      <c r="BD17" s="45">
        <f t="shared" si="145"/>
        <v>-1</v>
      </c>
      <c r="BE17" s="45">
        <f t="shared" si="145"/>
        <v>-1</v>
      </c>
      <c r="BF17" s="45">
        <f t="shared" si="145"/>
        <v>-1</v>
      </c>
      <c r="BG17" s="45">
        <f t="shared" si="145"/>
        <v>-1</v>
      </c>
      <c r="BH17" s="45">
        <f t="shared" si="145"/>
        <v>-1</v>
      </c>
      <c r="BI17" s="45">
        <f t="shared" si="145"/>
        <v>-1</v>
      </c>
      <c r="BJ17" s="45">
        <f t="shared" si="145"/>
        <v>-1</v>
      </c>
      <c r="BK17" s="45">
        <f t="shared" si="145"/>
        <v>-1</v>
      </c>
      <c r="BL17" s="45">
        <f t="shared" ref="BL17" si="146">(AA$9-AA$7)/AA$7</f>
        <v>-1</v>
      </c>
      <c r="BM17" s="45">
        <f t="shared" ref="BM17" si="147">(AB$9-AB$7)/AB$7</f>
        <v>-1</v>
      </c>
      <c r="BN17" s="45">
        <f t="shared" ref="BN17" si="148">(AC$9-AC$7)/AC$7</f>
        <v>-1</v>
      </c>
      <c r="BO17" s="45">
        <f t="shared" ref="BO17" si="149">(AD$9-AD$7)/AD$7</f>
        <v>-1</v>
      </c>
      <c r="BP17" s="45">
        <f t="shared" ref="BP17" si="150">(AE$9-AE$7)/AE$7</f>
        <v>-1</v>
      </c>
      <c r="BQ17" s="45">
        <f t="shared" ref="BQ17" si="151">(AF$9-AF$7)/AF$7</f>
        <v>-1</v>
      </c>
      <c r="BR17" s="45">
        <f t="shared" ref="BR17" si="152">(AG$9-AG$7)/AG$7</f>
        <v>-1</v>
      </c>
      <c r="BS17" s="45">
        <f t="shared" ref="BS17" si="153">(AH$9-AH$7)/AH$7</f>
        <v>-1</v>
      </c>
      <c r="BT17" s="45">
        <f t="shared" ref="BT17" si="154">(AI$9-AI$7)/AI$7</f>
        <v>-1</v>
      </c>
      <c r="BU17" s="45">
        <f t="shared" ref="BU17" si="155">(AJ$9-AJ$7)/AJ$7</f>
        <v>-1</v>
      </c>
    </row>
    <row r="18" spans="38:73">
      <c r="AL18" s="41">
        <v>6</v>
      </c>
      <c r="AM18" s="41">
        <v>5</v>
      </c>
      <c r="AN18" s="41" t="str">
        <f t="shared" si="1"/>
        <v>特定加算Ⅱから特定加算Ⅰ</v>
      </c>
      <c r="AO18" s="45">
        <f>(D$7-D$8)/D$7</f>
        <v>0.21428571428571436</v>
      </c>
      <c r="AP18" s="45">
        <f t="shared" ref="AP18:BK18" si="156">(E$7-E$8)/E$7</f>
        <v>0.21428571428571436</v>
      </c>
      <c r="AQ18" s="45">
        <f t="shared" si="156"/>
        <v>0.21428571428571436</v>
      </c>
      <c r="AR18" s="45">
        <f t="shared" si="156"/>
        <v>0.21428571428571436</v>
      </c>
      <c r="AS18" s="45" t="e">
        <f t="shared" si="156"/>
        <v>#VALUE!</v>
      </c>
      <c r="AT18" s="45">
        <f t="shared" si="156"/>
        <v>7.1428571428571494E-2</v>
      </c>
      <c r="AU18" s="45" t="e">
        <f t="shared" si="156"/>
        <v>#VALUE!</v>
      </c>
      <c r="AV18" s="45" t="e">
        <f t="shared" si="156"/>
        <v>#VALUE!</v>
      </c>
      <c r="AW18" s="45">
        <f t="shared" si="156"/>
        <v>9.5238095238095316E-2</v>
      </c>
      <c r="AX18" s="45">
        <f t="shared" si="156"/>
        <v>0.10000000000000009</v>
      </c>
      <c r="AY18" s="45">
        <f t="shared" si="156"/>
        <v>0.10000000000000009</v>
      </c>
      <c r="AZ18" s="45">
        <f t="shared" si="156"/>
        <v>0.11764705882352951</v>
      </c>
      <c r="BA18" s="45">
        <f t="shared" si="156"/>
        <v>0.11764705882352951</v>
      </c>
      <c r="BB18" s="45">
        <f t="shared" si="156"/>
        <v>0.11764705882352951</v>
      </c>
      <c r="BC18" s="45">
        <f t="shared" si="156"/>
        <v>0.11764705882352951</v>
      </c>
      <c r="BD18" s="45" t="e">
        <f t="shared" si="156"/>
        <v>#VALUE!</v>
      </c>
      <c r="BE18" s="45">
        <f t="shared" si="156"/>
        <v>0.11764705882352951</v>
      </c>
      <c r="BF18" s="45">
        <f t="shared" si="156"/>
        <v>0.15789473684210523</v>
      </c>
      <c r="BG18" s="45">
        <f t="shared" si="156"/>
        <v>0.15789473684210523</v>
      </c>
      <c r="BH18" s="45">
        <f t="shared" si="156"/>
        <v>0.15789473684210523</v>
      </c>
      <c r="BI18" s="45">
        <f t="shared" si="156"/>
        <v>0.23076923076923073</v>
      </c>
      <c r="BJ18" s="45">
        <f t="shared" si="156"/>
        <v>0.23076923076923073</v>
      </c>
      <c r="BK18" s="45">
        <f t="shared" si="156"/>
        <v>0.23076923076923073</v>
      </c>
      <c r="BL18" s="45" t="e">
        <f t="shared" ref="BL18" si="157">(AA$7-AA$8)/AA$7</f>
        <v>#VALUE!</v>
      </c>
      <c r="BM18" s="45" t="e">
        <f t="shared" ref="BM18" si="158">(AB$7-AB$8)/AB$7</f>
        <v>#VALUE!</v>
      </c>
      <c r="BN18" s="45">
        <f t="shared" ref="BN18" si="159">(AC$7-AC$8)/AC$7</f>
        <v>9.3023255813953418E-2</v>
      </c>
      <c r="BO18" s="45">
        <f t="shared" ref="BO18" si="160">(AD$7-AD$8)/AD$7</f>
        <v>9.3023255813953418E-2</v>
      </c>
      <c r="BP18" s="45" t="e">
        <f t="shared" ref="BP18" si="161">(AE$7-AE$8)/AE$7</f>
        <v>#VALUE!</v>
      </c>
      <c r="BQ18" s="45" t="e">
        <f t="shared" ref="BQ18" si="162">(AF$7-AF$8)/AF$7</f>
        <v>#VALUE!</v>
      </c>
      <c r="BR18" s="45" t="e">
        <f t="shared" ref="BR18" si="163">(AG$7-AG$8)/AG$7</f>
        <v>#VALUE!</v>
      </c>
      <c r="BS18" s="45" t="e">
        <f t="shared" ref="BS18" si="164">(AH$7-AH$8)/AH$7</f>
        <v>#VALUE!</v>
      </c>
      <c r="BT18" s="45" t="e">
        <f t="shared" ref="BT18" si="165">(AI$7-AI$8)/AI$7</f>
        <v>#VALUE!</v>
      </c>
      <c r="BU18" s="45" t="e">
        <f t="shared" ref="BU18" si="166">(AJ$7-AJ$8)/AJ$7</f>
        <v>#VALUE!</v>
      </c>
    </row>
    <row r="19" spans="38:73">
      <c r="AL19" s="41">
        <v>6</v>
      </c>
      <c r="AM19" s="41">
        <v>6</v>
      </c>
      <c r="AN19" s="41" t="str">
        <f t="shared" si="1"/>
        <v>特定加算Ⅱから特定加算Ⅱ</v>
      </c>
      <c r="AO19" s="45">
        <f>(D$8-D$8)/D$8</f>
        <v>0</v>
      </c>
      <c r="AP19" s="45">
        <f t="shared" ref="AP19:BK19" si="167">(E$8-E$8)/E$8</f>
        <v>0</v>
      </c>
      <c r="AQ19" s="45">
        <f t="shared" si="167"/>
        <v>0</v>
      </c>
      <c r="AR19" s="45">
        <f t="shared" si="167"/>
        <v>0</v>
      </c>
      <c r="AS19" s="45" t="e">
        <f t="shared" si="167"/>
        <v>#VALUE!</v>
      </c>
      <c r="AT19" s="45">
        <f t="shared" si="167"/>
        <v>0</v>
      </c>
      <c r="AU19" s="45" t="e">
        <f t="shared" si="167"/>
        <v>#VALUE!</v>
      </c>
      <c r="AV19" s="45" t="e">
        <f t="shared" si="167"/>
        <v>#VALUE!</v>
      </c>
      <c r="AW19" s="45">
        <f t="shared" si="167"/>
        <v>0</v>
      </c>
      <c r="AX19" s="45">
        <f t="shared" si="167"/>
        <v>0</v>
      </c>
      <c r="AY19" s="45">
        <f t="shared" si="167"/>
        <v>0</v>
      </c>
      <c r="AZ19" s="45">
        <f t="shared" si="167"/>
        <v>0</v>
      </c>
      <c r="BA19" s="45">
        <f t="shared" si="167"/>
        <v>0</v>
      </c>
      <c r="BB19" s="45">
        <f t="shared" si="167"/>
        <v>0</v>
      </c>
      <c r="BC19" s="45">
        <f t="shared" si="167"/>
        <v>0</v>
      </c>
      <c r="BD19" s="45" t="e">
        <f t="shared" si="167"/>
        <v>#VALUE!</v>
      </c>
      <c r="BE19" s="45">
        <f t="shared" si="167"/>
        <v>0</v>
      </c>
      <c r="BF19" s="45">
        <f t="shared" si="167"/>
        <v>0</v>
      </c>
      <c r="BG19" s="45">
        <f t="shared" si="167"/>
        <v>0</v>
      </c>
      <c r="BH19" s="45">
        <f t="shared" si="167"/>
        <v>0</v>
      </c>
      <c r="BI19" s="45">
        <f t="shared" si="167"/>
        <v>0</v>
      </c>
      <c r="BJ19" s="45">
        <f t="shared" si="167"/>
        <v>0</v>
      </c>
      <c r="BK19" s="45">
        <f t="shared" si="167"/>
        <v>0</v>
      </c>
      <c r="BL19" s="45" t="e">
        <f t="shared" ref="BL19" si="168">(AA$8-AA$8)/AA$8</f>
        <v>#VALUE!</v>
      </c>
      <c r="BM19" s="45" t="e">
        <f t="shared" ref="BM19" si="169">(AB$8-AB$8)/AB$8</f>
        <v>#VALUE!</v>
      </c>
      <c r="BN19" s="45">
        <f t="shared" ref="BN19" si="170">(AC$8-AC$8)/AC$8</f>
        <v>0</v>
      </c>
      <c r="BO19" s="45">
        <f t="shared" ref="BO19" si="171">(AD$8-AD$8)/AD$8</f>
        <v>0</v>
      </c>
      <c r="BP19" s="45" t="e">
        <f t="shared" ref="BP19" si="172">(AE$8-AE$8)/AE$8</f>
        <v>#VALUE!</v>
      </c>
      <c r="BQ19" s="45" t="e">
        <f t="shared" ref="BQ19" si="173">(AF$8-AF$8)/AF$8</f>
        <v>#VALUE!</v>
      </c>
      <c r="BR19" s="45" t="e">
        <f t="shared" ref="BR19" si="174">(AG$8-AG$8)/AG$8</f>
        <v>#VALUE!</v>
      </c>
      <c r="BS19" s="45" t="e">
        <f t="shared" ref="BS19" si="175">(AH$8-AH$8)/AH$8</f>
        <v>#VALUE!</v>
      </c>
      <c r="BT19" s="45" t="e">
        <f t="shared" ref="BT19" si="176">(AI$8-AI$8)/AI$8</f>
        <v>#VALUE!</v>
      </c>
      <c r="BU19" s="45" t="e">
        <f t="shared" ref="BU19" si="177">(AJ$8-AJ$8)/AJ$8</f>
        <v>#VALUE!</v>
      </c>
    </row>
    <row r="20" spans="38:73">
      <c r="AL20" s="41">
        <v>6</v>
      </c>
      <c r="AM20" s="41">
        <v>7</v>
      </c>
      <c r="AN20" s="41" t="str">
        <f t="shared" si="1"/>
        <v>特定加算Ⅱから特定加算なし</v>
      </c>
      <c r="AO20" s="46" t="e">
        <f>(D$9-D$8)/D$9</f>
        <v>#DIV/0!</v>
      </c>
      <c r="AP20" s="46" t="e">
        <f t="shared" ref="AP20:BK20" si="178">(E$9-E$8)/E$9</f>
        <v>#DIV/0!</v>
      </c>
      <c r="AQ20" s="46" t="e">
        <f t="shared" si="178"/>
        <v>#DIV/0!</v>
      </c>
      <c r="AR20" s="46" t="e">
        <f t="shared" si="178"/>
        <v>#DIV/0!</v>
      </c>
      <c r="AS20" s="46" t="e">
        <f t="shared" si="178"/>
        <v>#VALUE!</v>
      </c>
      <c r="AT20" s="46" t="e">
        <f t="shared" si="178"/>
        <v>#DIV/0!</v>
      </c>
      <c r="AU20" s="46" t="e">
        <f t="shared" si="178"/>
        <v>#VALUE!</v>
      </c>
      <c r="AV20" s="46" t="e">
        <f t="shared" si="178"/>
        <v>#VALUE!</v>
      </c>
      <c r="AW20" s="46" t="e">
        <f t="shared" si="178"/>
        <v>#DIV/0!</v>
      </c>
      <c r="AX20" s="46" t="e">
        <f t="shared" si="178"/>
        <v>#DIV/0!</v>
      </c>
      <c r="AY20" s="46" t="e">
        <f t="shared" si="178"/>
        <v>#DIV/0!</v>
      </c>
      <c r="AZ20" s="46" t="e">
        <f t="shared" si="178"/>
        <v>#DIV/0!</v>
      </c>
      <c r="BA20" s="46" t="e">
        <f t="shared" si="178"/>
        <v>#DIV/0!</v>
      </c>
      <c r="BB20" s="46" t="e">
        <f t="shared" si="178"/>
        <v>#DIV/0!</v>
      </c>
      <c r="BC20" s="46" t="e">
        <f t="shared" si="178"/>
        <v>#DIV/0!</v>
      </c>
      <c r="BD20" s="46" t="e">
        <f t="shared" si="178"/>
        <v>#VALUE!</v>
      </c>
      <c r="BE20" s="46" t="e">
        <f t="shared" si="178"/>
        <v>#DIV/0!</v>
      </c>
      <c r="BF20" s="46" t="e">
        <f t="shared" si="178"/>
        <v>#DIV/0!</v>
      </c>
      <c r="BG20" s="46" t="e">
        <f t="shared" si="178"/>
        <v>#DIV/0!</v>
      </c>
      <c r="BH20" s="46" t="e">
        <f t="shared" si="178"/>
        <v>#DIV/0!</v>
      </c>
      <c r="BI20" s="46" t="e">
        <f t="shared" si="178"/>
        <v>#DIV/0!</v>
      </c>
      <c r="BJ20" s="46" t="e">
        <f t="shared" si="178"/>
        <v>#DIV/0!</v>
      </c>
      <c r="BK20" s="46" t="e">
        <f t="shared" si="178"/>
        <v>#DIV/0!</v>
      </c>
      <c r="BL20" s="46" t="e">
        <f t="shared" ref="BL20" si="179">(AA$9-AA$8)/AA$9</f>
        <v>#VALUE!</v>
      </c>
      <c r="BM20" s="46" t="e">
        <f t="shared" ref="BM20" si="180">(AB$9-AB$8)/AB$9</f>
        <v>#VALUE!</v>
      </c>
      <c r="BN20" s="46" t="e">
        <f t="shared" ref="BN20" si="181">(AC$9-AC$8)/AC$9</f>
        <v>#DIV/0!</v>
      </c>
      <c r="BO20" s="46" t="e">
        <f t="shared" ref="BO20" si="182">(AD$9-AD$8)/AD$9</f>
        <v>#DIV/0!</v>
      </c>
      <c r="BP20" s="46" t="e">
        <f t="shared" ref="BP20" si="183">(AE$9-AE$8)/AE$9</f>
        <v>#VALUE!</v>
      </c>
      <c r="BQ20" s="46" t="e">
        <f t="shared" ref="BQ20" si="184">(AF$9-AF$8)/AF$9</f>
        <v>#VALUE!</v>
      </c>
      <c r="BR20" s="46" t="e">
        <f t="shared" ref="BR20" si="185">(AG$9-AG$8)/AG$9</f>
        <v>#VALUE!</v>
      </c>
      <c r="BS20" s="46" t="e">
        <f t="shared" ref="BS20" si="186">(AH$9-AH$8)/AH$9</f>
        <v>#VALUE!</v>
      </c>
      <c r="BT20" s="46" t="e">
        <f t="shared" ref="BT20" si="187">(AI$9-AI$8)/AI$9</f>
        <v>#VALUE!</v>
      </c>
      <c r="BU20" s="46" t="e">
        <f t="shared" ref="BU20" si="188">(AJ$9-AJ$8)/AJ$9</f>
        <v>#VALUE!</v>
      </c>
    </row>
    <row r="21" spans="38:73">
      <c r="AL21" s="41">
        <v>7</v>
      </c>
      <c r="AM21" s="41">
        <v>5</v>
      </c>
      <c r="AN21" s="41" t="str">
        <f t="shared" si="1"/>
        <v>特定加算なしから特定加算Ⅰ</v>
      </c>
      <c r="AO21" s="45">
        <f>(D$7-D$9)/D$7</f>
        <v>1</v>
      </c>
      <c r="AP21" s="45">
        <f t="shared" ref="AP21:BK21" si="189">(E$7-E$9)/E$7</f>
        <v>1</v>
      </c>
      <c r="AQ21" s="45">
        <f t="shared" si="189"/>
        <v>1</v>
      </c>
      <c r="AR21" s="45">
        <f t="shared" si="189"/>
        <v>1</v>
      </c>
      <c r="AS21" s="45">
        <f t="shared" si="189"/>
        <v>1</v>
      </c>
      <c r="AT21" s="45">
        <f t="shared" si="189"/>
        <v>1</v>
      </c>
      <c r="AU21" s="45">
        <f t="shared" si="189"/>
        <v>1</v>
      </c>
      <c r="AV21" s="45">
        <f t="shared" si="189"/>
        <v>1</v>
      </c>
      <c r="AW21" s="45">
        <f t="shared" si="189"/>
        <v>1</v>
      </c>
      <c r="AX21" s="45">
        <f t="shared" si="189"/>
        <v>1</v>
      </c>
      <c r="AY21" s="45">
        <f t="shared" si="189"/>
        <v>1</v>
      </c>
      <c r="AZ21" s="45">
        <f t="shared" si="189"/>
        <v>1</v>
      </c>
      <c r="BA21" s="45">
        <f t="shared" si="189"/>
        <v>1</v>
      </c>
      <c r="BB21" s="45">
        <f t="shared" si="189"/>
        <v>1</v>
      </c>
      <c r="BC21" s="45">
        <f t="shared" si="189"/>
        <v>1</v>
      </c>
      <c r="BD21" s="45">
        <f t="shared" si="189"/>
        <v>1</v>
      </c>
      <c r="BE21" s="45">
        <f t="shared" si="189"/>
        <v>1</v>
      </c>
      <c r="BF21" s="45">
        <f t="shared" si="189"/>
        <v>1</v>
      </c>
      <c r="BG21" s="45">
        <f t="shared" si="189"/>
        <v>1</v>
      </c>
      <c r="BH21" s="45">
        <f t="shared" si="189"/>
        <v>1</v>
      </c>
      <c r="BI21" s="45">
        <f t="shared" si="189"/>
        <v>1</v>
      </c>
      <c r="BJ21" s="45">
        <f t="shared" si="189"/>
        <v>1</v>
      </c>
      <c r="BK21" s="45">
        <f t="shared" si="189"/>
        <v>1</v>
      </c>
      <c r="BL21" s="45">
        <f t="shared" ref="BL21" si="190">(AA$7-AA$9)/AA$7</f>
        <v>1</v>
      </c>
      <c r="BM21" s="45">
        <f t="shared" ref="BM21" si="191">(AB$7-AB$9)/AB$7</f>
        <v>1</v>
      </c>
      <c r="BN21" s="45">
        <f t="shared" ref="BN21" si="192">(AC$7-AC$9)/AC$7</f>
        <v>1</v>
      </c>
      <c r="BO21" s="45">
        <f t="shared" ref="BO21" si="193">(AD$7-AD$9)/AD$7</f>
        <v>1</v>
      </c>
      <c r="BP21" s="45">
        <f t="shared" ref="BP21" si="194">(AE$7-AE$9)/AE$7</f>
        <v>1</v>
      </c>
      <c r="BQ21" s="45">
        <f t="shared" ref="BQ21" si="195">(AF$7-AF$9)/AF$7</f>
        <v>1</v>
      </c>
      <c r="BR21" s="45">
        <f t="shared" ref="BR21" si="196">(AG$7-AG$9)/AG$7</f>
        <v>1</v>
      </c>
      <c r="BS21" s="45">
        <f t="shared" ref="BS21" si="197">(AH$7-AH$9)/AH$7</f>
        <v>1</v>
      </c>
      <c r="BT21" s="45">
        <f t="shared" ref="BT21" si="198">(AI$7-AI$9)/AI$7</f>
        <v>1</v>
      </c>
      <c r="BU21" s="45">
        <f t="shared" ref="BU21" si="199">(AJ$7-AJ$9)/AJ$7</f>
        <v>1</v>
      </c>
    </row>
    <row r="22" spans="38:73">
      <c r="AL22" s="41">
        <v>7</v>
      </c>
      <c r="AM22" s="41">
        <v>6</v>
      </c>
      <c r="AN22" s="41" t="str">
        <f t="shared" si="1"/>
        <v>特定加算なしから特定加算Ⅱ</v>
      </c>
      <c r="AO22" s="45">
        <f>(D$8-D$9)/D$8</f>
        <v>1</v>
      </c>
      <c r="AP22" s="45">
        <f t="shared" ref="AP22:BK22" si="200">(E$8-E$9)/E$8</f>
        <v>1</v>
      </c>
      <c r="AQ22" s="45">
        <f t="shared" si="200"/>
        <v>1</v>
      </c>
      <c r="AR22" s="45">
        <f t="shared" si="200"/>
        <v>1</v>
      </c>
      <c r="AS22" s="45" t="e">
        <f t="shared" si="200"/>
        <v>#VALUE!</v>
      </c>
      <c r="AT22" s="45">
        <f t="shared" si="200"/>
        <v>1</v>
      </c>
      <c r="AU22" s="45" t="e">
        <f t="shared" si="200"/>
        <v>#VALUE!</v>
      </c>
      <c r="AV22" s="45" t="e">
        <f t="shared" si="200"/>
        <v>#VALUE!</v>
      </c>
      <c r="AW22" s="45">
        <f t="shared" si="200"/>
        <v>1</v>
      </c>
      <c r="AX22" s="45">
        <f t="shared" si="200"/>
        <v>1</v>
      </c>
      <c r="AY22" s="45">
        <f t="shared" si="200"/>
        <v>1</v>
      </c>
      <c r="AZ22" s="45">
        <f t="shared" si="200"/>
        <v>1</v>
      </c>
      <c r="BA22" s="45">
        <f t="shared" si="200"/>
        <v>1</v>
      </c>
      <c r="BB22" s="45">
        <f t="shared" si="200"/>
        <v>1</v>
      </c>
      <c r="BC22" s="45">
        <f t="shared" si="200"/>
        <v>1</v>
      </c>
      <c r="BD22" s="45" t="e">
        <f t="shared" si="200"/>
        <v>#VALUE!</v>
      </c>
      <c r="BE22" s="45">
        <f t="shared" si="200"/>
        <v>1</v>
      </c>
      <c r="BF22" s="45">
        <f t="shared" si="200"/>
        <v>1</v>
      </c>
      <c r="BG22" s="45">
        <f t="shared" si="200"/>
        <v>1</v>
      </c>
      <c r="BH22" s="45">
        <f t="shared" si="200"/>
        <v>1</v>
      </c>
      <c r="BI22" s="45">
        <f t="shared" si="200"/>
        <v>1</v>
      </c>
      <c r="BJ22" s="45">
        <f t="shared" si="200"/>
        <v>1</v>
      </c>
      <c r="BK22" s="45">
        <f t="shared" si="200"/>
        <v>1</v>
      </c>
      <c r="BL22" s="45" t="e">
        <f t="shared" ref="BL22" si="201">(AA$8-AA$9)/AA$8</f>
        <v>#VALUE!</v>
      </c>
      <c r="BM22" s="45" t="e">
        <f t="shared" ref="BM22" si="202">(AB$8-AB$9)/AB$8</f>
        <v>#VALUE!</v>
      </c>
      <c r="BN22" s="45">
        <f t="shared" ref="BN22" si="203">(AC$8-AC$9)/AC$8</f>
        <v>1</v>
      </c>
      <c r="BO22" s="45">
        <f t="shared" ref="BO22" si="204">(AD$8-AD$9)/AD$8</f>
        <v>1</v>
      </c>
      <c r="BP22" s="45" t="e">
        <f t="shared" ref="BP22" si="205">(AE$8-AE$9)/AE$8</f>
        <v>#VALUE!</v>
      </c>
      <c r="BQ22" s="45" t="e">
        <f t="shared" ref="BQ22" si="206">(AF$8-AF$9)/AF$8</f>
        <v>#VALUE!</v>
      </c>
      <c r="BR22" s="45" t="e">
        <f t="shared" ref="BR22" si="207">(AG$8-AG$9)/AG$8</f>
        <v>#VALUE!</v>
      </c>
      <c r="BS22" s="45" t="e">
        <f t="shared" ref="BS22" si="208">(AH$8-AH$9)/AH$8</f>
        <v>#VALUE!</v>
      </c>
      <c r="BT22" s="45" t="e">
        <f t="shared" ref="BT22" si="209">(AI$8-AI$9)/AI$8</f>
        <v>#VALUE!</v>
      </c>
      <c r="BU22" s="45" t="e">
        <f t="shared" ref="BU22" si="210">(AJ$8-AJ$9)/AJ$8</f>
        <v>#VALUE!</v>
      </c>
    </row>
    <row r="23" spans="38:73">
      <c r="AL23" s="41">
        <v>7</v>
      </c>
      <c r="AM23" s="41">
        <v>7</v>
      </c>
      <c r="AN23" s="41" t="str">
        <f t="shared" si="1"/>
        <v>特定加算なしから特定加算なし</v>
      </c>
      <c r="AO23" s="46" t="e">
        <f>(D$9-D$9)/D$9</f>
        <v>#DIV/0!</v>
      </c>
      <c r="AP23" s="46" t="e">
        <f t="shared" ref="AP23:BK23" si="211">(E$9-E$9)/E$9</f>
        <v>#DIV/0!</v>
      </c>
      <c r="AQ23" s="46" t="e">
        <f t="shared" si="211"/>
        <v>#DIV/0!</v>
      </c>
      <c r="AR23" s="46" t="e">
        <f t="shared" si="211"/>
        <v>#DIV/0!</v>
      </c>
      <c r="AS23" s="46" t="e">
        <f t="shared" si="211"/>
        <v>#DIV/0!</v>
      </c>
      <c r="AT23" s="46" t="e">
        <f t="shared" si="211"/>
        <v>#DIV/0!</v>
      </c>
      <c r="AU23" s="46" t="e">
        <f t="shared" si="211"/>
        <v>#DIV/0!</v>
      </c>
      <c r="AV23" s="46" t="e">
        <f t="shared" si="211"/>
        <v>#DIV/0!</v>
      </c>
      <c r="AW23" s="46" t="e">
        <f t="shared" si="211"/>
        <v>#DIV/0!</v>
      </c>
      <c r="AX23" s="46" t="e">
        <f t="shared" si="211"/>
        <v>#DIV/0!</v>
      </c>
      <c r="AY23" s="46" t="e">
        <f t="shared" si="211"/>
        <v>#DIV/0!</v>
      </c>
      <c r="AZ23" s="46" t="e">
        <f t="shared" si="211"/>
        <v>#DIV/0!</v>
      </c>
      <c r="BA23" s="46" t="e">
        <f t="shared" si="211"/>
        <v>#DIV/0!</v>
      </c>
      <c r="BB23" s="46" t="e">
        <f t="shared" si="211"/>
        <v>#DIV/0!</v>
      </c>
      <c r="BC23" s="46" t="e">
        <f t="shared" si="211"/>
        <v>#DIV/0!</v>
      </c>
      <c r="BD23" s="46" t="e">
        <f t="shared" si="211"/>
        <v>#DIV/0!</v>
      </c>
      <c r="BE23" s="46" t="e">
        <f t="shared" si="211"/>
        <v>#DIV/0!</v>
      </c>
      <c r="BF23" s="46" t="e">
        <f t="shared" si="211"/>
        <v>#DIV/0!</v>
      </c>
      <c r="BG23" s="46" t="e">
        <f t="shared" si="211"/>
        <v>#DIV/0!</v>
      </c>
      <c r="BH23" s="46" t="e">
        <f t="shared" si="211"/>
        <v>#DIV/0!</v>
      </c>
      <c r="BI23" s="46" t="e">
        <f t="shared" si="211"/>
        <v>#DIV/0!</v>
      </c>
      <c r="BJ23" s="46" t="e">
        <f t="shared" si="211"/>
        <v>#DIV/0!</v>
      </c>
      <c r="BK23" s="46" t="e">
        <f t="shared" si="211"/>
        <v>#DIV/0!</v>
      </c>
      <c r="BL23" s="46" t="e">
        <f t="shared" ref="BL23" si="212">(AA$9-AA$9)/AA$9</f>
        <v>#DIV/0!</v>
      </c>
      <c r="BM23" s="46" t="e">
        <f t="shared" ref="BM23" si="213">(AB$9-AB$9)/AB$9</f>
        <v>#DIV/0!</v>
      </c>
      <c r="BN23" s="46" t="e">
        <f t="shared" ref="BN23" si="214">(AC$9-AC$9)/AC$9</f>
        <v>#DIV/0!</v>
      </c>
      <c r="BO23" s="46" t="e">
        <f t="shared" ref="BO23" si="215">(AD$9-AD$9)/AD$9</f>
        <v>#DIV/0!</v>
      </c>
      <c r="BP23" s="46" t="e">
        <f t="shared" ref="BP23" si="216">(AE$9-AE$9)/AE$9</f>
        <v>#DIV/0!</v>
      </c>
      <c r="BQ23" s="46" t="e">
        <f t="shared" ref="BQ23" si="217">(AF$9-AF$9)/AF$9</f>
        <v>#DIV/0!</v>
      </c>
      <c r="BR23" s="46" t="e">
        <f t="shared" ref="BR23" si="218">(AG$9-AG$9)/AG$9</f>
        <v>#DIV/0!</v>
      </c>
      <c r="BS23" s="46" t="e">
        <f t="shared" ref="BS23" si="219">(AH$9-AH$9)/AH$9</f>
        <v>#DIV/0!</v>
      </c>
      <c r="BT23" s="46" t="e">
        <f t="shared" ref="BT23" si="220">(AI$9-AI$9)/AI$9</f>
        <v>#DIV/0!</v>
      </c>
      <c r="BU23" s="46" t="e">
        <f t="shared" ref="BU23" si="221">(AJ$9-AJ$9)/AJ$9</f>
        <v>#DIV/0!</v>
      </c>
    </row>
    <row r="24" spans="38:73">
      <c r="AL24" s="41">
        <v>8</v>
      </c>
      <c r="AM24" s="41">
        <v>8</v>
      </c>
      <c r="AN24" s="41" t="str">
        <f t="shared" si="1"/>
        <v>ベア加算からベア加算</v>
      </c>
      <c r="AO24" s="45">
        <f>(D$10-D$10)/D$10</f>
        <v>0</v>
      </c>
      <c r="AP24" s="45">
        <f t="shared" ref="AP24:BK24" si="222">(E$10-E$10)/E$10</f>
        <v>0</v>
      </c>
      <c r="AQ24" s="45">
        <f t="shared" si="222"/>
        <v>0</v>
      </c>
      <c r="AR24" s="45">
        <f t="shared" si="222"/>
        <v>0</v>
      </c>
      <c r="AS24" s="45">
        <f t="shared" si="222"/>
        <v>0</v>
      </c>
      <c r="AT24" s="45">
        <f t="shared" si="222"/>
        <v>0</v>
      </c>
      <c r="AU24" s="45">
        <f t="shared" si="222"/>
        <v>0</v>
      </c>
      <c r="AV24" s="45">
        <f t="shared" si="222"/>
        <v>0</v>
      </c>
      <c r="AW24" s="45">
        <f t="shared" si="222"/>
        <v>0</v>
      </c>
      <c r="AX24" s="45">
        <f t="shared" si="222"/>
        <v>0</v>
      </c>
      <c r="AY24" s="45">
        <f t="shared" si="222"/>
        <v>0</v>
      </c>
      <c r="AZ24" s="45">
        <f t="shared" si="222"/>
        <v>0</v>
      </c>
      <c r="BA24" s="45">
        <f t="shared" si="222"/>
        <v>0</v>
      </c>
      <c r="BB24" s="45">
        <f t="shared" si="222"/>
        <v>0</v>
      </c>
      <c r="BC24" s="45">
        <f t="shared" si="222"/>
        <v>0</v>
      </c>
      <c r="BD24" s="45">
        <f t="shared" si="222"/>
        <v>0</v>
      </c>
      <c r="BE24" s="45">
        <f t="shared" si="222"/>
        <v>0</v>
      </c>
      <c r="BF24" s="45">
        <f t="shared" si="222"/>
        <v>0</v>
      </c>
      <c r="BG24" s="45">
        <f t="shared" si="222"/>
        <v>0</v>
      </c>
      <c r="BH24" s="45">
        <f t="shared" si="222"/>
        <v>0</v>
      </c>
      <c r="BI24" s="45">
        <f t="shared" si="222"/>
        <v>0</v>
      </c>
      <c r="BJ24" s="45">
        <f t="shared" si="222"/>
        <v>0</v>
      </c>
      <c r="BK24" s="45">
        <f t="shared" si="222"/>
        <v>0</v>
      </c>
      <c r="BL24" s="45">
        <f t="shared" ref="BL24" si="223">(AA$10-AA$10)/AA$10</f>
        <v>0</v>
      </c>
      <c r="BM24" s="45">
        <f t="shared" ref="BM24" si="224">(AB$10-AB$10)/AB$10</f>
        <v>0</v>
      </c>
      <c r="BN24" s="45">
        <f t="shared" ref="BN24" si="225">(AC$10-AC$10)/AC$10</f>
        <v>0</v>
      </c>
      <c r="BO24" s="45">
        <f t="shared" ref="BO24" si="226">(AD$10-AD$10)/AD$10</f>
        <v>0</v>
      </c>
      <c r="BP24" s="45">
        <f t="shared" ref="BP24" si="227">(AE$10-AE$10)/AE$10</f>
        <v>0</v>
      </c>
      <c r="BQ24" s="45">
        <f t="shared" ref="BQ24" si="228">(AF$10-AF$10)/AF$10</f>
        <v>0</v>
      </c>
      <c r="BR24" s="45">
        <f t="shared" ref="BR24" si="229">(AG$10-AG$10)/AG$10</f>
        <v>0</v>
      </c>
      <c r="BS24" s="45">
        <f t="shared" ref="BS24" si="230">(AH$10-AH$10)/AH$10</f>
        <v>0</v>
      </c>
      <c r="BT24" s="45">
        <f t="shared" ref="BT24" si="231">(AI$10-AI$10)/AI$10</f>
        <v>0</v>
      </c>
      <c r="BU24" s="45">
        <f t="shared" ref="BU24" si="232">(AJ$10-AJ$10)/AJ$10</f>
        <v>0</v>
      </c>
    </row>
    <row r="25" spans="38:73">
      <c r="AL25" s="41">
        <v>8</v>
      </c>
      <c r="AM25" s="41">
        <v>9</v>
      </c>
      <c r="AN25" s="41" t="str">
        <f t="shared" si="1"/>
        <v>ベア加算からベア加算なし</v>
      </c>
      <c r="AO25" s="45">
        <f>(D$11-D$10)/D$10</f>
        <v>-1</v>
      </c>
      <c r="AP25" s="45">
        <f t="shared" ref="AP25:BK25" si="233">(E$11-E$10)/E$10</f>
        <v>-1</v>
      </c>
      <c r="AQ25" s="45">
        <f t="shared" si="233"/>
        <v>-1</v>
      </c>
      <c r="AR25" s="45">
        <f t="shared" si="233"/>
        <v>-1</v>
      </c>
      <c r="AS25" s="45">
        <f t="shared" si="233"/>
        <v>-1</v>
      </c>
      <c r="AT25" s="45">
        <f t="shared" si="233"/>
        <v>-1</v>
      </c>
      <c r="AU25" s="45">
        <f t="shared" si="233"/>
        <v>-1</v>
      </c>
      <c r="AV25" s="45">
        <f t="shared" si="233"/>
        <v>-1</v>
      </c>
      <c r="AW25" s="45">
        <f t="shared" si="233"/>
        <v>-1</v>
      </c>
      <c r="AX25" s="45">
        <f t="shared" si="233"/>
        <v>-1</v>
      </c>
      <c r="AY25" s="45">
        <f t="shared" si="233"/>
        <v>-1</v>
      </c>
      <c r="AZ25" s="45">
        <f t="shared" si="233"/>
        <v>-1</v>
      </c>
      <c r="BA25" s="45">
        <f t="shared" si="233"/>
        <v>-1</v>
      </c>
      <c r="BB25" s="45">
        <f t="shared" si="233"/>
        <v>-1</v>
      </c>
      <c r="BC25" s="45">
        <f t="shared" si="233"/>
        <v>-1</v>
      </c>
      <c r="BD25" s="45">
        <f t="shared" si="233"/>
        <v>-1</v>
      </c>
      <c r="BE25" s="45">
        <f t="shared" si="233"/>
        <v>-1</v>
      </c>
      <c r="BF25" s="45">
        <f t="shared" si="233"/>
        <v>-1</v>
      </c>
      <c r="BG25" s="45">
        <f t="shared" si="233"/>
        <v>-1</v>
      </c>
      <c r="BH25" s="45">
        <f t="shared" si="233"/>
        <v>-1</v>
      </c>
      <c r="BI25" s="45">
        <f t="shared" si="233"/>
        <v>-1</v>
      </c>
      <c r="BJ25" s="45">
        <f t="shared" si="233"/>
        <v>-1</v>
      </c>
      <c r="BK25" s="45">
        <f t="shared" si="233"/>
        <v>-1</v>
      </c>
      <c r="BL25" s="45">
        <f t="shared" ref="BL25" si="234">(AA$11-AA$10)/AA$10</f>
        <v>-1</v>
      </c>
      <c r="BM25" s="45">
        <f t="shared" ref="BM25" si="235">(AB$11-AB$10)/AB$10</f>
        <v>-1</v>
      </c>
      <c r="BN25" s="45">
        <f t="shared" ref="BN25" si="236">(AC$11-AC$10)/AC$10</f>
        <v>-1</v>
      </c>
      <c r="BO25" s="45">
        <f t="shared" ref="BO25" si="237">(AD$11-AD$10)/AD$10</f>
        <v>-1</v>
      </c>
      <c r="BP25" s="45">
        <f t="shared" ref="BP25" si="238">(AE$11-AE$10)/AE$10</f>
        <v>-1</v>
      </c>
      <c r="BQ25" s="45">
        <f t="shared" ref="BQ25" si="239">(AF$11-AF$10)/AF$10</f>
        <v>-1</v>
      </c>
      <c r="BR25" s="45">
        <f t="shared" ref="BR25" si="240">(AG$11-AG$10)/AG$10</f>
        <v>-1</v>
      </c>
      <c r="BS25" s="45">
        <f t="shared" ref="BS25" si="241">(AH$11-AH$10)/AH$10</f>
        <v>-1</v>
      </c>
      <c r="BT25" s="45">
        <f t="shared" ref="BT25" si="242">(AI$11-AI$10)/AI$10</f>
        <v>-1</v>
      </c>
      <c r="BU25" s="45">
        <f t="shared" ref="BU25" si="243">(AJ$11-AJ$10)/AJ$10</f>
        <v>-1</v>
      </c>
    </row>
    <row r="26" spans="38:73">
      <c r="AL26" s="41">
        <v>9</v>
      </c>
      <c r="AM26" s="41">
        <v>8</v>
      </c>
      <c r="AN26" s="41" t="str">
        <f t="shared" si="1"/>
        <v>ベア加算なしからベア加算</v>
      </c>
      <c r="AO26" s="45">
        <f>(D$10-D$11)/D$10</f>
        <v>1</v>
      </c>
      <c r="AP26" s="45">
        <f t="shared" ref="AP26:BK26" si="244">(E$10-E$11)/E$10</f>
        <v>1</v>
      </c>
      <c r="AQ26" s="45">
        <f t="shared" si="244"/>
        <v>1</v>
      </c>
      <c r="AR26" s="45">
        <f t="shared" si="244"/>
        <v>1</v>
      </c>
      <c r="AS26" s="45">
        <f t="shared" si="244"/>
        <v>1</v>
      </c>
      <c r="AT26" s="45">
        <f t="shared" si="244"/>
        <v>1</v>
      </c>
      <c r="AU26" s="45">
        <f t="shared" si="244"/>
        <v>1</v>
      </c>
      <c r="AV26" s="45">
        <f t="shared" si="244"/>
        <v>1</v>
      </c>
      <c r="AW26" s="45">
        <f t="shared" si="244"/>
        <v>1</v>
      </c>
      <c r="AX26" s="45">
        <f t="shared" si="244"/>
        <v>1</v>
      </c>
      <c r="AY26" s="45">
        <f t="shared" si="244"/>
        <v>1</v>
      </c>
      <c r="AZ26" s="45">
        <f t="shared" si="244"/>
        <v>1</v>
      </c>
      <c r="BA26" s="45">
        <f t="shared" si="244"/>
        <v>1</v>
      </c>
      <c r="BB26" s="45">
        <f t="shared" si="244"/>
        <v>1</v>
      </c>
      <c r="BC26" s="45">
        <f t="shared" si="244"/>
        <v>1</v>
      </c>
      <c r="BD26" s="45">
        <f t="shared" si="244"/>
        <v>1</v>
      </c>
      <c r="BE26" s="45">
        <f t="shared" si="244"/>
        <v>1</v>
      </c>
      <c r="BF26" s="45">
        <f t="shared" si="244"/>
        <v>1</v>
      </c>
      <c r="BG26" s="45">
        <f t="shared" si="244"/>
        <v>1</v>
      </c>
      <c r="BH26" s="45">
        <f t="shared" si="244"/>
        <v>1</v>
      </c>
      <c r="BI26" s="45">
        <f t="shared" si="244"/>
        <v>1</v>
      </c>
      <c r="BJ26" s="45">
        <f t="shared" si="244"/>
        <v>1</v>
      </c>
      <c r="BK26" s="45">
        <f t="shared" si="244"/>
        <v>1</v>
      </c>
      <c r="BL26" s="45">
        <f t="shared" ref="BL26" si="245">(AA$10-AA$11)/AA$10</f>
        <v>1</v>
      </c>
      <c r="BM26" s="45">
        <f t="shared" ref="BM26" si="246">(AB$10-AB$11)/AB$10</f>
        <v>1</v>
      </c>
      <c r="BN26" s="45">
        <f t="shared" ref="BN26" si="247">(AC$10-AC$11)/AC$10</f>
        <v>1</v>
      </c>
      <c r="BO26" s="45">
        <f t="shared" ref="BO26" si="248">(AD$10-AD$11)/AD$10</f>
        <v>1</v>
      </c>
      <c r="BP26" s="45">
        <f t="shared" ref="BP26" si="249">(AE$10-AE$11)/AE$10</f>
        <v>1</v>
      </c>
      <c r="BQ26" s="45">
        <f t="shared" ref="BQ26" si="250">(AF$10-AF$11)/AF$10</f>
        <v>1</v>
      </c>
      <c r="BR26" s="45">
        <f t="shared" ref="BR26" si="251">(AG$10-AG$11)/AG$10</f>
        <v>1</v>
      </c>
      <c r="BS26" s="45">
        <f t="shared" ref="BS26" si="252">(AH$10-AH$11)/AH$10</f>
        <v>1</v>
      </c>
      <c r="BT26" s="45">
        <f t="shared" ref="BT26" si="253">(AI$10-AI$11)/AI$10</f>
        <v>1</v>
      </c>
      <c r="BU26" s="45">
        <f t="shared" ref="BU26" si="254">(AJ$10-AJ$11)/AJ$10</f>
        <v>1</v>
      </c>
    </row>
    <row r="27" spans="38:73">
      <c r="AL27" s="41">
        <v>9</v>
      </c>
      <c r="AM27" s="41">
        <v>9</v>
      </c>
      <c r="AN27" s="41" t="str">
        <f t="shared" si="1"/>
        <v>ベア加算なしからベア加算なし</v>
      </c>
      <c r="AO27" s="46" t="e">
        <f>(D$11-D$11)/D$11</f>
        <v>#DIV/0!</v>
      </c>
      <c r="AP27" s="46" t="e">
        <f t="shared" ref="AP27:BK27" si="255">(E$11-E$11)/E$11</f>
        <v>#DIV/0!</v>
      </c>
      <c r="AQ27" s="46" t="e">
        <f t="shared" si="255"/>
        <v>#DIV/0!</v>
      </c>
      <c r="AR27" s="46" t="e">
        <f t="shared" si="255"/>
        <v>#DIV/0!</v>
      </c>
      <c r="AS27" s="46" t="e">
        <f t="shared" si="255"/>
        <v>#DIV/0!</v>
      </c>
      <c r="AT27" s="46" t="e">
        <f t="shared" si="255"/>
        <v>#DIV/0!</v>
      </c>
      <c r="AU27" s="46" t="e">
        <f t="shared" si="255"/>
        <v>#DIV/0!</v>
      </c>
      <c r="AV27" s="46" t="e">
        <f t="shared" si="255"/>
        <v>#DIV/0!</v>
      </c>
      <c r="AW27" s="46" t="e">
        <f t="shared" si="255"/>
        <v>#DIV/0!</v>
      </c>
      <c r="AX27" s="46" t="e">
        <f t="shared" si="255"/>
        <v>#DIV/0!</v>
      </c>
      <c r="AY27" s="46" t="e">
        <f t="shared" si="255"/>
        <v>#DIV/0!</v>
      </c>
      <c r="AZ27" s="46" t="e">
        <f t="shared" si="255"/>
        <v>#DIV/0!</v>
      </c>
      <c r="BA27" s="46" t="e">
        <f t="shared" si="255"/>
        <v>#DIV/0!</v>
      </c>
      <c r="BB27" s="46" t="e">
        <f t="shared" si="255"/>
        <v>#DIV/0!</v>
      </c>
      <c r="BC27" s="46" t="e">
        <f t="shared" si="255"/>
        <v>#DIV/0!</v>
      </c>
      <c r="BD27" s="46" t="e">
        <f t="shared" si="255"/>
        <v>#DIV/0!</v>
      </c>
      <c r="BE27" s="46" t="e">
        <f t="shared" si="255"/>
        <v>#DIV/0!</v>
      </c>
      <c r="BF27" s="46" t="e">
        <f t="shared" si="255"/>
        <v>#DIV/0!</v>
      </c>
      <c r="BG27" s="46" t="e">
        <f t="shared" si="255"/>
        <v>#DIV/0!</v>
      </c>
      <c r="BH27" s="46" t="e">
        <f t="shared" si="255"/>
        <v>#DIV/0!</v>
      </c>
      <c r="BI27" s="46" t="e">
        <f t="shared" si="255"/>
        <v>#DIV/0!</v>
      </c>
      <c r="BJ27" s="46" t="e">
        <f t="shared" si="255"/>
        <v>#DIV/0!</v>
      </c>
      <c r="BK27" s="46" t="e">
        <f t="shared" si="255"/>
        <v>#DIV/0!</v>
      </c>
      <c r="BL27" s="46" t="e">
        <f t="shared" ref="BL27" si="256">(AA$11-AA$11)/AA$11</f>
        <v>#DIV/0!</v>
      </c>
      <c r="BM27" s="46" t="e">
        <f t="shared" ref="BM27" si="257">(AB$11-AB$11)/AB$11</f>
        <v>#DIV/0!</v>
      </c>
      <c r="BN27" s="46" t="e">
        <f t="shared" ref="BN27" si="258">(AC$11-AC$11)/AC$11</f>
        <v>#DIV/0!</v>
      </c>
      <c r="BO27" s="46" t="e">
        <f t="shared" ref="BO27" si="259">(AD$11-AD$11)/AD$11</f>
        <v>#DIV/0!</v>
      </c>
      <c r="BP27" s="46" t="e">
        <f t="shared" ref="BP27" si="260">(AE$11-AE$11)/AE$11</f>
        <v>#DIV/0!</v>
      </c>
      <c r="BQ27" s="46" t="e">
        <f t="shared" ref="BQ27" si="261">(AF$11-AF$11)/AF$11</f>
        <v>#DIV/0!</v>
      </c>
      <c r="BR27" s="46" t="e">
        <f t="shared" ref="BR27" si="262">(AG$11-AG$11)/AG$11</f>
        <v>#DIV/0!</v>
      </c>
      <c r="BS27" s="46" t="e">
        <f t="shared" ref="BS27" si="263">(AH$11-AH$11)/AH$11</f>
        <v>#DIV/0!</v>
      </c>
      <c r="BT27" s="46" t="e">
        <f t="shared" ref="BT27" si="264">(AI$11-AI$11)/AI$11</f>
        <v>#DIV/0!</v>
      </c>
      <c r="BU27" s="46" t="e">
        <f t="shared" ref="BU27" si="265">(AJ$11-AJ$11)/AJ$11</f>
        <v>#DIV/0!</v>
      </c>
    </row>
  </sheetData>
  <phoneticPr fontId="1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B75A7-6059-4DA2-BBC4-B737BC1D036C}">
  <sheetPr codeName="Sheet8"/>
  <dimension ref="B2:GF106"/>
  <sheetViews>
    <sheetView topLeftCell="EZ1" zoomScale="80" zoomScaleNormal="80" workbookViewId="0">
      <selection activeCell="GF2" sqref="GF2"/>
    </sheetView>
  </sheetViews>
  <sheetFormatPr defaultRowHeight="13.5"/>
  <cols>
    <col min="1" max="1" width="1.875" customWidth="1"/>
    <col min="2" max="2" width="4.125" customWidth="1"/>
    <col min="3" max="3" width="12.25" customWidth="1"/>
    <col min="4" max="36" width="5.75" customWidth="1"/>
    <col min="38" max="38" width="2.875" style="40" customWidth="1"/>
    <col min="39" max="39" width="28" customWidth="1"/>
    <col min="40" max="74" width="5.75" customWidth="1"/>
    <col min="75" max="75" width="3.5" customWidth="1"/>
    <col min="76" max="76" width="10" customWidth="1"/>
    <col min="77" max="116" width="5.75" customWidth="1"/>
    <col min="117" max="118" width="5" customWidth="1"/>
    <col min="119" max="119" width="43.5" customWidth="1"/>
    <col min="120" max="142" width="6.125" customWidth="1"/>
    <col min="143" max="143" width="6.625" customWidth="1"/>
    <col min="144" max="144" width="6.875" customWidth="1"/>
    <col min="145" max="154" width="6.625" customWidth="1"/>
    <col min="155" max="155" width="50.125" bestFit="1" customWidth="1"/>
    <col min="156" max="166" width="6.625" customWidth="1"/>
  </cols>
  <sheetData>
    <row r="2" spans="2:188" ht="81.75" customHeight="1">
      <c r="B2" s="44"/>
      <c r="C2" s="38"/>
      <c r="D2" s="484" t="s">
        <v>2117</v>
      </c>
      <c r="E2" s="484" t="s">
        <v>2118</v>
      </c>
      <c r="F2" s="484" t="s">
        <v>2119</v>
      </c>
      <c r="G2" s="484" t="s">
        <v>2120</v>
      </c>
      <c r="H2" s="484" t="s">
        <v>2121</v>
      </c>
      <c r="I2" s="484" t="s">
        <v>2123</v>
      </c>
      <c r="J2" s="484" t="s">
        <v>2124</v>
      </c>
      <c r="K2" s="484" t="s">
        <v>2125</v>
      </c>
      <c r="L2" s="484" t="s">
        <v>2126</v>
      </c>
      <c r="M2" s="484" t="s">
        <v>2127</v>
      </c>
      <c r="N2" s="484" t="s">
        <v>2128</v>
      </c>
      <c r="O2" s="484" t="s">
        <v>2129</v>
      </c>
      <c r="P2" s="484" t="s">
        <v>2130</v>
      </c>
      <c r="Q2" s="484" t="s">
        <v>2131</v>
      </c>
      <c r="R2" s="484" t="s">
        <v>2132</v>
      </c>
      <c r="S2" s="484" t="s">
        <v>2133</v>
      </c>
      <c r="T2" s="484" t="s">
        <v>2134</v>
      </c>
      <c r="U2" s="484" t="s">
        <v>2135</v>
      </c>
      <c r="V2" s="484" t="s">
        <v>2136</v>
      </c>
      <c r="W2" s="484" t="s">
        <v>2137</v>
      </c>
      <c r="X2" s="484" t="s">
        <v>2138</v>
      </c>
      <c r="Y2" s="484" t="s">
        <v>2139</v>
      </c>
      <c r="Z2" s="484" t="s">
        <v>2140</v>
      </c>
      <c r="AA2" s="484" t="s">
        <v>2141</v>
      </c>
      <c r="AB2" s="484" t="s">
        <v>2142</v>
      </c>
      <c r="AC2" s="484" t="s">
        <v>2143</v>
      </c>
      <c r="AD2" s="484" t="s">
        <v>2144</v>
      </c>
      <c r="AE2" s="485" t="s">
        <v>2145</v>
      </c>
      <c r="AF2" s="485" t="s">
        <v>2146</v>
      </c>
      <c r="AG2" s="485" t="s">
        <v>2147</v>
      </c>
      <c r="AH2" s="485" t="s">
        <v>2148</v>
      </c>
      <c r="AI2" s="485" t="s">
        <v>2149</v>
      </c>
      <c r="AJ2" s="485" t="s">
        <v>2150</v>
      </c>
      <c r="AL2" s="1165" t="s">
        <v>2039</v>
      </c>
      <c r="AM2" s="1165"/>
      <c r="AN2" s="484" t="s">
        <v>2117</v>
      </c>
      <c r="AO2" s="484" t="s">
        <v>2118</v>
      </c>
      <c r="AP2" s="484" t="s">
        <v>2119</v>
      </c>
      <c r="AQ2" s="484" t="s">
        <v>2120</v>
      </c>
      <c r="AR2" s="484" t="s">
        <v>2121</v>
      </c>
      <c r="AS2" s="484" t="s">
        <v>2123</v>
      </c>
      <c r="AT2" s="484" t="s">
        <v>2124</v>
      </c>
      <c r="AU2" s="484" t="s">
        <v>2125</v>
      </c>
      <c r="AV2" s="484" t="s">
        <v>2126</v>
      </c>
      <c r="AW2" s="484" t="s">
        <v>2127</v>
      </c>
      <c r="AX2" s="484" t="s">
        <v>2128</v>
      </c>
      <c r="AY2" s="484" t="s">
        <v>2129</v>
      </c>
      <c r="AZ2" s="484" t="s">
        <v>2130</v>
      </c>
      <c r="BA2" s="484" t="s">
        <v>2131</v>
      </c>
      <c r="BB2" s="484" t="s">
        <v>2132</v>
      </c>
      <c r="BC2" s="484" t="s">
        <v>2133</v>
      </c>
      <c r="BD2" s="484" t="s">
        <v>2134</v>
      </c>
      <c r="BE2" s="484" t="s">
        <v>2135</v>
      </c>
      <c r="BF2" s="484" t="s">
        <v>2136</v>
      </c>
      <c r="BG2" s="484" t="s">
        <v>2137</v>
      </c>
      <c r="BH2" s="484" t="s">
        <v>2138</v>
      </c>
      <c r="BI2" s="484" t="s">
        <v>2139</v>
      </c>
      <c r="BJ2" s="484" t="s">
        <v>2140</v>
      </c>
      <c r="BK2" s="484" t="s">
        <v>2141</v>
      </c>
      <c r="BL2" s="484" t="s">
        <v>2142</v>
      </c>
      <c r="BM2" s="484" t="s">
        <v>2143</v>
      </c>
      <c r="BN2" s="484" t="s">
        <v>2144</v>
      </c>
      <c r="BO2" s="485" t="s">
        <v>2145</v>
      </c>
      <c r="BP2" s="485" t="s">
        <v>2146</v>
      </c>
      <c r="BQ2" s="485" t="s">
        <v>2147</v>
      </c>
      <c r="BR2" s="485" t="s">
        <v>2148</v>
      </c>
      <c r="BS2" s="485" t="s">
        <v>2149</v>
      </c>
      <c r="BT2" s="485" t="s">
        <v>2150</v>
      </c>
      <c r="BU2" s="483"/>
      <c r="BW2" s="514" t="s">
        <v>2046</v>
      </c>
      <c r="BX2" s="514"/>
      <c r="BY2" s="484" t="s">
        <v>2117</v>
      </c>
      <c r="BZ2" s="484" t="s">
        <v>2118</v>
      </c>
      <c r="CA2" s="484" t="s">
        <v>2119</v>
      </c>
      <c r="CB2" s="484" t="s">
        <v>2120</v>
      </c>
      <c r="CC2" s="484" t="s">
        <v>2121</v>
      </c>
      <c r="CD2" s="484" t="s">
        <v>2123</v>
      </c>
      <c r="CE2" s="484" t="s">
        <v>2124</v>
      </c>
      <c r="CF2" s="484" t="s">
        <v>2125</v>
      </c>
      <c r="CG2" s="484" t="s">
        <v>2126</v>
      </c>
      <c r="CH2" s="484" t="s">
        <v>2127</v>
      </c>
      <c r="CI2" s="484" t="s">
        <v>2128</v>
      </c>
      <c r="CJ2" s="484" t="s">
        <v>2129</v>
      </c>
      <c r="CK2" s="484" t="s">
        <v>2130</v>
      </c>
      <c r="CL2" s="484" t="s">
        <v>2131</v>
      </c>
      <c r="CM2" s="484" t="s">
        <v>2132</v>
      </c>
      <c r="CN2" s="484" t="s">
        <v>2133</v>
      </c>
      <c r="CO2" s="484" t="s">
        <v>2134</v>
      </c>
      <c r="CP2" s="484" t="s">
        <v>2135</v>
      </c>
      <c r="CQ2" s="484" t="s">
        <v>2136</v>
      </c>
      <c r="CR2" s="484" t="s">
        <v>2137</v>
      </c>
      <c r="CS2" s="484" t="s">
        <v>2138</v>
      </c>
      <c r="CT2" s="484" t="s">
        <v>2139</v>
      </c>
      <c r="CU2" s="484" t="s">
        <v>2140</v>
      </c>
      <c r="CV2" s="484" t="s">
        <v>2141</v>
      </c>
      <c r="CW2" s="484" t="s">
        <v>2142</v>
      </c>
      <c r="CX2" s="484" t="s">
        <v>2143</v>
      </c>
      <c r="CY2" s="484" t="s">
        <v>2144</v>
      </c>
      <c r="CZ2" s="485" t="s">
        <v>2145</v>
      </c>
      <c r="DA2" s="485" t="s">
        <v>2146</v>
      </c>
      <c r="DB2" s="485" t="s">
        <v>2147</v>
      </c>
      <c r="DC2" s="485" t="s">
        <v>2148</v>
      </c>
      <c r="DD2" s="485" t="s">
        <v>2149</v>
      </c>
      <c r="DE2" s="485" t="s">
        <v>2150</v>
      </c>
      <c r="DF2" s="483"/>
      <c r="DG2" s="483"/>
      <c r="DH2" s="483"/>
      <c r="DI2" s="483"/>
      <c r="DJ2" s="483"/>
      <c r="DK2" s="483"/>
      <c r="DM2" s="43" t="s">
        <v>2041</v>
      </c>
      <c r="DN2" s="43" t="s">
        <v>2047</v>
      </c>
      <c r="DO2" s="43" t="s">
        <v>2048</v>
      </c>
      <c r="DP2" s="484" t="s">
        <v>2117</v>
      </c>
      <c r="DQ2" s="484" t="s">
        <v>2118</v>
      </c>
      <c r="DR2" s="484" t="s">
        <v>2119</v>
      </c>
      <c r="DS2" s="484" t="s">
        <v>2120</v>
      </c>
      <c r="DT2" s="484" t="s">
        <v>2121</v>
      </c>
      <c r="DU2" s="484" t="s">
        <v>2123</v>
      </c>
      <c r="DV2" s="484" t="s">
        <v>2124</v>
      </c>
      <c r="DW2" s="484" t="s">
        <v>2125</v>
      </c>
      <c r="DX2" s="484" t="s">
        <v>2126</v>
      </c>
      <c r="DY2" s="484" t="s">
        <v>2127</v>
      </c>
      <c r="DZ2" s="484" t="s">
        <v>2128</v>
      </c>
      <c r="EA2" s="484" t="s">
        <v>2129</v>
      </c>
      <c r="EB2" s="484" t="s">
        <v>2130</v>
      </c>
      <c r="EC2" s="484" t="s">
        <v>2131</v>
      </c>
      <c r="ED2" s="484" t="s">
        <v>2132</v>
      </c>
      <c r="EE2" s="484" t="s">
        <v>2133</v>
      </c>
      <c r="EF2" s="484" t="s">
        <v>2134</v>
      </c>
      <c r="EG2" s="484" t="s">
        <v>2135</v>
      </c>
      <c r="EH2" s="484" t="s">
        <v>2136</v>
      </c>
      <c r="EI2" s="484" t="s">
        <v>2137</v>
      </c>
      <c r="EJ2" s="484" t="s">
        <v>2138</v>
      </c>
      <c r="EK2" s="484" t="s">
        <v>2139</v>
      </c>
      <c r="EL2" s="484" t="s">
        <v>2140</v>
      </c>
      <c r="EM2" s="484" t="s">
        <v>2141</v>
      </c>
      <c r="EN2" s="484" t="s">
        <v>2142</v>
      </c>
      <c r="EO2" s="484" t="s">
        <v>2143</v>
      </c>
      <c r="EP2" s="484" t="s">
        <v>2144</v>
      </c>
      <c r="EQ2" s="485" t="s">
        <v>2145</v>
      </c>
      <c r="ER2" s="485" t="s">
        <v>2146</v>
      </c>
      <c r="ES2" s="485" t="s">
        <v>2147</v>
      </c>
      <c r="ET2" s="485" t="s">
        <v>2148</v>
      </c>
      <c r="EU2" s="485" t="s">
        <v>2149</v>
      </c>
      <c r="EV2" s="485" t="s">
        <v>2150</v>
      </c>
      <c r="EY2" s="38" t="s">
        <v>2048</v>
      </c>
      <c r="EZ2" s="484" t="s">
        <v>2117</v>
      </c>
      <c r="FA2" s="484" t="s">
        <v>2118</v>
      </c>
      <c r="FB2" s="484" t="s">
        <v>2119</v>
      </c>
      <c r="FC2" s="484" t="s">
        <v>2120</v>
      </c>
      <c r="FD2" s="484" t="s">
        <v>2121</v>
      </c>
      <c r="FE2" s="484" t="s">
        <v>2123</v>
      </c>
      <c r="FF2" s="484" t="s">
        <v>2124</v>
      </c>
      <c r="FG2" s="484" t="s">
        <v>2125</v>
      </c>
      <c r="FH2" s="484" t="s">
        <v>2126</v>
      </c>
      <c r="FI2" s="484" t="s">
        <v>2127</v>
      </c>
      <c r="FJ2" s="484" t="s">
        <v>2128</v>
      </c>
      <c r="FK2" s="484" t="s">
        <v>2129</v>
      </c>
      <c r="FL2" s="484" t="s">
        <v>2130</v>
      </c>
      <c r="FM2" s="484" t="s">
        <v>2131</v>
      </c>
      <c r="FN2" s="484" t="s">
        <v>2132</v>
      </c>
      <c r="FO2" s="484" t="s">
        <v>2133</v>
      </c>
      <c r="FP2" s="484" t="s">
        <v>2134</v>
      </c>
      <c r="FQ2" s="484" t="s">
        <v>2135</v>
      </c>
      <c r="FR2" s="484" t="s">
        <v>2136</v>
      </c>
      <c r="FS2" s="484" t="s">
        <v>2137</v>
      </c>
      <c r="FT2" s="484" t="s">
        <v>2138</v>
      </c>
      <c r="FU2" s="484" t="s">
        <v>2139</v>
      </c>
      <c r="FV2" s="484" t="s">
        <v>2140</v>
      </c>
      <c r="FW2" s="484" t="s">
        <v>2141</v>
      </c>
      <c r="FX2" s="484" t="s">
        <v>2142</v>
      </c>
      <c r="FY2" s="484" t="s">
        <v>2143</v>
      </c>
      <c r="FZ2" s="484" t="s">
        <v>2144</v>
      </c>
      <c r="GA2" s="485" t="s">
        <v>2192</v>
      </c>
      <c r="GB2" s="485" t="s">
        <v>2146</v>
      </c>
      <c r="GC2" s="485" t="s">
        <v>2147</v>
      </c>
      <c r="GD2" s="485" t="s">
        <v>2148</v>
      </c>
      <c r="GE2" s="485" t="s">
        <v>2149</v>
      </c>
      <c r="GF2" s="485" t="s">
        <v>2150</v>
      </c>
    </row>
    <row r="3" spans="2:188">
      <c r="B3" s="44">
        <v>1</v>
      </c>
      <c r="C3" s="38" t="s">
        <v>93</v>
      </c>
      <c r="D3" s="14">
        <v>0.27400000000000002</v>
      </c>
      <c r="E3" s="14">
        <v>0.2</v>
      </c>
      <c r="F3" s="14">
        <v>0.27400000000000002</v>
      </c>
      <c r="G3" s="14">
        <v>0.23899999999999999</v>
      </c>
      <c r="H3" s="14">
        <v>8.8999999999999996E-2</v>
      </c>
      <c r="I3" s="14">
        <v>4.3999999999999997E-2</v>
      </c>
      <c r="J3" s="14">
        <v>8.5999999999999993E-2</v>
      </c>
      <c r="K3" s="14">
        <v>8.5999999999999993E-2</v>
      </c>
      <c r="L3" s="14">
        <v>6.4000000000000001E-2</v>
      </c>
      <c r="M3" s="14">
        <v>6.7000000000000004E-2</v>
      </c>
      <c r="N3" s="14">
        <v>6.7000000000000004E-2</v>
      </c>
      <c r="O3" s="14">
        <v>6.4000000000000001E-2</v>
      </c>
      <c r="P3" s="14">
        <v>6.4000000000000001E-2</v>
      </c>
      <c r="Q3" s="14">
        <v>5.7000000000000002E-2</v>
      </c>
      <c r="R3" s="14">
        <v>5.3999999999999999E-2</v>
      </c>
      <c r="S3" s="14">
        <v>6.4000000000000001E-2</v>
      </c>
      <c r="T3" s="14">
        <v>6.4000000000000001E-2</v>
      </c>
      <c r="U3" s="14">
        <v>8.5999999999999993E-2</v>
      </c>
      <c r="V3" s="14">
        <v>8.5999999999999993E-2</v>
      </c>
      <c r="W3" s="14">
        <v>0.15</v>
      </c>
      <c r="X3" s="14">
        <v>8.1000000000000003E-2</v>
      </c>
      <c r="Y3" s="14">
        <v>0.126</v>
      </c>
      <c r="Z3" s="14">
        <v>8.4000000000000005E-2</v>
      </c>
      <c r="AA3" s="486">
        <v>8.1000000000000003E-2</v>
      </c>
      <c r="AB3" s="486">
        <v>8.1000000000000003E-2</v>
      </c>
      <c r="AC3" s="486">
        <v>9.9000000000000005E-2</v>
      </c>
      <c r="AD3" s="486">
        <v>7.9000000000000001E-2</v>
      </c>
      <c r="AE3" s="486">
        <v>6.1000000000000006E-2</v>
      </c>
      <c r="AF3" s="486">
        <v>6.8000000000000005E-2</v>
      </c>
      <c r="AG3" s="486">
        <v>6.8000000000000005E-2</v>
      </c>
      <c r="AH3" s="486">
        <v>6.7000000000000004E-2</v>
      </c>
      <c r="AI3" s="486">
        <v>6.5000000000000002E-2</v>
      </c>
      <c r="AJ3" s="486">
        <v>6.4000000000000001E-2</v>
      </c>
      <c r="AL3" s="41">
        <v>1</v>
      </c>
      <c r="AM3" s="39" t="s">
        <v>2020</v>
      </c>
      <c r="AN3" s="14">
        <f t="shared" ref="AN3:BJ3" si="0">D3+D7+D10</f>
        <v>0.38900000000000001</v>
      </c>
      <c r="AO3" s="14">
        <f t="shared" si="0"/>
        <v>0.315</v>
      </c>
      <c r="AP3" s="14">
        <f t="shared" si="0"/>
        <v>0.38900000000000001</v>
      </c>
      <c r="AQ3" s="14">
        <f t="shared" si="0"/>
        <v>0.35399999999999998</v>
      </c>
      <c r="AR3" s="14">
        <f t="shared" si="0"/>
        <v>0.19500000000000001</v>
      </c>
      <c r="AS3" s="14">
        <f t="shared" si="0"/>
        <v>6.8999999999999992E-2</v>
      </c>
      <c r="AT3" s="14">
        <f t="shared" si="0"/>
        <v>0.13500000000000001</v>
      </c>
      <c r="AU3" s="14">
        <f t="shared" si="0"/>
        <v>0.13500000000000001</v>
      </c>
      <c r="AV3" s="14">
        <f t="shared" si="0"/>
        <v>0.113</v>
      </c>
      <c r="AW3" s="14">
        <f t="shared" si="0"/>
        <v>0.125</v>
      </c>
      <c r="AX3" s="14">
        <f t="shared" si="0"/>
        <v>0.125</v>
      </c>
      <c r="AY3" s="14">
        <f t="shared" si="0"/>
        <v>9.4E-2</v>
      </c>
      <c r="AZ3" s="14">
        <f t="shared" si="0"/>
        <v>9.4E-2</v>
      </c>
      <c r="BA3" s="14">
        <f t="shared" si="0"/>
        <v>8.7000000000000008E-2</v>
      </c>
      <c r="BB3" s="14">
        <f t="shared" si="0"/>
        <v>8.4000000000000005E-2</v>
      </c>
      <c r="BC3" s="14">
        <f t="shared" si="0"/>
        <v>9.4E-2</v>
      </c>
      <c r="BD3" s="14">
        <f t="shared" si="0"/>
        <v>9.4E-2</v>
      </c>
      <c r="BE3" s="14">
        <f t="shared" si="0"/>
        <v>0.13100000000000001</v>
      </c>
      <c r="BF3" s="14">
        <f t="shared" si="0"/>
        <v>0.13100000000000001</v>
      </c>
      <c r="BG3" s="14">
        <f t="shared" si="0"/>
        <v>0.19499999999999998</v>
      </c>
      <c r="BH3" s="14">
        <f t="shared" si="0"/>
        <v>0.114</v>
      </c>
      <c r="BI3" s="14">
        <f t="shared" si="0"/>
        <v>0.159</v>
      </c>
      <c r="BJ3" s="14">
        <f t="shared" si="0"/>
        <v>0.11700000000000001</v>
      </c>
      <c r="BK3" s="14">
        <f t="shared" ref="BK3:BT3" si="1">AA3+AA7+AA10</f>
        <v>0.112</v>
      </c>
      <c r="BL3" s="14">
        <f t="shared" si="1"/>
        <v>0.112</v>
      </c>
      <c r="BM3" s="14">
        <f t="shared" si="1"/>
        <v>0.18000000000000002</v>
      </c>
      <c r="BN3" s="14">
        <f t="shared" si="1"/>
        <v>0.16</v>
      </c>
      <c r="BO3" s="14">
        <f t="shared" si="1"/>
        <v>8.900000000000001E-2</v>
      </c>
      <c r="BP3" s="14">
        <f t="shared" si="1"/>
        <v>0.112</v>
      </c>
      <c r="BQ3" s="14">
        <f t="shared" si="1"/>
        <v>0.112</v>
      </c>
      <c r="BR3" s="14">
        <f t="shared" si="1"/>
        <v>9.8000000000000004E-2</v>
      </c>
      <c r="BS3" s="14">
        <f t="shared" si="1"/>
        <v>9.6000000000000002E-2</v>
      </c>
      <c r="BT3" s="14">
        <f t="shared" si="1"/>
        <v>9.5000000000000001E-2</v>
      </c>
      <c r="BU3" s="474"/>
      <c r="BW3" s="41">
        <v>1</v>
      </c>
      <c r="BX3" s="39" t="s">
        <v>101</v>
      </c>
      <c r="BY3" s="42">
        <v>0.41700000000000004</v>
      </c>
      <c r="BZ3" s="42">
        <v>0.34300000000000003</v>
      </c>
      <c r="CA3" s="42">
        <v>0.41700000000000004</v>
      </c>
      <c r="CB3" s="42">
        <v>0.38200000000000001</v>
      </c>
      <c r="CC3" s="42">
        <v>0.223</v>
      </c>
      <c r="CD3" s="42">
        <v>8.0999999999999989E-2</v>
      </c>
      <c r="CE3" s="42">
        <v>0.159</v>
      </c>
      <c r="CF3" s="42">
        <v>0.159</v>
      </c>
      <c r="CG3" s="42">
        <v>0.13700000000000001</v>
      </c>
      <c r="CH3" s="42">
        <v>0.13800000000000001</v>
      </c>
      <c r="CI3" s="42">
        <v>0.13800000000000001</v>
      </c>
      <c r="CJ3" s="42">
        <v>0.10299999999999999</v>
      </c>
      <c r="CK3" s="42">
        <v>0.10299999999999999</v>
      </c>
      <c r="CL3" s="42">
        <v>9.6000000000000002E-2</v>
      </c>
      <c r="CM3" s="42">
        <v>9.2999999999999999E-2</v>
      </c>
      <c r="CN3" s="42">
        <v>0.10299999999999999</v>
      </c>
      <c r="CO3" s="42">
        <v>0.10299999999999999</v>
      </c>
      <c r="CP3" s="42">
        <v>0.14700000000000002</v>
      </c>
      <c r="CQ3" s="42">
        <v>0.14700000000000002</v>
      </c>
      <c r="CR3" s="42">
        <v>0.21099999999999997</v>
      </c>
      <c r="CS3" s="42">
        <v>0.13100000000000001</v>
      </c>
      <c r="CT3" s="42">
        <v>0.17599999999999999</v>
      </c>
      <c r="CU3" s="42">
        <v>0.13400000000000001</v>
      </c>
      <c r="CV3" s="449">
        <v>0.129</v>
      </c>
      <c r="CW3" s="449">
        <v>0.129</v>
      </c>
      <c r="CX3" s="449">
        <v>0.21100000000000002</v>
      </c>
      <c r="CY3" s="449">
        <v>0.191</v>
      </c>
      <c r="CZ3" s="449">
        <v>0.10100000000000001</v>
      </c>
      <c r="DA3" s="449">
        <v>0.125</v>
      </c>
      <c r="DB3" s="449">
        <v>0.125</v>
      </c>
      <c r="DC3" s="449">
        <v>0.107</v>
      </c>
      <c r="DD3" s="449">
        <v>0.105</v>
      </c>
      <c r="DE3" s="449">
        <v>0.104</v>
      </c>
      <c r="DF3" s="474"/>
      <c r="DG3" s="474"/>
      <c r="DH3" s="474"/>
      <c r="DI3" s="474"/>
      <c r="DJ3" s="474"/>
      <c r="DK3" s="474"/>
      <c r="DM3" s="41">
        <v>1</v>
      </c>
      <c r="DN3" s="41">
        <v>1</v>
      </c>
      <c r="DO3" s="41" t="str">
        <f t="shared" ref="DO3:DO34" si="2">VLOOKUP(DM3,$AL$3:$AM$21,2)&amp;"から"&amp;VLOOKUP(DN3,$BW$3:$BX$20,2)</f>
        <v>処遇加算Ⅰ特定加算Ⅰベア加算から新加算Ⅰ</v>
      </c>
      <c r="DP3" s="45">
        <f t="shared" ref="DP3:EE3" si="3">BY3-AN$3</f>
        <v>2.8000000000000025E-2</v>
      </c>
      <c r="DQ3" s="45">
        <f t="shared" si="3"/>
        <v>2.8000000000000025E-2</v>
      </c>
      <c r="DR3" s="45">
        <f t="shared" si="3"/>
        <v>2.8000000000000025E-2</v>
      </c>
      <c r="DS3" s="45">
        <f t="shared" si="3"/>
        <v>2.8000000000000025E-2</v>
      </c>
      <c r="DT3" s="45">
        <f t="shared" si="3"/>
        <v>2.7999999999999997E-2</v>
      </c>
      <c r="DU3" s="45">
        <f t="shared" si="3"/>
        <v>1.1999999999999997E-2</v>
      </c>
      <c r="DV3" s="45">
        <f t="shared" si="3"/>
        <v>2.3999999999999994E-2</v>
      </c>
      <c r="DW3" s="45">
        <f t="shared" si="3"/>
        <v>2.3999999999999994E-2</v>
      </c>
      <c r="DX3" s="45">
        <f t="shared" si="3"/>
        <v>2.4000000000000007E-2</v>
      </c>
      <c r="DY3" s="45">
        <f t="shared" si="3"/>
        <v>1.3000000000000012E-2</v>
      </c>
      <c r="DZ3" s="45">
        <f t="shared" si="3"/>
        <v>1.3000000000000012E-2</v>
      </c>
      <c r="EA3" s="45">
        <f t="shared" si="3"/>
        <v>8.9999999999999941E-3</v>
      </c>
      <c r="EB3" s="45">
        <f t="shared" si="3"/>
        <v>8.9999999999999941E-3</v>
      </c>
      <c r="EC3" s="45">
        <f t="shared" si="3"/>
        <v>8.9999999999999941E-3</v>
      </c>
      <c r="ED3" s="45">
        <f t="shared" si="3"/>
        <v>8.9999999999999941E-3</v>
      </c>
      <c r="EE3" s="45">
        <f t="shared" si="3"/>
        <v>8.9999999999999941E-3</v>
      </c>
      <c r="EF3" s="45">
        <f t="shared" ref="EF3:EV6" si="4">CO3-BD$3</f>
        <v>8.9999999999999941E-3</v>
      </c>
      <c r="EG3" s="45">
        <f t="shared" si="4"/>
        <v>1.6000000000000014E-2</v>
      </c>
      <c r="EH3" s="45">
        <f t="shared" si="4"/>
        <v>1.6000000000000014E-2</v>
      </c>
      <c r="EI3" s="45">
        <f t="shared" si="4"/>
        <v>1.5999999999999986E-2</v>
      </c>
      <c r="EJ3" s="45">
        <f t="shared" si="4"/>
        <v>1.7000000000000001E-2</v>
      </c>
      <c r="EK3" s="45">
        <f t="shared" si="4"/>
        <v>1.6999999999999987E-2</v>
      </c>
      <c r="EL3" s="45">
        <f t="shared" si="4"/>
        <v>1.7000000000000001E-2</v>
      </c>
      <c r="EM3" s="45">
        <f t="shared" si="4"/>
        <v>1.7000000000000001E-2</v>
      </c>
      <c r="EN3" s="45">
        <f t="shared" si="4"/>
        <v>1.7000000000000001E-2</v>
      </c>
      <c r="EO3" s="45">
        <f t="shared" si="4"/>
        <v>3.1E-2</v>
      </c>
      <c r="EP3" s="45">
        <f t="shared" si="4"/>
        <v>3.1E-2</v>
      </c>
      <c r="EQ3" s="45">
        <f t="shared" si="4"/>
        <v>1.1999999999999997E-2</v>
      </c>
      <c r="ER3" s="45">
        <f t="shared" si="4"/>
        <v>1.2999999999999998E-2</v>
      </c>
      <c r="ES3" s="45">
        <f t="shared" si="4"/>
        <v>1.2999999999999998E-2</v>
      </c>
      <c r="ET3" s="45">
        <f t="shared" si="4"/>
        <v>8.9999999999999941E-3</v>
      </c>
      <c r="EU3" s="45">
        <f t="shared" si="4"/>
        <v>8.9999999999999941E-3</v>
      </c>
      <c r="EV3" s="45">
        <f t="shared" si="4"/>
        <v>8.9999999999999941E-3</v>
      </c>
      <c r="EY3" s="41" t="s">
        <v>2193</v>
      </c>
      <c r="EZ3" s="45">
        <f t="shared" ref="EZ3:FG3" si="5">DP3/BY3</f>
        <v>6.7146282973621157E-2</v>
      </c>
      <c r="FA3" s="45">
        <f t="shared" si="5"/>
        <v>8.1632653061224553E-2</v>
      </c>
      <c r="FB3" s="45">
        <f t="shared" si="5"/>
        <v>6.7146282973621157E-2</v>
      </c>
      <c r="FC3" s="45">
        <f t="shared" si="5"/>
        <v>7.3298429319371791E-2</v>
      </c>
      <c r="FD3" s="45">
        <f t="shared" si="5"/>
        <v>0.1255605381165919</v>
      </c>
      <c r="FE3" s="45">
        <f t="shared" si="5"/>
        <v>0.14814814814814814</v>
      </c>
      <c r="FF3" s="45">
        <f t="shared" si="5"/>
        <v>0.15094339622641506</v>
      </c>
      <c r="FG3" s="45">
        <f t="shared" si="5"/>
        <v>0.15094339622641506</v>
      </c>
      <c r="FH3" s="45">
        <f t="shared" ref="FH3:FW6" si="6">DX3/CG3</f>
        <v>0.17518248175182485</v>
      </c>
      <c r="FI3" s="45">
        <f t="shared" si="6"/>
        <v>9.4202898550724709E-2</v>
      </c>
      <c r="FJ3" s="45">
        <f t="shared" si="6"/>
        <v>9.4202898550724709E-2</v>
      </c>
      <c r="FK3" s="45">
        <f t="shared" si="6"/>
        <v>8.7378640776698976E-2</v>
      </c>
      <c r="FL3" s="45">
        <f t="shared" si="6"/>
        <v>8.7378640776698976E-2</v>
      </c>
      <c r="FM3" s="45">
        <f t="shared" si="6"/>
        <v>9.3749999999999931E-2</v>
      </c>
      <c r="FN3" s="45">
        <f t="shared" si="6"/>
        <v>9.6774193548387039E-2</v>
      </c>
      <c r="FO3" s="45">
        <f t="shared" si="6"/>
        <v>8.7378640776698976E-2</v>
      </c>
      <c r="FP3" s="45">
        <f t="shared" si="6"/>
        <v>8.7378640776698976E-2</v>
      </c>
      <c r="FQ3" s="45">
        <f t="shared" si="6"/>
        <v>0.10884353741496607</v>
      </c>
      <c r="FR3" s="45">
        <f t="shared" si="6"/>
        <v>0.10884353741496607</v>
      </c>
      <c r="FS3" s="45">
        <f t="shared" si="6"/>
        <v>7.5829383886255874E-2</v>
      </c>
      <c r="FT3" s="45">
        <f t="shared" si="6"/>
        <v>0.12977099236641221</v>
      </c>
      <c r="FU3" s="45">
        <f t="shared" si="6"/>
        <v>9.6590909090909019E-2</v>
      </c>
      <c r="FV3" s="45">
        <f t="shared" si="6"/>
        <v>0.12686567164179105</v>
      </c>
      <c r="FW3" s="45">
        <f t="shared" si="6"/>
        <v>0.13178294573643412</v>
      </c>
      <c r="FX3" s="45">
        <f t="shared" ref="FX3:GF6" si="7">EN3/CW3</f>
        <v>0.13178294573643412</v>
      </c>
      <c r="FY3" s="45">
        <f t="shared" si="7"/>
        <v>0.14691943127962084</v>
      </c>
      <c r="FZ3" s="45">
        <f t="shared" si="7"/>
        <v>0.16230366492146597</v>
      </c>
      <c r="GA3" s="45">
        <f t="shared" si="7"/>
        <v>0.11881188118811878</v>
      </c>
      <c r="GB3" s="45">
        <f t="shared" si="7"/>
        <v>0.10399999999999998</v>
      </c>
      <c r="GC3" s="45">
        <f t="shared" si="7"/>
        <v>0.10399999999999998</v>
      </c>
      <c r="GD3" s="45">
        <f t="shared" si="7"/>
        <v>8.411214953271022E-2</v>
      </c>
      <c r="GE3" s="45">
        <f t="shared" si="7"/>
        <v>8.571428571428566E-2</v>
      </c>
      <c r="GF3" s="45">
        <f t="shared" si="7"/>
        <v>8.6538461538461481E-2</v>
      </c>
    </row>
    <row r="4" spans="2:188">
      <c r="B4" s="44">
        <v>2</v>
      </c>
      <c r="C4" s="38" t="s">
        <v>94</v>
      </c>
      <c r="D4" s="14">
        <v>0.2</v>
      </c>
      <c r="E4" s="14">
        <v>0.14599999999999999</v>
      </c>
      <c r="F4" s="14">
        <v>0.2</v>
      </c>
      <c r="G4" s="14">
        <v>0.17499999999999999</v>
      </c>
      <c r="H4" s="14">
        <v>6.5000000000000002E-2</v>
      </c>
      <c r="I4" s="14">
        <v>3.2000000000000001E-2</v>
      </c>
      <c r="J4" s="14">
        <v>6.3E-2</v>
      </c>
      <c r="K4" s="14">
        <v>6.3E-2</v>
      </c>
      <c r="L4" s="14">
        <v>4.7E-2</v>
      </c>
      <c r="M4" s="14">
        <v>4.9000000000000002E-2</v>
      </c>
      <c r="N4" s="14">
        <v>4.9000000000000002E-2</v>
      </c>
      <c r="O4" s="14">
        <v>4.7E-2</v>
      </c>
      <c r="P4" s="14">
        <v>4.7E-2</v>
      </c>
      <c r="Q4" s="14">
        <v>4.1000000000000002E-2</v>
      </c>
      <c r="R4" s="14">
        <v>0.04</v>
      </c>
      <c r="S4" s="14">
        <v>4.7E-2</v>
      </c>
      <c r="T4" s="14">
        <v>4.7E-2</v>
      </c>
      <c r="U4" s="14">
        <v>6.3E-2</v>
      </c>
      <c r="V4" s="14">
        <v>6.3E-2</v>
      </c>
      <c r="W4" s="14">
        <v>0.11</v>
      </c>
      <c r="X4" s="14">
        <v>5.8999999999999997E-2</v>
      </c>
      <c r="Y4" s="14">
        <v>9.1999999999999998E-2</v>
      </c>
      <c r="Z4" s="14">
        <v>6.0999999999999999E-2</v>
      </c>
      <c r="AA4" s="486">
        <v>5.8999999999999997E-2</v>
      </c>
      <c r="AB4" s="486">
        <v>5.8999999999999997E-2</v>
      </c>
      <c r="AC4" s="486">
        <v>7.1999999999999995E-2</v>
      </c>
      <c r="AD4" s="486">
        <v>5.8000000000000003E-2</v>
      </c>
      <c r="AE4" s="486">
        <v>4.4000000000000004E-2</v>
      </c>
      <c r="AF4" s="486">
        <v>0.05</v>
      </c>
      <c r="AG4" s="486">
        <v>0.05</v>
      </c>
      <c r="AH4" s="486">
        <v>4.9000000000000002E-2</v>
      </c>
      <c r="AI4" s="486">
        <v>4.7E-2</v>
      </c>
      <c r="AJ4" s="486">
        <v>4.7E-2</v>
      </c>
      <c r="AL4" s="41">
        <v>2</v>
      </c>
      <c r="AM4" s="39" t="s">
        <v>2024</v>
      </c>
      <c r="AN4" s="14">
        <f t="shared" ref="AN4:BJ4" si="8">D3+D7+D11</f>
        <v>0.34400000000000003</v>
      </c>
      <c r="AO4" s="14">
        <f t="shared" si="8"/>
        <v>0.27</v>
      </c>
      <c r="AP4" s="14">
        <f t="shared" si="8"/>
        <v>0.34400000000000003</v>
      </c>
      <c r="AQ4" s="14">
        <f t="shared" si="8"/>
        <v>0.309</v>
      </c>
      <c r="AR4" s="14">
        <f t="shared" si="8"/>
        <v>0.15</v>
      </c>
      <c r="AS4" s="14">
        <f t="shared" si="8"/>
        <v>5.7999999999999996E-2</v>
      </c>
      <c r="AT4" s="14">
        <f t="shared" si="8"/>
        <v>0.107</v>
      </c>
      <c r="AU4" s="14">
        <f t="shared" si="8"/>
        <v>0.107</v>
      </c>
      <c r="AV4" s="14">
        <f t="shared" si="8"/>
        <v>8.5000000000000006E-2</v>
      </c>
      <c r="AW4" s="14">
        <f t="shared" si="8"/>
        <v>0.10700000000000001</v>
      </c>
      <c r="AX4" s="14">
        <f t="shared" si="8"/>
        <v>0.10700000000000001</v>
      </c>
      <c r="AY4" s="14">
        <f t="shared" si="8"/>
        <v>8.1000000000000003E-2</v>
      </c>
      <c r="AZ4" s="14">
        <f t="shared" si="8"/>
        <v>8.1000000000000003E-2</v>
      </c>
      <c r="BA4" s="14">
        <f t="shared" si="8"/>
        <v>7.400000000000001E-2</v>
      </c>
      <c r="BB4" s="14">
        <f t="shared" si="8"/>
        <v>7.1000000000000008E-2</v>
      </c>
      <c r="BC4" s="14">
        <f t="shared" si="8"/>
        <v>8.1000000000000003E-2</v>
      </c>
      <c r="BD4" s="14">
        <f t="shared" si="8"/>
        <v>8.1000000000000003E-2</v>
      </c>
      <c r="BE4" s="14">
        <f t="shared" si="8"/>
        <v>0.105</v>
      </c>
      <c r="BF4" s="14">
        <f t="shared" si="8"/>
        <v>0.105</v>
      </c>
      <c r="BG4" s="14">
        <f t="shared" si="8"/>
        <v>0.16899999999999998</v>
      </c>
      <c r="BH4" s="14">
        <f t="shared" si="8"/>
        <v>9.4E-2</v>
      </c>
      <c r="BI4" s="14">
        <f t="shared" si="8"/>
        <v>0.13900000000000001</v>
      </c>
      <c r="BJ4" s="14">
        <f t="shared" si="8"/>
        <v>9.7000000000000003E-2</v>
      </c>
      <c r="BK4" s="14">
        <f t="shared" ref="BK4:BT4" si="9">AA3+AA7+AA11</f>
        <v>9.1999999999999998E-2</v>
      </c>
      <c r="BL4" s="14">
        <f t="shared" si="9"/>
        <v>9.1999999999999998E-2</v>
      </c>
      <c r="BM4" s="14">
        <f t="shared" si="9"/>
        <v>0.14200000000000002</v>
      </c>
      <c r="BN4" s="14">
        <f t="shared" si="9"/>
        <v>0.122</v>
      </c>
      <c r="BO4" s="14">
        <f t="shared" si="9"/>
        <v>7.8000000000000014E-2</v>
      </c>
      <c r="BP4" s="14">
        <f t="shared" si="9"/>
        <v>9.4E-2</v>
      </c>
      <c r="BQ4" s="14">
        <f t="shared" si="9"/>
        <v>9.4E-2</v>
      </c>
      <c r="BR4" s="14">
        <f t="shared" si="9"/>
        <v>8.5000000000000006E-2</v>
      </c>
      <c r="BS4" s="14">
        <f t="shared" si="9"/>
        <v>8.3000000000000004E-2</v>
      </c>
      <c r="BT4" s="14">
        <f t="shared" si="9"/>
        <v>8.2000000000000003E-2</v>
      </c>
      <c r="BU4" s="474"/>
      <c r="BW4" s="41">
        <v>2</v>
      </c>
      <c r="BX4" s="39" t="s">
        <v>102</v>
      </c>
      <c r="BY4" s="42">
        <v>0.40200000000000002</v>
      </c>
      <c r="BZ4" s="42">
        <v>0.32800000000000001</v>
      </c>
      <c r="CA4" s="42">
        <v>0.40200000000000002</v>
      </c>
      <c r="CB4" s="42">
        <v>0.36699999999999999</v>
      </c>
      <c r="CC4" s="443" t="s">
        <v>2122</v>
      </c>
      <c r="CD4" s="42">
        <v>7.9999999999999988E-2</v>
      </c>
      <c r="CE4" s="443" t="s">
        <v>2122</v>
      </c>
      <c r="CF4" s="443" t="s">
        <v>2122</v>
      </c>
      <c r="CG4" s="42">
        <v>0.13500000000000001</v>
      </c>
      <c r="CH4" s="42">
        <v>0.13400000000000001</v>
      </c>
      <c r="CI4" s="42">
        <v>0.13400000000000001</v>
      </c>
      <c r="CJ4" s="42">
        <v>0.10099999999999999</v>
      </c>
      <c r="CK4" s="42">
        <v>0.10099999999999999</v>
      </c>
      <c r="CL4" s="42">
        <v>9.4E-2</v>
      </c>
      <c r="CM4" s="42">
        <v>9.0999999999999998E-2</v>
      </c>
      <c r="CN4" s="443" t="s">
        <v>2122</v>
      </c>
      <c r="CO4" s="42">
        <v>0.10099999999999999</v>
      </c>
      <c r="CP4" s="42">
        <v>0.14400000000000002</v>
      </c>
      <c r="CQ4" s="42">
        <v>0.14400000000000002</v>
      </c>
      <c r="CR4" s="42">
        <v>0.20799999999999996</v>
      </c>
      <c r="CS4" s="42">
        <v>0.128</v>
      </c>
      <c r="CT4" s="42">
        <v>0.17299999999999999</v>
      </c>
      <c r="CU4" s="42">
        <v>0.13100000000000001</v>
      </c>
      <c r="CV4" s="443" t="s">
        <v>2122</v>
      </c>
      <c r="CW4" s="443" t="s">
        <v>2122</v>
      </c>
      <c r="CX4" s="449">
        <v>0.20700000000000002</v>
      </c>
      <c r="CY4" s="449">
        <v>0.187</v>
      </c>
      <c r="CZ4" s="443" t="s">
        <v>2122</v>
      </c>
      <c r="DA4" s="443" t="s">
        <v>2122</v>
      </c>
      <c r="DB4" s="443" t="s">
        <v>2122</v>
      </c>
      <c r="DC4" s="443" t="s">
        <v>2122</v>
      </c>
      <c r="DD4" s="443" t="s">
        <v>2122</v>
      </c>
      <c r="DE4" s="443" t="s">
        <v>2122</v>
      </c>
      <c r="DF4" s="474"/>
      <c r="DG4" s="474"/>
      <c r="DH4" s="474"/>
      <c r="DI4" s="474"/>
      <c r="DJ4" s="474"/>
      <c r="DK4" s="474"/>
      <c r="DM4" s="41">
        <v>1</v>
      </c>
      <c r="DN4" s="41">
        <v>2</v>
      </c>
      <c r="DO4" s="41" t="str">
        <f t="shared" si="2"/>
        <v>処遇加算Ⅰ特定加算Ⅰベア加算から新加算Ⅱ</v>
      </c>
      <c r="DP4" s="45">
        <f t="shared" ref="DP4:ED6" si="10">BY4-AN$3</f>
        <v>1.3000000000000012E-2</v>
      </c>
      <c r="DQ4" s="45">
        <f t="shared" si="10"/>
        <v>1.3000000000000012E-2</v>
      </c>
      <c r="DR4" s="45">
        <f t="shared" si="10"/>
        <v>1.3000000000000012E-2</v>
      </c>
      <c r="DS4" s="45">
        <f t="shared" si="10"/>
        <v>1.3000000000000012E-2</v>
      </c>
      <c r="DT4" s="45" t="e">
        <f t="shared" si="10"/>
        <v>#VALUE!</v>
      </c>
      <c r="DU4" s="45">
        <f t="shared" si="10"/>
        <v>1.0999999999999996E-2</v>
      </c>
      <c r="DV4" s="45" t="e">
        <f t="shared" si="10"/>
        <v>#VALUE!</v>
      </c>
      <c r="DW4" s="45" t="e">
        <f t="shared" si="10"/>
        <v>#VALUE!</v>
      </c>
      <c r="DX4" s="45">
        <f t="shared" si="10"/>
        <v>2.2000000000000006E-2</v>
      </c>
      <c r="DY4" s="45">
        <f t="shared" si="10"/>
        <v>9.000000000000008E-3</v>
      </c>
      <c r="DZ4" s="45">
        <f t="shared" si="10"/>
        <v>9.000000000000008E-3</v>
      </c>
      <c r="EA4" s="45">
        <f t="shared" si="10"/>
        <v>6.9999999999999923E-3</v>
      </c>
      <c r="EB4" s="45">
        <f t="shared" si="10"/>
        <v>6.9999999999999923E-3</v>
      </c>
      <c r="EC4" s="45">
        <f t="shared" si="10"/>
        <v>6.9999999999999923E-3</v>
      </c>
      <c r="ED4" s="45">
        <f t="shared" si="10"/>
        <v>6.9999999999999923E-3</v>
      </c>
      <c r="EE4" s="45" t="e">
        <f t="shared" ref="EE4:EE6" si="11">CN4-BC$3</f>
        <v>#VALUE!</v>
      </c>
      <c r="EF4" s="45">
        <f t="shared" si="4"/>
        <v>6.9999999999999923E-3</v>
      </c>
      <c r="EG4" s="45">
        <f t="shared" si="4"/>
        <v>1.3000000000000012E-2</v>
      </c>
      <c r="EH4" s="45">
        <f t="shared" si="4"/>
        <v>1.3000000000000012E-2</v>
      </c>
      <c r="EI4" s="45">
        <f t="shared" si="4"/>
        <v>1.2999999999999984E-2</v>
      </c>
      <c r="EJ4" s="45">
        <f t="shared" si="4"/>
        <v>1.3999999999999999E-2</v>
      </c>
      <c r="EK4" s="45">
        <f t="shared" si="4"/>
        <v>1.3999999999999985E-2</v>
      </c>
      <c r="EL4" s="45">
        <f t="shared" si="4"/>
        <v>1.3999999999999999E-2</v>
      </c>
      <c r="EM4" s="45" t="e">
        <f t="shared" si="4"/>
        <v>#VALUE!</v>
      </c>
      <c r="EN4" s="45" t="e">
        <f t="shared" si="4"/>
        <v>#VALUE!</v>
      </c>
      <c r="EO4" s="45">
        <f t="shared" si="4"/>
        <v>2.6999999999999996E-2</v>
      </c>
      <c r="EP4" s="45">
        <f t="shared" si="4"/>
        <v>2.6999999999999996E-2</v>
      </c>
      <c r="EQ4" s="45" t="e">
        <f t="shared" si="4"/>
        <v>#VALUE!</v>
      </c>
      <c r="ER4" s="45" t="e">
        <f t="shared" si="4"/>
        <v>#VALUE!</v>
      </c>
      <c r="ES4" s="45" t="e">
        <f t="shared" si="4"/>
        <v>#VALUE!</v>
      </c>
      <c r="ET4" s="45" t="e">
        <f t="shared" si="4"/>
        <v>#VALUE!</v>
      </c>
      <c r="EU4" s="45" t="e">
        <f t="shared" si="4"/>
        <v>#VALUE!</v>
      </c>
      <c r="EV4" s="45" t="e">
        <f>DE4-BT$3</f>
        <v>#VALUE!</v>
      </c>
      <c r="EY4" s="41" t="s">
        <v>2194</v>
      </c>
      <c r="EZ4" s="45">
        <f>DP4/BY4</f>
        <v>3.2338308457711469E-2</v>
      </c>
      <c r="FA4" s="45">
        <f t="shared" ref="FA4:FG6" si="12">DQ4/BZ4</f>
        <v>3.963414634146345E-2</v>
      </c>
      <c r="FB4" s="45">
        <f t="shared" si="12"/>
        <v>3.2338308457711469E-2</v>
      </c>
      <c r="FC4" s="45">
        <f t="shared" si="12"/>
        <v>3.5422343324250712E-2</v>
      </c>
      <c r="FD4" s="443" t="s">
        <v>2122</v>
      </c>
      <c r="FE4" s="45">
        <f t="shared" si="12"/>
        <v>0.13749999999999998</v>
      </c>
      <c r="FF4" s="443" t="s">
        <v>2122</v>
      </c>
      <c r="FG4" s="443" t="s">
        <v>2122</v>
      </c>
      <c r="FH4" s="45">
        <f t="shared" si="6"/>
        <v>0.162962962962963</v>
      </c>
      <c r="FI4" s="45">
        <f t="shared" si="6"/>
        <v>6.7164179104477667E-2</v>
      </c>
      <c r="FJ4" s="45">
        <f t="shared" si="6"/>
        <v>6.7164179104477667E-2</v>
      </c>
      <c r="FK4" s="45">
        <f t="shared" si="6"/>
        <v>6.930693069306923E-2</v>
      </c>
      <c r="FL4" s="45">
        <f t="shared" si="6"/>
        <v>6.930693069306923E-2</v>
      </c>
      <c r="FM4" s="45">
        <f t="shared" si="6"/>
        <v>7.4468085106382892E-2</v>
      </c>
      <c r="FN4" s="45">
        <f t="shared" si="6"/>
        <v>7.6923076923076844E-2</v>
      </c>
      <c r="FO4" s="443" t="s">
        <v>2122</v>
      </c>
      <c r="FP4" s="45">
        <f t="shared" si="6"/>
        <v>6.930693069306923E-2</v>
      </c>
      <c r="FQ4" s="45">
        <f t="shared" si="6"/>
        <v>9.0277777777777846E-2</v>
      </c>
      <c r="FR4" s="45">
        <f t="shared" si="6"/>
        <v>9.0277777777777846E-2</v>
      </c>
      <c r="FS4" s="45">
        <f t="shared" si="6"/>
        <v>6.2499999999999931E-2</v>
      </c>
      <c r="FT4" s="45">
        <f t="shared" si="6"/>
        <v>0.10937499999999999</v>
      </c>
      <c r="FU4" s="45">
        <f t="shared" si="6"/>
        <v>8.0924855491329398E-2</v>
      </c>
      <c r="FV4" s="45">
        <f t="shared" si="6"/>
        <v>0.10687022900763357</v>
      </c>
      <c r="FW4" s="443" t="s">
        <v>2122</v>
      </c>
      <c r="FX4" s="443" t="s">
        <v>2122</v>
      </c>
      <c r="FY4" s="45">
        <f t="shared" si="7"/>
        <v>0.13043478260869562</v>
      </c>
      <c r="FZ4" s="45">
        <f t="shared" si="7"/>
        <v>0.14438502673796788</v>
      </c>
      <c r="GA4" s="443" t="s">
        <v>2122</v>
      </c>
      <c r="GB4" s="443" t="s">
        <v>2122</v>
      </c>
      <c r="GC4" s="443" t="s">
        <v>2122</v>
      </c>
      <c r="GD4" s="443" t="s">
        <v>2122</v>
      </c>
      <c r="GE4" s="443" t="s">
        <v>2122</v>
      </c>
      <c r="GF4" s="443" t="s">
        <v>2122</v>
      </c>
    </row>
    <row r="5" spans="2:188">
      <c r="B5" s="44">
        <v>3</v>
      </c>
      <c r="C5" s="38" t="s">
        <v>95</v>
      </c>
      <c r="D5" s="14">
        <v>0.111</v>
      </c>
      <c r="E5" s="14">
        <v>8.1000000000000003E-2</v>
      </c>
      <c r="F5" s="14">
        <v>0.111</v>
      </c>
      <c r="G5" s="14">
        <v>9.7000000000000003E-2</v>
      </c>
      <c r="H5" s="14">
        <v>3.5999999999999997E-2</v>
      </c>
      <c r="I5" s="14">
        <v>1.7999999999999999E-2</v>
      </c>
      <c r="J5" s="14">
        <v>3.5000000000000003E-2</v>
      </c>
      <c r="K5" s="14">
        <v>3.5000000000000003E-2</v>
      </c>
      <c r="L5" s="14">
        <v>2.5999999999999999E-2</v>
      </c>
      <c r="M5" s="14">
        <v>2.7E-2</v>
      </c>
      <c r="N5" s="14">
        <v>2.7E-2</v>
      </c>
      <c r="O5" s="14">
        <v>2.5999999999999999E-2</v>
      </c>
      <c r="P5" s="14">
        <v>2.5999999999999999E-2</v>
      </c>
      <c r="Q5" s="14">
        <v>2.3E-2</v>
      </c>
      <c r="R5" s="14">
        <v>2.1999999999999999E-2</v>
      </c>
      <c r="S5" s="14">
        <v>2.5999999999999999E-2</v>
      </c>
      <c r="T5" s="14">
        <v>2.5999999999999999E-2</v>
      </c>
      <c r="U5" s="14">
        <v>3.5000000000000003E-2</v>
      </c>
      <c r="V5" s="14">
        <v>3.5000000000000003E-2</v>
      </c>
      <c r="W5" s="14">
        <v>6.0999999999999999E-2</v>
      </c>
      <c r="X5" s="14">
        <v>3.3000000000000002E-2</v>
      </c>
      <c r="Y5" s="14">
        <v>5.0999999999999997E-2</v>
      </c>
      <c r="Z5" s="14">
        <v>3.4000000000000002E-2</v>
      </c>
      <c r="AA5" s="486">
        <v>3.3000000000000002E-2</v>
      </c>
      <c r="AB5" s="486">
        <v>3.3000000000000002E-2</v>
      </c>
      <c r="AC5" s="486">
        <v>0.04</v>
      </c>
      <c r="AD5" s="486">
        <v>3.2000000000000001E-2</v>
      </c>
      <c r="AE5" s="486">
        <v>2.5000000000000001E-2</v>
      </c>
      <c r="AF5" s="486">
        <v>2.8000000000000001E-2</v>
      </c>
      <c r="AG5" s="486">
        <v>2.8000000000000001E-2</v>
      </c>
      <c r="AH5" s="486">
        <v>2.7E-2</v>
      </c>
      <c r="AI5" s="486">
        <v>2.6000000000000002E-2</v>
      </c>
      <c r="AJ5" s="486">
        <v>2.6000000000000002E-2</v>
      </c>
      <c r="AL5" s="41">
        <v>3</v>
      </c>
      <c r="AM5" s="39" t="s">
        <v>2021</v>
      </c>
      <c r="AN5" s="14">
        <f t="shared" ref="AN5:BJ5" si="13">D3+D8+D10</f>
        <v>0.374</v>
      </c>
      <c r="AO5" s="14">
        <f t="shared" si="13"/>
        <v>0.3</v>
      </c>
      <c r="AP5" s="14">
        <f t="shared" si="13"/>
        <v>0.374</v>
      </c>
      <c r="AQ5" s="14">
        <f t="shared" si="13"/>
        <v>0.33899999999999997</v>
      </c>
      <c r="AR5" s="14" t="e">
        <f t="shared" si="13"/>
        <v>#VALUE!</v>
      </c>
      <c r="AS5" s="14">
        <f t="shared" si="13"/>
        <v>6.7999999999999991E-2</v>
      </c>
      <c r="AT5" s="14" t="e">
        <f t="shared" si="13"/>
        <v>#VALUE!</v>
      </c>
      <c r="AU5" s="14" t="e">
        <f t="shared" si="13"/>
        <v>#VALUE!</v>
      </c>
      <c r="AV5" s="14">
        <f t="shared" si="13"/>
        <v>0.111</v>
      </c>
      <c r="AW5" s="14">
        <f t="shared" si="13"/>
        <v>0.12100000000000001</v>
      </c>
      <c r="AX5" s="14">
        <f t="shared" si="13"/>
        <v>0.12100000000000001</v>
      </c>
      <c r="AY5" s="14">
        <f t="shared" si="13"/>
        <v>9.1999999999999998E-2</v>
      </c>
      <c r="AZ5" s="14">
        <f t="shared" si="13"/>
        <v>9.1999999999999998E-2</v>
      </c>
      <c r="BA5" s="14">
        <f t="shared" si="13"/>
        <v>8.5000000000000006E-2</v>
      </c>
      <c r="BB5" s="14">
        <f t="shared" si="13"/>
        <v>8.2000000000000003E-2</v>
      </c>
      <c r="BC5" s="14" t="e">
        <f t="shared" si="13"/>
        <v>#VALUE!</v>
      </c>
      <c r="BD5" s="14">
        <f t="shared" si="13"/>
        <v>9.1999999999999998E-2</v>
      </c>
      <c r="BE5" s="14">
        <f t="shared" si="13"/>
        <v>0.128</v>
      </c>
      <c r="BF5" s="14">
        <f t="shared" si="13"/>
        <v>0.128</v>
      </c>
      <c r="BG5" s="14">
        <f t="shared" si="13"/>
        <v>0.19199999999999998</v>
      </c>
      <c r="BH5" s="14">
        <f t="shared" si="13"/>
        <v>0.111</v>
      </c>
      <c r="BI5" s="14">
        <f t="shared" si="13"/>
        <v>0.156</v>
      </c>
      <c r="BJ5" s="14">
        <f t="shared" si="13"/>
        <v>0.114</v>
      </c>
      <c r="BK5" s="14" t="e">
        <f t="shared" ref="BK5:BT5" si="14">AA3+AA8+AA10</f>
        <v>#VALUE!</v>
      </c>
      <c r="BL5" s="14" t="e">
        <f t="shared" si="14"/>
        <v>#VALUE!</v>
      </c>
      <c r="BM5" s="14">
        <f t="shared" si="14"/>
        <v>0.17600000000000002</v>
      </c>
      <c r="BN5" s="14">
        <f t="shared" si="14"/>
        <v>0.156</v>
      </c>
      <c r="BO5" s="14" t="e">
        <f t="shared" si="14"/>
        <v>#VALUE!</v>
      </c>
      <c r="BP5" s="14" t="e">
        <f t="shared" si="14"/>
        <v>#VALUE!</v>
      </c>
      <c r="BQ5" s="14" t="e">
        <f t="shared" si="14"/>
        <v>#VALUE!</v>
      </c>
      <c r="BR5" s="14" t="e">
        <f t="shared" si="14"/>
        <v>#VALUE!</v>
      </c>
      <c r="BS5" s="14" t="e">
        <f t="shared" si="14"/>
        <v>#VALUE!</v>
      </c>
      <c r="BT5" s="14" t="e">
        <f t="shared" si="14"/>
        <v>#VALUE!</v>
      </c>
      <c r="BU5" s="474"/>
      <c r="BW5" s="41">
        <v>3</v>
      </c>
      <c r="BX5" s="39" t="s">
        <v>103</v>
      </c>
      <c r="BY5" s="42">
        <v>0.34700000000000003</v>
      </c>
      <c r="BZ5" s="42">
        <v>0.27300000000000002</v>
      </c>
      <c r="CA5" s="42">
        <v>0.34700000000000003</v>
      </c>
      <c r="CB5" s="42">
        <v>0.312</v>
      </c>
      <c r="CC5" s="42">
        <v>0.16200000000000001</v>
      </c>
      <c r="CD5" s="42">
        <v>6.699999999999999E-2</v>
      </c>
      <c r="CE5" s="42">
        <v>0.13799999999999998</v>
      </c>
      <c r="CF5" s="42">
        <v>0.13799999999999998</v>
      </c>
      <c r="CG5" s="42">
        <v>0.11599999999999999</v>
      </c>
      <c r="CH5" s="42">
        <v>9.8000000000000004E-2</v>
      </c>
      <c r="CI5" s="42">
        <v>9.8000000000000004E-2</v>
      </c>
      <c r="CJ5" s="42">
        <v>8.5999999999999993E-2</v>
      </c>
      <c r="CK5" s="42">
        <v>8.5999999999999993E-2</v>
      </c>
      <c r="CL5" s="42">
        <v>7.9000000000000001E-2</v>
      </c>
      <c r="CM5" s="42">
        <v>7.5999999999999998E-2</v>
      </c>
      <c r="CN5" s="42">
        <v>8.5999999999999993E-2</v>
      </c>
      <c r="CO5" s="42">
        <v>8.5999999999999993E-2</v>
      </c>
      <c r="CP5" s="42">
        <v>0.128</v>
      </c>
      <c r="CQ5" s="42">
        <v>0.128</v>
      </c>
      <c r="CR5" s="42">
        <v>0.192</v>
      </c>
      <c r="CS5" s="42">
        <v>0.11800000000000001</v>
      </c>
      <c r="CT5" s="42">
        <v>0.16299999999999998</v>
      </c>
      <c r="CU5" s="42">
        <v>0.12100000000000001</v>
      </c>
      <c r="CV5" s="449">
        <v>0.11800000000000001</v>
      </c>
      <c r="CW5" s="449">
        <v>0.11800000000000001</v>
      </c>
      <c r="CX5" s="449">
        <v>0.16800000000000001</v>
      </c>
      <c r="CY5" s="449">
        <v>0.14799999999999999</v>
      </c>
      <c r="CZ5" s="449">
        <v>8.4000000000000005E-2</v>
      </c>
      <c r="DA5" s="449">
        <v>9.9000000000000005E-2</v>
      </c>
      <c r="DB5" s="449">
        <v>9.9000000000000005E-2</v>
      </c>
      <c r="DC5" s="449">
        <v>8.8999999999999996E-2</v>
      </c>
      <c r="DD5" s="449">
        <v>8.6999999999999994E-2</v>
      </c>
      <c r="DE5" s="449">
        <v>8.5999999999999993E-2</v>
      </c>
      <c r="DF5" s="474"/>
      <c r="DG5" s="474"/>
      <c r="DH5" s="474"/>
      <c r="DI5" s="474"/>
      <c r="DJ5" s="474"/>
      <c r="DK5" s="474"/>
      <c r="DM5" s="41">
        <v>1</v>
      </c>
      <c r="DN5" s="41">
        <v>3</v>
      </c>
      <c r="DO5" s="41" t="str">
        <f t="shared" si="2"/>
        <v>処遇加算Ⅰ特定加算Ⅰベア加算から新加算Ⅲ</v>
      </c>
      <c r="DP5" s="45">
        <f t="shared" si="10"/>
        <v>-4.1999999999999982E-2</v>
      </c>
      <c r="DQ5" s="45">
        <f t="shared" si="10"/>
        <v>-4.1999999999999982E-2</v>
      </c>
      <c r="DR5" s="45">
        <f t="shared" si="10"/>
        <v>-4.1999999999999982E-2</v>
      </c>
      <c r="DS5" s="45">
        <f t="shared" si="10"/>
        <v>-4.1999999999999982E-2</v>
      </c>
      <c r="DT5" s="45">
        <f t="shared" si="10"/>
        <v>-3.3000000000000002E-2</v>
      </c>
      <c r="DU5" s="45">
        <f t="shared" si="10"/>
        <v>-2.0000000000000018E-3</v>
      </c>
      <c r="DV5" s="45">
        <f t="shared" si="10"/>
        <v>2.9999999999999749E-3</v>
      </c>
      <c r="DW5" s="45">
        <f t="shared" si="10"/>
        <v>2.9999999999999749E-3</v>
      </c>
      <c r="DX5" s="45">
        <f t="shared" si="10"/>
        <v>2.9999999999999888E-3</v>
      </c>
      <c r="DY5" s="45">
        <f t="shared" si="10"/>
        <v>-2.6999999999999996E-2</v>
      </c>
      <c r="DZ5" s="45">
        <f t="shared" si="10"/>
        <v>-2.6999999999999996E-2</v>
      </c>
      <c r="EA5" s="45">
        <f t="shared" si="10"/>
        <v>-8.0000000000000071E-3</v>
      </c>
      <c r="EB5" s="45">
        <f t="shared" si="10"/>
        <v>-8.0000000000000071E-3</v>
      </c>
      <c r="EC5" s="45">
        <f t="shared" si="10"/>
        <v>-8.0000000000000071E-3</v>
      </c>
      <c r="ED5" s="45">
        <f t="shared" si="10"/>
        <v>-8.0000000000000071E-3</v>
      </c>
      <c r="EE5" s="45">
        <f t="shared" si="11"/>
        <v>-8.0000000000000071E-3</v>
      </c>
      <c r="EF5" s="45">
        <f t="shared" si="4"/>
        <v>-8.0000000000000071E-3</v>
      </c>
      <c r="EG5" s="45">
        <f t="shared" si="4"/>
        <v>-3.0000000000000027E-3</v>
      </c>
      <c r="EH5" s="45">
        <f t="shared" si="4"/>
        <v>-3.0000000000000027E-3</v>
      </c>
      <c r="EI5" s="45">
        <f t="shared" si="4"/>
        <v>-2.9999999999999749E-3</v>
      </c>
      <c r="EJ5" s="45">
        <f t="shared" si="4"/>
        <v>4.0000000000000036E-3</v>
      </c>
      <c r="EK5" s="45">
        <f t="shared" si="4"/>
        <v>3.9999999999999758E-3</v>
      </c>
      <c r="EL5" s="45">
        <f t="shared" si="4"/>
        <v>4.0000000000000036E-3</v>
      </c>
      <c r="EM5" s="45">
        <f t="shared" si="4"/>
        <v>6.0000000000000053E-3</v>
      </c>
      <c r="EN5" s="45">
        <f t="shared" si="4"/>
        <v>6.0000000000000053E-3</v>
      </c>
      <c r="EO5" s="45">
        <f t="shared" si="4"/>
        <v>-1.2000000000000011E-2</v>
      </c>
      <c r="EP5" s="45">
        <f t="shared" si="4"/>
        <v>-1.2000000000000011E-2</v>
      </c>
      <c r="EQ5" s="45">
        <f t="shared" si="4"/>
        <v>-5.0000000000000044E-3</v>
      </c>
      <c r="ER5" s="45">
        <f t="shared" si="4"/>
        <v>-1.2999999999999998E-2</v>
      </c>
      <c r="ES5" s="45">
        <f t="shared" si="4"/>
        <v>-1.2999999999999998E-2</v>
      </c>
      <c r="ET5" s="45">
        <f t="shared" si="4"/>
        <v>-9.000000000000008E-3</v>
      </c>
      <c r="EU5" s="45">
        <f t="shared" si="4"/>
        <v>-9.000000000000008E-3</v>
      </c>
      <c r="EV5" s="45">
        <f>DE5-BT$3</f>
        <v>-9.000000000000008E-3</v>
      </c>
      <c r="EY5" s="41" t="s">
        <v>2195</v>
      </c>
      <c r="EZ5" s="45">
        <f>DP5/BY5</f>
        <v>-0.12103746397694518</v>
      </c>
      <c r="FA5" s="45">
        <f>DQ5/BZ5</f>
        <v>-0.15384615384615377</v>
      </c>
      <c r="FB5" s="45">
        <f t="shared" si="12"/>
        <v>-0.12103746397694518</v>
      </c>
      <c r="FC5" s="45">
        <f t="shared" si="12"/>
        <v>-0.13461538461538455</v>
      </c>
      <c r="FD5" s="45">
        <f t="shared" si="12"/>
        <v>-0.20370370370370372</v>
      </c>
      <c r="FE5" s="45">
        <f t="shared" si="12"/>
        <v>-2.9850746268656747E-2</v>
      </c>
      <c r="FF5" s="45">
        <f t="shared" si="12"/>
        <v>2.1739130434782431E-2</v>
      </c>
      <c r="FG5" s="45">
        <f t="shared" si="12"/>
        <v>2.1739130434782431E-2</v>
      </c>
      <c r="FH5" s="45">
        <f t="shared" si="6"/>
        <v>2.5862068965517147E-2</v>
      </c>
      <c r="FI5" s="45">
        <f t="shared" si="6"/>
        <v>-0.27551020408163263</v>
      </c>
      <c r="FJ5" s="45">
        <f t="shared" si="6"/>
        <v>-0.27551020408163263</v>
      </c>
      <c r="FK5" s="45">
        <f t="shared" si="6"/>
        <v>-9.3023255813953584E-2</v>
      </c>
      <c r="FL5" s="45">
        <f t="shared" si="6"/>
        <v>-9.3023255813953584E-2</v>
      </c>
      <c r="FM5" s="45">
        <f t="shared" si="6"/>
        <v>-0.10126582278481022</v>
      </c>
      <c r="FN5" s="45">
        <f t="shared" si="6"/>
        <v>-0.10526315789473693</v>
      </c>
      <c r="FO5" s="45">
        <f t="shared" si="6"/>
        <v>-9.3023255813953584E-2</v>
      </c>
      <c r="FP5" s="45">
        <f t="shared" si="6"/>
        <v>-9.3023255813953584E-2</v>
      </c>
      <c r="FQ5" s="45">
        <f t="shared" si="6"/>
        <v>-2.3437500000000021E-2</v>
      </c>
      <c r="FR5" s="45">
        <f t="shared" si="6"/>
        <v>-2.3437500000000021E-2</v>
      </c>
      <c r="FS5" s="45">
        <f t="shared" si="6"/>
        <v>-1.5624999999999868E-2</v>
      </c>
      <c r="FT5" s="45">
        <f t="shared" si="6"/>
        <v>3.389830508474579E-2</v>
      </c>
      <c r="FU5" s="45">
        <f t="shared" si="6"/>
        <v>2.4539877300613352E-2</v>
      </c>
      <c r="FV5" s="45">
        <f t="shared" si="6"/>
        <v>3.305785123966945E-2</v>
      </c>
      <c r="FW5" s="45">
        <f t="shared" si="6"/>
        <v>5.0847457627118689E-2</v>
      </c>
      <c r="FX5" s="45">
        <f t="shared" ref="FW5:FX6" si="15">EN5/CW5</f>
        <v>5.0847457627118689E-2</v>
      </c>
      <c r="FY5" s="45">
        <f t="shared" si="7"/>
        <v>-7.1428571428571494E-2</v>
      </c>
      <c r="FZ5" s="45">
        <f t="shared" si="7"/>
        <v>-8.1081081081081155E-2</v>
      </c>
      <c r="GA5" s="45">
        <f t="shared" si="7"/>
        <v>-5.9523809523809576E-2</v>
      </c>
      <c r="GB5" s="45">
        <f t="shared" si="7"/>
        <v>-0.13131313131313127</v>
      </c>
      <c r="GC5" s="45">
        <f t="shared" si="7"/>
        <v>-0.13131313131313127</v>
      </c>
      <c r="GD5" s="45">
        <f t="shared" si="7"/>
        <v>-0.10112359550561807</v>
      </c>
      <c r="GE5" s="45">
        <f t="shared" si="7"/>
        <v>-0.10344827586206906</v>
      </c>
      <c r="GF5" s="45">
        <f t="shared" si="7"/>
        <v>-0.10465116279069778</v>
      </c>
    </row>
    <row r="6" spans="2:188">
      <c r="B6" s="44">
        <v>4</v>
      </c>
      <c r="C6" s="38" t="s">
        <v>2019</v>
      </c>
      <c r="D6" s="14">
        <v>0</v>
      </c>
      <c r="E6" s="14">
        <v>0</v>
      </c>
      <c r="F6" s="14">
        <v>0</v>
      </c>
      <c r="G6" s="14">
        <v>0</v>
      </c>
      <c r="H6" s="14">
        <v>0</v>
      </c>
      <c r="I6" s="14">
        <v>0</v>
      </c>
      <c r="J6" s="14">
        <v>0</v>
      </c>
      <c r="K6" s="14">
        <v>0</v>
      </c>
      <c r="L6" s="14">
        <v>0</v>
      </c>
      <c r="M6" s="14">
        <v>0</v>
      </c>
      <c r="N6" s="14">
        <v>0</v>
      </c>
      <c r="O6" s="14">
        <v>0</v>
      </c>
      <c r="P6" s="14">
        <v>0</v>
      </c>
      <c r="Q6" s="14">
        <v>0</v>
      </c>
      <c r="R6" s="14">
        <v>0</v>
      </c>
      <c r="S6" s="14">
        <v>0</v>
      </c>
      <c r="T6" s="14">
        <v>0</v>
      </c>
      <c r="U6" s="14">
        <v>0</v>
      </c>
      <c r="V6" s="14">
        <v>0</v>
      </c>
      <c r="W6" s="14">
        <v>0</v>
      </c>
      <c r="X6" s="14">
        <v>0</v>
      </c>
      <c r="Y6" s="14">
        <v>0</v>
      </c>
      <c r="Z6" s="14">
        <v>0</v>
      </c>
      <c r="AA6" s="14">
        <v>0</v>
      </c>
      <c r="AB6" s="14">
        <v>0</v>
      </c>
      <c r="AC6" s="14">
        <v>0</v>
      </c>
      <c r="AD6" s="14">
        <v>0</v>
      </c>
      <c r="AE6" s="14">
        <v>0</v>
      </c>
      <c r="AF6" s="14">
        <v>0</v>
      </c>
      <c r="AG6" s="14">
        <v>0</v>
      </c>
      <c r="AH6" s="14">
        <v>0</v>
      </c>
      <c r="AI6" s="14">
        <v>0</v>
      </c>
      <c r="AJ6" s="14">
        <v>0</v>
      </c>
      <c r="AL6" s="41">
        <v>4</v>
      </c>
      <c r="AM6" s="39" t="s">
        <v>2026</v>
      </c>
      <c r="AN6" s="14">
        <f t="shared" ref="AN6:BJ6" si="16">D3+D8+D11</f>
        <v>0.32900000000000001</v>
      </c>
      <c r="AO6" s="14">
        <f t="shared" si="16"/>
        <v>0.255</v>
      </c>
      <c r="AP6" s="14">
        <f t="shared" si="16"/>
        <v>0.32900000000000001</v>
      </c>
      <c r="AQ6" s="14">
        <f t="shared" si="16"/>
        <v>0.29399999999999998</v>
      </c>
      <c r="AR6" s="14" t="e">
        <f t="shared" si="16"/>
        <v>#VALUE!</v>
      </c>
      <c r="AS6" s="14">
        <f t="shared" si="16"/>
        <v>5.6999999999999995E-2</v>
      </c>
      <c r="AT6" s="14" t="e">
        <f t="shared" si="16"/>
        <v>#VALUE!</v>
      </c>
      <c r="AU6" s="14" t="e">
        <f t="shared" si="16"/>
        <v>#VALUE!</v>
      </c>
      <c r="AV6" s="14">
        <f t="shared" si="16"/>
        <v>8.3000000000000004E-2</v>
      </c>
      <c r="AW6" s="14">
        <f t="shared" si="16"/>
        <v>0.10300000000000001</v>
      </c>
      <c r="AX6" s="14">
        <f t="shared" si="16"/>
        <v>0.10300000000000001</v>
      </c>
      <c r="AY6" s="14">
        <f t="shared" si="16"/>
        <v>7.9000000000000001E-2</v>
      </c>
      <c r="AZ6" s="14">
        <f t="shared" si="16"/>
        <v>7.9000000000000001E-2</v>
      </c>
      <c r="BA6" s="14">
        <f t="shared" si="16"/>
        <v>7.2000000000000008E-2</v>
      </c>
      <c r="BB6" s="14">
        <f t="shared" si="16"/>
        <v>6.9000000000000006E-2</v>
      </c>
      <c r="BC6" s="14" t="e">
        <f t="shared" si="16"/>
        <v>#VALUE!</v>
      </c>
      <c r="BD6" s="14">
        <f t="shared" si="16"/>
        <v>7.9000000000000001E-2</v>
      </c>
      <c r="BE6" s="14">
        <f t="shared" si="16"/>
        <v>0.10199999999999999</v>
      </c>
      <c r="BF6" s="14">
        <f t="shared" si="16"/>
        <v>0.10199999999999999</v>
      </c>
      <c r="BG6" s="14">
        <f t="shared" si="16"/>
        <v>0.16599999999999998</v>
      </c>
      <c r="BH6" s="14">
        <f t="shared" si="16"/>
        <v>9.0999999999999998E-2</v>
      </c>
      <c r="BI6" s="14">
        <f t="shared" si="16"/>
        <v>0.13600000000000001</v>
      </c>
      <c r="BJ6" s="14">
        <f t="shared" si="16"/>
        <v>9.4E-2</v>
      </c>
      <c r="BK6" s="14" t="e">
        <f t="shared" ref="BK6:BT6" si="17">AA3+AA8+AA11</f>
        <v>#VALUE!</v>
      </c>
      <c r="BL6" s="14" t="e">
        <f t="shared" si="17"/>
        <v>#VALUE!</v>
      </c>
      <c r="BM6" s="14">
        <f t="shared" si="17"/>
        <v>0.13800000000000001</v>
      </c>
      <c r="BN6" s="14">
        <f t="shared" si="17"/>
        <v>0.11799999999999999</v>
      </c>
      <c r="BO6" s="14" t="e">
        <f t="shared" si="17"/>
        <v>#VALUE!</v>
      </c>
      <c r="BP6" s="14" t="e">
        <f t="shared" si="17"/>
        <v>#VALUE!</v>
      </c>
      <c r="BQ6" s="14" t="e">
        <f t="shared" si="17"/>
        <v>#VALUE!</v>
      </c>
      <c r="BR6" s="14" t="e">
        <f t="shared" si="17"/>
        <v>#VALUE!</v>
      </c>
      <c r="BS6" s="14" t="e">
        <f t="shared" si="17"/>
        <v>#VALUE!</v>
      </c>
      <c r="BT6" s="14" t="e">
        <f t="shared" si="17"/>
        <v>#VALUE!</v>
      </c>
      <c r="BU6" s="474"/>
      <c r="BW6" s="41">
        <v>4</v>
      </c>
      <c r="BX6" s="39" t="s">
        <v>104</v>
      </c>
      <c r="BY6" s="42">
        <v>0.27300000000000002</v>
      </c>
      <c r="BZ6" s="42">
        <v>0.219</v>
      </c>
      <c r="CA6" s="42">
        <v>0.27300000000000002</v>
      </c>
      <c r="CB6" s="42">
        <v>0.24799999999999997</v>
      </c>
      <c r="CC6" s="42">
        <v>0.13800000000000001</v>
      </c>
      <c r="CD6" s="42">
        <v>5.4999999999999993E-2</v>
      </c>
      <c r="CE6" s="42">
        <v>0.11499999999999999</v>
      </c>
      <c r="CF6" s="42">
        <v>0.11499999999999999</v>
      </c>
      <c r="CG6" s="42">
        <v>9.9000000000000005E-2</v>
      </c>
      <c r="CH6" s="42">
        <v>0.08</v>
      </c>
      <c r="CI6" s="42">
        <v>0.08</v>
      </c>
      <c r="CJ6" s="42">
        <v>6.8999999999999992E-2</v>
      </c>
      <c r="CK6" s="42">
        <v>6.8999999999999992E-2</v>
      </c>
      <c r="CL6" s="42">
        <v>6.3E-2</v>
      </c>
      <c r="CM6" s="42">
        <v>6.2E-2</v>
      </c>
      <c r="CN6" s="42">
        <v>6.8999999999999992E-2</v>
      </c>
      <c r="CO6" s="42">
        <v>6.8999999999999992E-2</v>
      </c>
      <c r="CP6" s="42">
        <v>0.105</v>
      </c>
      <c r="CQ6" s="42">
        <v>0.105</v>
      </c>
      <c r="CR6" s="42">
        <v>0.15200000000000002</v>
      </c>
      <c r="CS6" s="42">
        <v>9.6000000000000002E-2</v>
      </c>
      <c r="CT6" s="42">
        <v>0.129</v>
      </c>
      <c r="CU6" s="42">
        <v>9.8000000000000004E-2</v>
      </c>
      <c r="CV6" s="449">
        <v>9.6000000000000002E-2</v>
      </c>
      <c r="CW6" s="449">
        <v>9.6000000000000002E-2</v>
      </c>
      <c r="CX6" s="449">
        <v>0.14099999999999999</v>
      </c>
      <c r="CY6" s="449">
        <v>0.127</v>
      </c>
      <c r="CZ6" s="449">
        <v>6.7000000000000004E-2</v>
      </c>
      <c r="DA6" s="449">
        <v>8.1000000000000003E-2</v>
      </c>
      <c r="DB6" s="449">
        <v>8.1000000000000003E-2</v>
      </c>
      <c r="DC6" s="449">
        <v>7.0999999999999994E-2</v>
      </c>
      <c r="DD6" s="449">
        <v>6.8999999999999992E-2</v>
      </c>
      <c r="DE6" s="449">
        <v>6.8999999999999992E-2</v>
      </c>
      <c r="DF6" s="474"/>
      <c r="DG6" s="474"/>
      <c r="DH6" s="474"/>
      <c r="DI6" s="474"/>
      <c r="DJ6" s="474"/>
      <c r="DK6" s="474"/>
      <c r="DM6" s="41">
        <v>1</v>
      </c>
      <c r="DN6" s="41">
        <v>4</v>
      </c>
      <c r="DO6" s="41" t="str">
        <f t="shared" si="2"/>
        <v>処遇加算Ⅰ特定加算Ⅰベア加算から新加算Ⅳ</v>
      </c>
      <c r="DP6" s="45">
        <f t="shared" si="10"/>
        <v>-0.11599999999999999</v>
      </c>
      <c r="DQ6" s="45">
        <f t="shared" si="10"/>
        <v>-9.6000000000000002E-2</v>
      </c>
      <c r="DR6" s="45">
        <f t="shared" si="10"/>
        <v>-0.11599999999999999</v>
      </c>
      <c r="DS6" s="45">
        <f t="shared" si="10"/>
        <v>-0.10600000000000001</v>
      </c>
      <c r="DT6" s="45">
        <f t="shared" si="10"/>
        <v>-5.6999999999999995E-2</v>
      </c>
      <c r="DU6" s="45">
        <f t="shared" si="10"/>
        <v>-1.3999999999999999E-2</v>
      </c>
      <c r="DV6" s="45">
        <f t="shared" si="10"/>
        <v>-2.0000000000000018E-2</v>
      </c>
      <c r="DW6" s="45">
        <f t="shared" si="10"/>
        <v>-2.0000000000000018E-2</v>
      </c>
      <c r="DX6" s="45">
        <f t="shared" si="10"/>
        <v>-1.3999999999999999E-2</v>
      </c>
      <c r="DY6" s="45">
        <f t="shared" si="10"/>
        <v>-4.4999999999999998E-2</v>
      </c>
      <c r="DZ6" s="45">
        <f t="shared" si="10"/>
        <v>-4.4999999999999998E-2</v>
      </c>
      <c r="EA6" s="45">
        <f t="shared" si="10"/>
        <v>-2.5000000000000008E-2</v>
      </c>
      <c r="EB6" s="45">
        <f t="shared" si="10"/>
        <v>-2.5000000000000008E-2</v>
      </c>
      <c r="EC6" s="45">
        <f t="shared" si="10"/>
        <v>-2.4000000000000007E-2</v>
      </c>
      <c r="ED6" s="45">
        <f t="shared" si="10"/>
        <v>-2.2000000000000006E-2</v>
      </c>
      <c r="EE6" s="45">
        <f t="shared" si="11"/>
        <v>-2.5000000000000008E-2</v>
      </c>
      <c r="EF6" s="45">
        <f t="shared" si="4"/>
        <v>-2.5000000000000008E-2</v>
      </c>
      <c r="EG6" s="45">
        <f t="shared" si="4"/>
        <v>-2.6000000000000009E-2</v>
      </c>
      <c r="EH6" s="45">
        <f t="shared" si="4"/>
        <v>-2.6000000000000009E-2</v>
      </c>
      <c r="EI6" s="45">
        <f t="shared" si="4"/>
        <v>-4.2999999999999955E-2</v>
      </c>
      <c r="EJ6" s="45">
        <f t="shared" si="4"/>
        <v>-1.8000000000000002E-2</v>
      </c>
      <c r="EK6" s="45">
        <f t="shared" si="4"/>
        <v>-0.03</v>
      </c>
      <c r="EL6" s="45">
        <f t="shared" si="4"/>
        <v>-1.9000000000000003E-2</v>
      </c>
      <c r="EM6" s="45">
        <f t="shared" si="4"/>
        <v>-1.6E-2</v>
      </c>
      <c r="EN6" s="45">
        <f t="shared" si="4"/>
        <v>-1.6E-2</v>
      </c>
      <c r="EO6" s="45">
        <f t="shared" si="4"/>
        <v>-3.9000000000000035E-2</v>
      </c>
      <c r="EP6" s="45">
        <f t="shared" si="4"/>
        <v>-3.3000000000000002E-2</v>
      </c>
      <c r="EQ6" s="45">
        <f t="shared" si="4"/>
        <v>-2.2000000000000006E-2</v>
      </c>
      <c r="ER6" s="45">
        <f t="shared" si="4"/>
        <v>-3.1E-2</v>
      </c>
      <c r="ES6" s="45">
        <f t="shared" si="4"/>
        <v>-3.1E-2</v>
      </c>
      <c r="ET6" s="45">
        <f t="shared" si="4"/>
        <v>-2.700000000000001E-2</v>
      </c>
      <c r="EU6" s="45">
        <f t="shared" si="4"/>
        <v>-2.700000000000001E-2</v>
      </c>
      <c r="EV6" s="45">
        <f>DE6-BT$3</f>
        <v>-2.6000000000000009E-2</v>
      </c>
      <c r="EY6" s="41" t="s">
        <v>2196</v>
      </c>
      <c r="EZ6" s="45">
        <f>DP6/BY6</f>
        <v>-0.42490842490842484</v>
      </c>
      <c r="FA6" s="45">
        <f t="shared" ref="FA6" si="18">DQ6/BZ6</f>
        <v>-0.43835616438356168</v>
      </c>
      <c r="FB6" s="45">
        <f t="shared" si="12"/>
        <v>-0.42490842490842484</v>
      </c>
      <c r="FC6" s="45">
        <f t="shared" si="12"/>
        <v>-0.4274193548387098</v>
      </c>
      <c r="FD6" s="45">
        <f t="shared" si="12"/>
        <v>-0.41304347826086951</v>
      </c>
      <c r="FE6" s="45">
        <f t="shared" si="12"/>
        <v>-0.25454545454545457</v>
      </c>
      <c r="FF6" s="45">
        <f t="shared" si="12"/>
        <v>-0.17391304347826103</v>
      </c>
      <c r="FG6" s="45">
        <f t="shared" si="12"/>
        <v>-0.17391304347826103</v>
      </c>
      <c r="FH6" s="45">
        <f t="shared" si="6"/>
        <v>-0.14141414141414138</v>
      </c>
      <c r="FI6" s="45">
        <f t="shared" si="6"/>
        <v>-0.5625</v>
      </c>
      <c r="FJ6" s="45">
        <f t="shared" si="6"/>
        <v>-0.5625</v>
      </c>
      <c r="FK6" s="45">
        <f t="shared" si="6"/>
        <v>-0.36231884057971031</v>
      </c>
      <c r="FL6" s="45">
        <f t="shared" si="6"/>
        <v>-0.36231884057971031</v>
      </c>
      <c r="FM6" s="45">
        <f t="shared" si="6"/>
        <v>-0.38095238095238104</v>
      </c>
      <c r="FN6" s="45">
        <f t="shared" si="6"/>
        <v>-0.35483870967741943</v>
      </c>
      <c r="FO6" s="45">
        <f t="shared" si="6"/>
        <v>-0.36231884057971031</v>
      </c>
      <c r="FP6" s="45">
        <f t="shared" si="6"/>
        <v>-0.36231884057971031</v>
      </c>
      <c r="FQ6" s="45">
        <f t="shared" si="6"/>
        <v>-0.24761904761904771</v>
      </c>
      <c r="FR6" s="45">
        <f t="shared" si="6"/>
        <v>-0.24761904761904771</v>
      </c>
      <c r="FS6" s="45">
        <f t="shared" si="6"/>
        <v>-0.28289473684210492</v>
      </c>
      <c r="FT6" s="45">
        <f t="shared" si="6"/>
        <v>-0.18750000000000003</v>
      </c>
      <c r="FU6" s="45">
        <f t="shared" si="6"/>
        <v>-0.23255813953488372</v>
      </c>
      <c r="FV6" s="45">
        <f t="shared" si="6"/>
        <v>-0.19387755102040818</v>
      </c>
      <c r="FW6" s="45">
        <f t="shared" si="15"/>
        <v>-0.16666666666666666</v>
      </c>
      <c r="FX6" s="45">
        <f t="shared" si="15"/>
        <v>-0.16666666666666666</v>
      </c>
      <c r="FY6" s="45">
        <f t="shared" si="7"/>
        <v>-0.27659574468085135</v>
      </c>
      <c r="FZ6" s="45">
        <f t="shared" si="7"/>
        <v>-0.25984251968503935</v>
      </c>
      <c r="GA6" s="45">
        <f t="shared" si="7"/>
        <v>-0.32835820895522394</v>
      </c>
      <c r="GB6" s="45">
        <f t="shared" si="7"/>
        <v>-0.38271604938271603</v>
      </c>
      <c r="GC6" s="45">
        <f t="shared" si="7"/>
        <v>-0.38271604938271603</v>
      </c>
      <c r="GD6" s="45">
        <f t="shared" si="7"/>
        <v>-0.38028169014084523</v>
      </c>
      <c r="GE6" s="45">
        <f t="shared" si="7"/>
        <v>-0.39130434782608714</v>
      </c>
      <c r="GF6" s="45">
        <f t="shared" si="7"/>
        <v>-0.37681159420289873</v>
      </c>
    </row>
    <row r="7" spans="2:188">
      <c r="B7" s="44">
        <v>5</v>
      </c>
      <c r="C7" s="38" t="s">
        <v>96</v>
      </c>
      <c r="D7" s="14">
        <v>7.0000000000000007E-2</v>
      </c>
      <c r="E7" s="14">
        <v>7.0000000000000007E-2</v>
      </c>
      <c r="F7" s="14">
        <v>7.0000000000000007E-2</v>
      </c>
      <c r="G7" s="14">
        <v>7.0000000000000007E-2</v>
      </c>
      <c r="H7" s="14">
        <v>6.0999999999999999E-2</v>
      </c>
      <c r="I7" s="14">
        <v>1.4E-2</v>
      </c>
      <c r="J7" s="14">
        <v>2.1000000000000001E-2</v>
      </c>
      <c r="K7" s="14">
        <v>2.1000000000000001E-2</v>
      </c>
      <c r="L7" s="14">
        <v>2.1000000000000001E-2</v>
      </c>
      <c r="M7" s="14">
        <v>0.04</v>
      </c>
      <c r="N7" s="14">
        <v>0.04</v>
      </c>
      <c r="O7" s="14">
        <v>1.7000000000000001E-2</v>
      </c>
      <c r="P7" s="14">
        <v>1.7000000000000001E-2</v>
      </c>
      <c r="Q7" s="14">
        <v>1.7000000000000001E-2</v>
      </c>
      <c r="R7" s="14">
        <v>1.7000000000000001E-2</v>
      </c>
      <c r="S7" s="14">
        <v>1.7000000000000001E-2</v>
      </c>
      <c r="T7" s="14">
        <v>1.7000000000000001E-2</v>
      </c>
      <c r="U7" s="14">
        <v>1.9E-2</v>
      </c>
      <c r="V7" s="14">
        <v>1.9E-2</v>
      </c>
      <c r="W7" s="14">
        <v>1.9E-2</v>
      </c>
      <c r="X7" s="14">
        <v>1.2999999999999999E-2</v>
      </c>
      <c r="Y7" s="14">
        <v>1.2999999999999999E-2</v>
      </c>
      <c r="Z7" s="14">
        <v>1.2999999999999999E-2</v>
      </c>
      <c r="AA7" s="486">
        <v>1.0999999999999999E-2</v>
      </c>
      <c r="AB7" s="486">
        <v>1.0999999999999999E-2</v>
      </c>
      <c r="AC7" s="486">
        <v>4.2999999999999997E-2</v>
      </c>
      <c r="AD7" s="486">
        <v>4.2999999999999997E-2</v>
      </c>
      <c r="AE7" s="486">
        <v>1.7000000000000001E-2</v>
      </c>
      <c r="AF7" s="486">
        <v>2.5999999999999999E-2</v>
      </c>
      <c r="AG7" s="486">
        <v>2.5999999999999999E-2</v>
      </c>
      <c r="AH7" s="486">
        <v>1.7999999999999999E-2</v>
      </c>
      <c r="AI7" s="486">
        <v>1.7999999999999999E-2</v>
      </c>
      <c r="AJ7" s="486">
        <v>1.7999999999999999E-2</v>
      </c>
      <c r="AL7" s="41">
        <v>5</v>
      </c>
      <c r="AM7" s="39" t="s">
        <v>2022</v>
      </c>
      <c r="AN7" s="14">
        <f t="shared" ref="AN7:BJ7" si="19">D3+D9+D10</f>
        <v>0.31900000000000001</v>
      </c>
      <c r="AO7" s="14">
        <f t="shared" si="19"/>
        <v>0.245</v>
      </c>
      <c r="AP7" s="14">
        <f t="shared" si="19"/>
        <v>0.31900000000000001</v>
      </c>
      <c r="AQ7" s="14">
        <f t="shared" si="19"/>
        <v>0.28399999999999997</v>
      </c>
      <c r="AR7" s="14">
        <f t="shared" si="19"/>
        <v>0.13400000000000001</v>
      </c>
      <c r="AS7" s="14">
        <f t="shared" si="19"/>
        <v>5.4999999999999993E-2</v>
      </c>
      <c r="AT7" s="14">
        <f t="shared" si="19"/>
        <v>0.11399999999999999</v>
      </c>
      <c r="AU7" s="14">
        <f t="shared" si="19"/>
        <v>0.11399999999999999</v>
      </c>
      <c r="AV7" s="14">
        <f t="shared" si="19"/>
        <v>9.1999999999999998E-2</v>
      </c>
      <c r="AW7" s="14">
        <f t="shared" si="19"/>
        <v>8.5000000000000006E-2</v>
      </c>
      <c r="AX7" s="14">
        <f t="shared" si="19"/>
        <v>8.5000000000000006E-2</v>
      </c>
      <c r="AY7" s="14">
        <f t="shared" si="19"/>
        <v>7.6999999999999999E-2</v>
      </c>
      <c r="AZ7" s="14">
        <f t="shared" si="19"/>
        <v>7.6999999999999999E-2</v>
      </c>
      <c r="BA7" s="14">
        <f t="shared" si="19"/>
        <v>7.0000000000000007E-2</v>
      </c>
      <c r="BB7" s="14">
        <f t="shared" si="19"/>
        <v>6.7000000000000004E-2</v>
      </c>
      <c r="BC7" s="14">
        <f t="shared" si="19"/>
        <v>7.6999999999999999E-2</v>
      </c>
      <c r="BD7" s="14">
        <f t="shared" si="19"/>
        <v>7.6999999999999999E-2</v>
      </c>
      <c r="BE7" s="14">
        <f t="shared" si="19"/>
        <v>0.11199999999999999</v>
      </c>
      <c r="BF7" s="14">
        <f t="shared" si="19"/>
        <v>0.11199999999999999</v>
      </c>
      <c r="BG7" s="14">
        <f t="shared" si="19"/>
        <v>0.17599999999999999</v>
      </c>
      <c r="BH7" s="14">
        <f t="shared" si="19"/>
        <v>0.10100000000000001</v>
      </c>
      <c r="BI7" s="14">
        <f t="shared" si="19"/>
        <v>0.14599999999999999</v>
      </c>
      <c r="BJ7" s="14">
        <f t="shared" si="19"/>
        <v>0.10400000000000001</v>
      </c>
      <c r="BK7" s="14">
        <f t="shared" ref="BK7:BT7" si="20">AA3+AA9+AA10</f>
        <v>0.10100000000000001</v>
      </c>
      <c r="BL7" s="14">
        <f t="shared" si="20"/>
        <v>0.10100000000000001</v>
      </c>
      <c r="BM7" s="14">
        <f t="shared" si="20"/>
        <v>0.13700000000000001</v>
      </c>
      <c r="BN7" s="14">
        <f t="shared" si="20"/>
        <v>0.11699999999999999</v>
      </c>
      <c r="BO7" s="14">
        <f t="shared" si="20"/>
        <v>7.2000000000000008E-2</v>
      </c>
      <c r="BP7" s="14">
        <f t="shared" si="20"/>
        <v>8.6000000000000007E-2</v>
      </c>
      <c r="BQ7" s="14">
        <f t="shared" si="20"/>
        <v>8.6000000000000007E-2</v>
      </c>
      <c r="BR7" s="14">
        <f t="shared" si="20"/>
        <v>0.08</v>
      </c>
      <c r="BS7" s="14">
        <f t="shared" si="20"/>
        <v>7.8E-2</v>
      </c>
      <c r="BT7" s="14">
        <f t="shared" si="20"/>
        <v>7.6999999999999999E-2</v>
      </c>
      <c r="BU7" s="474"/>
      <c r="BW7" s="41">
        <v>5</v>
      </c>
      <c r="BX7" s="39" t="s">
        <v>105</v>
      </c>
      <c r="BY7" s="42">
        <v>0.37200000000000005</v>
      </c>
      <c r="BZ7" s="42">
        <v>0.29800000000000004</v>
      </c>
      <c r="CA7" s="42">
        <v>0.37200000000000005</v>
      </c>
      <c r="CB7" s="42">
        <v>0.33700000000000002</v>
      </c>
      <c r="CC7" s="42">
        <v>0.17799999999999999</v>
      </c>
      <c r="CD7" s="42">
        <v>6.9999999999999993E-2</v>
      </c>
      <c r="CE7" s="42">
        <v>0.13100000000000001</v>
      </c>
      <c r="CF7" s="42">
        <v>0.13100000000000001</v>
      </c>
      <c r="CG7" s="42">
        <v>0.10900000000000001</v>
      </c>
      <c r="CH7" s="42">
        <v>0.12000000000000001</v>
      </c>
      <c r="CI7" s="42">
        <v>0.12000000000000001</v>
      </c>
      <c r="CJ7" s="443" t="s">
        <v>2122</v>
      </c>
      <c r="CK7" s="42">
        <v>0.09</v>
      </c>
      <c r="CL7" s="42">
        <v>8.3000000000000004E-2</v>
      </c>
      <c r="CM7" s="42">
        <v>0.08</v>
      </c>
      <c r="CN7" s="42">
        <v>0.09</v>
      </c>
      <c r="CO7" s="42">
        <v>0.09</v>
      </c>
      <c r="CP7" s="42">
        <v>0.121</v>
      </c>
      <c r="CQ7" s="42">
        <v>0.121</v>
      </c>
      <c r="CR7" s="42">
        <v>0.185</v>
      </c>
      <c r="CS7" s="42">
        <v>0.111</v>
      </c>
      <c r="CT7" s="42">
        <v>0.15600000000000003</v>
      </c>
      <c r="CU7" s="42">
        <v>0.114</v>
      </c>
      <c r="CV7" s="449">
        <v>0.109</v>
      </c>
      <c r="CW7" s="449">
        <v>0.109</v>
      </c>
      <c r="CX7" s="449">
        <v>0.17300000000000001</v>
      </c>
      <c r="CY7" s="449">
        <v>0.153</v>
      </c>
      <c r="CZ7" s="449">
        <v>9.0000000000000011E-2</v>
      </c>
      <c r="DA7" s="449">
        <v>0.107</v>
      </c>
      <c r="DB7" s="449">
        <v>0.107</v>
      </c>
      <c r="DC7" s="449">
        <v>9.4E-2</v>
      </c>
      <c r="DD7" s="449">
        <v>9.1999999999999998E-2</v>
      </c>
      <c r="DE7" s="449">
        <v>9.0999999999999998E-2</v>
      </c>
      <c r="DF7" s="474"/>
      <c r="DG7" s="474"/>
      <c r="DH7" s="474"/>
      <c r="DI7" s="474"/>
      <c r="DJ7" s="474"/>
      <c r="DK7" s="474"/>
      <c r="DM7" s="41">
        <v>2</v>
      </c>
      <c r="DN7" s="41">
        <v>1</v>
      </c>
      <c r="DO7" s="41" t="str">
        <f t="shared" si="2"/>
        <v>処遇加算Ⅰ特定加算Ⅰベア加算なしから新加算Ⅰ</v>
      </c>
      <c r="DP7" s="45">
        <f t="shared" ref="DP7:ED11" si="21">BY3-AN$4</f>
        <v>7.3000000000000009E-2</v>
      </c>
      <c r="DQ7" s="45">
        <f t="shared" si="21"/>
        <v>7.3000000000000009E-2</v>
      </c>
      <c r="DR7" s="45">
        <f t="shared" si="21"/>
        <v>7.3000000000000009E-2</v>
      </c>
      <c r="DS7" s="45">
        <f t="shared" si="21"/>
        <v>7.3000000000000009E-2</v>
      </c>
      <c r="DT7" s="45">
        <f t="shared" si="21"/>
        <v>7.3000000000000009E-2</v>
      </c>
      <c r="DU7" s="45">
        <f t="shared" si="21"/>
        <v>2.2999999999999993E-2</v>
      </c>
      <c r="DV7" s="45">
        <f t="shared" si="21"/>
        <v>5.2000000000000005E-2</v>
      </c>
      <c r="DW7" s="45">
        <f t="shared" si="21"/>
        <v>5.2000000000000005E-2</v>
      </c>
      <c r="DX7" s="45">
        <f t="shared" si="21"/>
        <v>5.2000000000000005E-2</v>
      </c>
      <c r="DY7" s="45">
        <f t="shared" si="21"/>
        <v>3.1E-2</v>
      </c>
      <c r="DZ7" s="45">
        <f t="shared" si="21"/>
        <v>3.1E-2</v>
      </c>
      <c r="EA7" s="45">
        <f t="shared" si="21"/>
        <v>2.1999999999999992E-2</v>
      </c>
      <c r="EB7" s="45">
        <f t="shared" si="21"/>
        <v>2.1999999999999992E-2</v>
      </c>
      <c r="EC7" s="45">
        <f t="shared" si="21"/>
        <v>2.1999999999999992E-2</v>
      </c>
      <c r="ED7" s="45">
        <f t="shared" si="21"/>
        <v>2.1999999999999992E-2</v>
      </c>
      <c r="EE7" s="45">
        <f t="shared" ref="EE7:EU7" si="22">CN3-BC$4</f>
        <v>2.1999999999999992E-2</v>
      </c>
      <c r="EF7" s="45">
        <f t="shared" si="22"/>
        <v>2.1999999999999992E-2</v>
      </c>
      <c r="EG7" s="45">
        <f t="shared" si="22"/>
        <v>4.2000000000000023E-2</v>
      </c>
      <c r="EH7" s="45">
        <f t="shared" si="22"/>
        <v>4.2000000000000023E-2</v>
      </c>
      <c r="EI7" s="45">
        <f t="shared" si="22"/>
        <v>4.1999999999999982E-2</v>
      </c>
      <c r="EJ7" s="45">
        <f t="shared" si="22"/>
        <v>3.7000000000000005E-2</v>
      </c>
      <c r="EK7" s="45">
        <f t="shared" si="22"/>
        <v>3.6999999999999977E-2</v>
      </c>
      <c r="EL7" s="45">
        <f t="shared" si="22"/>
        <v>3.7000000000000005E-2</v>
      </c>
      <c r="EM7" s="45">
        <f t="shared" si="22"/>
        <v>3.7000000000000005E-2</v>
      </c>
      <c r="EN7" s="45">
        <f t="shared" si="22"/>
        <v>3.7000000000000005E-2</v>
      </c>
      <c r="EO7" s="45">
        <f t="shared" si="22"/>
        <v>6.9000000000000006E-2</v>
      </c>
      <c r="EP7" s="45">
        <f t="shared" si="22"/>
        <v>6.9000000000000006E-2</v>
      </c>
      <c r="EQ7" s="45">
        <f t="shared" si="22"/>
        <v>2.2999999999999993E-2</v>
      </c>
      <c r="ER7" s="45">
        <f t="shared" si="22"/>
        <v>3.1E-2</v>
      </c>
      <c r="ES7" s="45">
        <f t="shared" si="22"/>
        <v>3.1E-2</v>
      </c>
      <c r="ET7" s="45">
        <f t="shared" si="22"/>
        <v>2.1999999999999992E-2</v>
      </c>
      <c r="EU7" s="45">
        <f t="shared" si="22"/>
        <v>2.1999999999999992E-2</v>
      </c>
      <c r="EV7" s="45">
        <f>DE3-BT$4</f>
        <v>2.1999999999999992E-2</v>
      </c>
      <c r="EY7" s="41" t="s">
        <v>2197</v>
      </c>
      <c r="EZ7" s="45">
        <f>DP7/BY3</f>
        <v>0.1750599520383693</v>
      </c>
      <c r="FA7" s="45">
        <f t="shared" ref="FA7:GF11" si="23">DQ7/BZ3</f>
        <v>0.21282798833819244</v>
      </c>
      <c r="FB7" s="45">
        <f t="shared" si="23"/>
        <v>0.1750599520383693</v>
      </c>
      <c r="FC7" s="45">
        <f t="shared" si="23"/>
        <v>0.19109947643979061</v>
      </c>
      <c r="FD7" s="45">
        <f t="shared" si="23"/>
        <v>0.32735426008968616</v>
      </c>
      <c r="FE7" s="45">
        <f t="shared" si="23"/>
        <v>0.28395061728395055</v>
      </c>
      <c r="FF7" s="45">
        <f t="shared" si="23"/>
        <v>0.32704402515723274</v>
      </c>
      <c r="FG7" s="45">
        <f t="shared" si="23"/>
        <v>0.32704402515723274</v>
      </c>
      <c r="FH7" s="45">
        <f t="shared" si="23"/>
        <v>0.37956204379562042</v>
      </c>
      <c r="FI7" s="45">
        <f t="shared" si="23"/>
        <v>0.22463768115942026</v>
      </c>
      <c r="FJ7" s="45">
        <f t="shared" si="23"/>
        <v>0.22463768115942026</v>
      </c>
      <c r="FK7" s="45">
        <f t="shared" si="23"/>
        <v>0.21359223300970867</v>
      </c>
      <c r="FL7" s="45">
        <f t="shared" si="23"/>
        <v>0.21359223300970867</v>
      </c>
      <c r="FM7" s="45">
        <f t="shared" si="23"/>
        <v>0.22916666666666657</v>
      </c>
      <c r="FN7" s="45">
        <f t="shared" si="23"/>
        <v>0.23655913978494614</v>
      </c>
      <c r="FO7" s="45">
        <f t="shared" si="23"/>
        <v>0.21359223300970867</v>
      </c>
      <c r="FP7" s="45">
        <f t="shared" si="23"/>
        <v>0.21359223300970867</v>
      </c>
      <c r="FQ7" s="45">
        <f t="shared" si="23"/>
        <v>0.28571428571428581</v>
      </c>
      <c r="FR7" s="45">
        <f t="shared" si="23"/>
        <v>0.28571428571428581</v>
      </c>
      <c r="FS7" s="45">
        <f t="shared" si="23"/>
        <v>0.19905213270142175</v>
      </c>
      <c r="FT7" s="45">
        <f t="shared" si="23"/>
        <v>0.28244274809160308</v>
      </c>
      <c r="FU7" s="45">
        <f t="shared" si="23"/>
        <v>0.21022727272727262</v>
      </c>
      <c r="FV7" s="45">
        <f t="shared" si="23"/>
        <v>0.27611940298507465</v>
      </c>
      <c r="FW7" s="45">
        <f t="shared" si="23"/>
        <v>0.2868217054263566</v>
      </c>
      <c r="FX7" s="45">
        <f t="shared" si="23"/>
        <v>0.2868217054263566</v>
      </c>
      <c r="FY7" s="45">
        <f t="shared" si="23"/>
        <v>0.32701421800947866</v>
      </c>
      <c r="FZ7" s="45">
        <f t="shared" si="23"/>
        <v>0.36125654450261785</v>
      </c>
      <c r="GA7" s="45">
        <f t="shared" si="23"/>
        <v>0.22772277227722765</v>
      </c>
      <c r="GB7" s="45">
        <f t="shared" si="23"/>
        <v>0.248</v>
      </c>
      <c r="GC7" s="45">
        <f t="shared" si="23"/>
        <v>0.248</v>
      </c>
      <c r="GD7" s="45">
        <f t="shared" si="23"/>
        <v>0.20560747663551396</v>
      </c>
      <c r="GE7" s="45">
        <f t="shared" si="23"/>
        <v>0.20952380952380945</v>
      </c>
      <c r="GF7" s="45">
        <f t="shared" si="23"/>
        <v>0.21153846153846148</v>
      </c>
    </row>
    <row r="8" spans="2:188">
      <c r="B8" s="44">
        <v>6</v>
      </c>
      <c r="C8" s="38" t="s">
        <v>97</v>
      </c>
      <c r="D8" s="14">
        <v>5.5E-2</v>
      </c>
      <c r="E8" s="14">
        <v>5.5E-2</v>
      </c>
      <c r="F8" s="14">
        <v>5.5E-2</v>
      </c>
      <c r="G8" s="14">
        <v>5.5E-2</v>
      </c>
      <c r="H8" s="443" t="s">
        <v>2122</v>
      </c>
      <c r="I8" s="14">
        <v>1.2999999999999999E-2</v>
      </c>
      <c r="J8" s="443" t="s">
        <v>2122</v>
      </c>
      <c r="K8" s="443" t="s">
        <v>2122</v>
      </c>
      <c r="L8" s="14">
        <v>1.9E-2</v>
      </c>
      <c r="M8" s="14">
        <v>3.5999999999999997E-2</v>
      </c>
      <c r="N8" s="14">
        <v>3.5999999999999997E-2</v>
      </c>
      <c r="O8" s="14">
        <v>1.4999999999999999E-2</v>
      </c>
      <c r="P8" s="14">
        <v>1.4999999999999999E-2</v>
      </c>
      <c r="Q8" s="14">
        <v>1.4999999999999999E-2</v>
      </c>
      <c r="R8" s="14">
        <v>1.4999999999999999E-2</v>
      </c>
      <c r="S8" s="443" t="s">
        <v>2122</v>
      </c>
      <c r="T8" s="14">
        <v>1.4999999999999999E-2</v>
      </c>
      <c r="U8" s="14">
        <v>1.6E-2</v>
      </c>
      <c r="V8" s="14">
        <v>1.6E-2</v>
      </c>
      <c r="W8" s="14">
        <v>1.6E-2</v>
      </c>
      <c r="X8" s="14">
        <v>0.01</v>
      </c>
      <c r="Y8" s="14">
        <v>0.01</v>
      </c>
      <c r="Z8" s="14">
        <v>0.01</v>
      </c>
      <c r="AA8" s="443" t="s">
        <v>2122</v>
      </c>
      <c r="AB8" s="443" t="s">
        <v>2122</v>
      </c>
      <c r="AC8" s="486">
        <v>3.9E-2</v>
      </c>
      <c r="AD8" s="486">
        <v>3.9E-2</v>
      </c>
      <c r="AE8" s="443" t="s">
        <v>2122</v>
      </c>
      <c r="AF8" s="443" t="s">
        <v>2122</v>
      </c>
      <c r="AG8" s="443" t="s">
        <v>2122</v>
      </c>
      <c r="AH8" s="443" t="s">
        <v>2122</v>
      </c>
      <c r="AI8" s="443" t="s">
        <v>2122</v>
      </c>
      <c r="AJ8" s="443" t="s">
        <v>2122</v>
      </c>
      <c r="AL8" s="41">
        <v>6</v>
      </c>
      <c r="AM8" s="39" t="s">
        <v>2031</v>
      </c>
      <c r="AN8" s="42">
        <f t="shared" ref="AN8:BJ8" si="24">D3+D9+D11</f>
        <v>0.27400000000000002</v>
      </c>
      <c r="AO8" s="42">
        <f t="shared" si="24"/>
        <v>0.2</v>
      </c>
      <c r="AP8" s="42">
        <f t="shared" si="24"/>
        <v>0.27400000000000002</v>
      </c>
      <c r="AQ8" s="42">
        <f t="shared" si="24"/>
        <v>0.23899999999999999</v>
      </c>
      <c r="AR8" s="42">
        <f t="shared" si="24"/>
        <v>8.8999999999999996E-2</v>
      </c>
      <c r="AS8" s="42">
        <f t="shared" si="24"/>
        <v>4.3999999999999997E-2</v>
      </c>
      <c r="AT8" s="42">
        <f t="shared" si="24"/>
        <v>8.5999999999999993E-2</v>
      </c>
      <c r="AU8" s="42">
        <f t="shared" si="24"/>
        <v>8.5999999999999993E-2</v>
      </c>
      <c r="AV8" s="42">
        <f t="shared" si="24"/>
        <v>6.4000000000000001E-2</v>
      </c>
      <c r="AW8" s="42">
        <f t="shared" si="24"/>
        <v>6.7000000000000004E-2</v>
      </c>
      <c r="AX8" s="42">
        <f t="shared" si="24"/>
        <v>6.7000000000000004E-2</v>
      </c>
      <c r="AY8" s="42">
        <f t="shared" si="24"/>
        <v>6.4000000000000001E-2</v>
      </c>
      <c r="AZ8" s="42">
        <f t="shared" si="24"/>
        <v>6.4000000000000001E-2</v>
      </c>
      <c r="BA8" s="42">
        <f t="shared" si="24"/>
        <v>5.7000000000000002E-2</v>
      </c>
      <c r="BB8" s="42">
        <f t="shared" si="24"/>
        <v>5.3999999999999999E-2</v>
      </c>
      <c r="BC8" s="42">
        <f t="shared" si="24"/>
        <v>6.4000000000000001E-2</v>
      </c>
      <c r="BD8" s="42">
        <f t="shared" si="24"/>
        <v>6.4000000000000001E-2</v>
      </c>
      <c r="BE8" s="42">
        <f t="shared" si="24"/>
        <v>8.5999999999999993E-2</v>
      </c>
      <c r="BF8" s="42">
        <f t="shared" si="24"/>
        <v>8.5999999999999993E-2</v>
      </c>
      <c r="BG8" s="42">
        <f t="shared" si="24"/>
        <v>0.15</v>
      </c>
      <c r="BH8" s="42">
        <f t="shared" si="24"/>
        <v>8.1000000000000003E-2</v>
      </c>
      <c r="BI8" s="42">
        <f t="shared" si="24"/>
        <v>0.126</v>
      </c>
      <c r="BJ8" s="42">
        <f t="shared" si="24"/>
        <v>8.4000000000000005E-2</v>
      </c>
      <c r="BK8" s="42">
        <f t="shared" ref="BK8:BT8" si="25">AA3+AA9+AA11</f>
        <v>8.1000000000000003E-2</v>
      </c>
      <c r="BL8" s="42">
        <f t="shared" si="25"/>
        <v>8.1000000000000003E-2</v>
      </c>
      <c r="BM8" s="42">
        <f t="shared" si="25"/>
        <v>9.9000000000000005E-2</v>
      </c>
      <c r="BN8" s="42">
        <f t="shared" si="25"/>
        <v>7.9000000000000001E-2</v>
      </c>
      <c r="BO8" s="42">
        <f t="shared" si="25"/>
        <v>6.1000000000000006E-2</v>
      </c>
      <c r="BP8" s="42">
        <f t="shared" si="25"/>
        <v>6.8000000000000005E-2</v>
      </c>
      <c r="BQ8" s="42">
        <f t="shared" si="25"/>
        <v>6.8000000000000005E-2</v>
      </c>
      <c r="BR8" s="42">
        <f t="shared" si="25"/>
        <v>6.7000000000000004E-2</v>
      </c>
      <c r="BS8" s="42">
        <f t="shared" si="25"/>
        <v>6.5000000000000002E-2</v>
      </c>
      <c r="BT8" s="42">
        <f t="shared" si="25"/>
        <v>6.4000000000000001E-2</v>
      </c>
      <c r="BU8" s="487"/>
      <c r="BW8" s="41">
        <v>6</v>
      </c>
      <c r="BX8" s="39" t="s">
        <v>106</v>
      </c>
      <c r="BY8" s="42">
        <v>0.34300000000000003</v>
      </c>
      <c r="BZ8" s="42">
        <v>0.28900000000000003</v>
      </c>
      <c r="CA8" s="42">
        <v>0.34300000000000003</v>
      </c>
      <c r="CB8" s="42">
        <v>0.318</v>
      </c>
      <c r="CC8" s="42">
        <v>0.19899999999999998</v>
      </c>
      <c r="CD8" s="42">
        <v>6.8999999999999992E-2</v>
      </c>
      <c r="CE8" s="42">
        <v>0.13600000000000001</v>
      </c>
      <c r="CF8" s="42">
        <v>0.13600000000000001</v>
      </c>
      <c r="CG8" s="42">
        <v>0.12</v>
      </c>
      <c r="CH8" s="42">
        <v>0.12</v>
      </c>
      <c r="CI8" s="42">
        <v>0.12</v>
      </c>
      <c r="CJ8" s="443" t="s">
        <v>2122</v>
      </c>
      <c r="CK8" s="42">
        <v>8.5999999999999993E-2</v>
      </c>
      <c r="CL8" s="42">
        <v>0.08</v>
      </c>
      <c r="CM8" s="42">
        <v>7.9000000000000001E-2</v>
      </c>
      <c r="CN8" s="42">
        <v>8.5999999999999993E-2</v>
      </c>
      <c r="CO8" s="42">
        <v>8.5999999999999993E-2</v>
      </c>
      <c r="CP8" s="42">
        <v>0.124</v>
      </c>
      <c r="CQ8" s="42">
        <v>0.124</v>
      </c>
      <c r="CR8" s="42">
        <v>0.17099999999999999</v>
      </c>
      <c r="CS8" s="42">
        <v>0.109</v>
      </c>
      <c r="CT8" s="42">
        <v>0.14200000000000002</v>
      </c>
      <c r="CU8" s="42">
        <v>0.111</v>
      </c>
      <c r="CV8" s="449">
        <v>0.107</v>
      </c>
      <c r="CW8" s="449">
        <v>0.107</v>
      </c>
      <c r="CX8" s="449">
        <v>0.184</v>
      </c>
      <c r="CY8" s="449">
        <v>0.17</v>
      </c>
      <c r="CZ8" s="449">
        <v>8.4000000000000005E-2</v>
      </c>
      <c r="DA8" s="449">
        <v>0.107</v>
      </c>
      <c r="DB8" s="449">
        <v>0.107</v>
      </c>
      <c r="DC8" s="449">
        <v>8.8999999999999996E-2</v>
      </c>
      <c r="DD8" s="449">
        <v>8.6999999999999994E-2</v>
      </c>
      <c r="DE8" s="449">
        <v>8.6999999999999994E-2</v>
      </c>
      <c r="DF8" s="474"/>
      <c r="DG8" s="474"/>
      <c r="DH8" s="474"/>
      <c r="DI8" s="474"/>
      <c r="DJ8" s="474"/>
      <c r="DK8" s="474"/>
      <c r="DM8" s="41">
        <v>2</v>
      </c>
      <c r="DN8" s="41">
        <v>2</v>
      </c>
      <c r="DO8" s="41" t="str">
        <f t="shared" si="2"/>
        <v>処遇加算Ⅰ特定加算Ⅰベア加算なしから新加算Ⅱ</v>
      </c>
      <c r="DP8" s="45">
        <f t="shared" si="21"/>
        <v>5.7999999999999996E-2</v>
      </c>
      <c r="DQ8" s="45">
        <f t="shared" si="21"/>
        <v>5.7999999999999996E-2</v>
      </c>
      <c r="DR8" s="45">
        <f t="shared" si="21"/>
        <v>5.7999999999999996E-2</v>
      </c>
      <c r="DS8" s="45">
        <f t="shared" si="21"/>
        <v>5.7999999999999996E-2</v>
      </c>
      <c r="DT8" s="45" t="e">
        <f t="shared" si="21"/>
        <v>#VALUE!</v>
      </c>
      <c r="DU8" s="45">
        <f t="shared" si="21"/>
        <v>2.1999999999999992E-2</v>
      </c>
      <c r="DV8" s="45" t="e">
        <f t="shared" si="21"/>
        <v>#VALUE!</v>
      </c>
      <c r="DW8" s="45" t="e">
        <f t="shared" si="21"/>
        <v>#VALUE!</v>
      </c>
      <c r="DX8" s="45">
        <f t="shared" si="21"/>
        <v>0.05</v>
      </c>
      <c r="DY8" s="45">
        <f t="shared" si="21"/>
        <v>2.6999999999999996E-2</v>
      </c>
      <c r="DZ8" s="45">
        <f t="shared" si="21"/>
        <v>2.6999999999999996E-2</v>
      </c>
      <c r="EA8" s="45">
        <f t="shared" si="21"/>
        <v>1.999999999999999E-2</v>
      </c>
      <c r="EB8" s="45">
        <f t="shared" si="21"/>
        <v>1.999999999999999E-2</v>
      </c>
      <c r="EC8" s="45">
        <f t="shared" si="21"/>
        <v>1.999999999999999E-2</v>
      </c>
      <c r="ED8" s="45">
        <f t="shared" si="21"/>
        <v>1.999999999999999E-2</v>
      </c>
      <c r="EE8" s="45" t="e">
        <f t="shared" ref="EE8:EU8" si="26">CN4-BC$4</f>
        <v>#VALUE!</v>
      </c>
      <c r="EF8" s="45">
        <f t="shared" si="26"/>
        <v>1.999999999999999E-2</v>
      </c>
      <c r="EG8" s="45">
        <f t="shared" si="26"/>
        <v>3.9000000000000021E-2</v>
      </c>
      <c r="EH8" s="45">
        <f t="shared" si="26"/>
        <v>3.9000000000000021E-2</v>
      </c>
      <c r="EI8" s="45">
        <f t="shared" si="26"/>
        <v>3.8999999999999979E-2</v>
      </c>
      <c r="EJ8" s="45">
        <f t="shared" si="26"/>
        <v>3.4000000000000002E-2</v>
      </c>
      <c r="EK8" s="45">
        <f t="shared" si="26"/>
        <v>3.3999999999999975E-2</v>
      </c>
      <c r="EL8" s="45">
        <f t="shared" si="26"/>
        <v>3.4000000000000002E-2</v>
      </c>
      <c r="EM8" s="45" t="e">
        <f t="shared" si="26"/>
        <v>#VALUE!</v>
      </c>
      <c r="EN8" s="45" t="e">
        <f t="shared" si="26"/>
        <v>#VALUE!</v>
      </c>
      <c r="EO8" s="45">
        <f t="shared" si="26"/>
        <v>6.5000000000000002E-2</v>
      </c>
      <c r="EP8" s="45">
        <f t="shared" si="26"/>
        <v>6.5000000000000002E-2</v>
      </c>
      <c r="EQ8" s="45" t="e">
        <f t="shared" si="26"/>
        <v>#VALUE!</v>
      </c>
      <c r="ER8" s="45" t="e">
        <f t="shared" si="26"/>
        <v>#VALUE!</v>
      </c>
      <c r="ES8" s="45" t="e">
        <f t="shared" si="26"/>
        <v>#VALUE!</v>
      </c>
      <c r="ET8" s="45" t="e">
        <f t="shared" si="26"/>
        <v>#VALUE!</v>
      </c>
      <c r="EU8" s="45" t="e">
        <f t="shared" si="26"/>
        <v>#VALUE!</v>
      </c>
      <c r="EV8" s="45" t="e">
        <f>DE4-BT$4</f>
        <v>#VALUE!</v>
      </c>
      <c r="EY8" s="41" t="s">
        <v>2198</v>
      </c>
      <c r="EZ8" s="45">
        <f>DP8/BY4</f>
        <v>0.14427860696517411</v>
      </c>
      <c r="FA8" s="45">
        <f t="shared" si="23"/>
        <v>0.17682926829268292</v>
      </c>
      <c r="FB8" s="45">
        <f t="shared" si="23"/>
        <v>0.14427860696517411</v>
      </c>
      <c r="FC8" s="45">
        <f t="shared" si="23"/>
        <v>0.15803814713896458</v>
      </c>
      <c r="FD8" s="443" t="s">
        <v>2122</v>
      </c>
      <c r="FE8" s="45">
        <f t="shared" si="23"/>
        <v>0.27499999999999997</v>
      </c>
      <c r="FF8" s="443" t="s">
        <v>2122</v>
      </c>
      <c r="FG8" s="443" t="s">
        <v>2122</v>
      </c>
      <c r="FH8" s="45">
        <f t="shared" si="23"/>
        <v>0.37037037037037035</v>
      </c>
      <c r="FI8" s="45">
        <f t="shared" si="23"/>
        <v>0.20149253731343281</v>
      </c>
      <c r="FJ8" s="45">
        <f t="shared" si="23"/>
        <v>0.20149253731343281</v>
      </c>
      <c r="FK8" s="45">
        <f t="shared" si="23"/>
        <v>0.19801980198019795</v>
      </c>
      <c r="FL8" s="45">
        <f t="shared" si="23"/>
        <v>0.19801980198019795</v>
      </c>
      <c r="FM8" s="45">
        <f t="shared" si="23"/>
        <v>0.2127659574468084</v>
      </c>
      <c r="FN8" s="45">
        <f t="shared" si="23"/>
        <v>0.21978021978021967</v>
      </c>
      <c r="FO8" s="443" t="s">
        <v>2122</v>
      </c>
      <c r="FP8" s="45">
        <f t="shared" si="23"/>
        <v>0.19801980198019795</v>
      </c>
      <c r="FQ8" s="45">
        <f t="shared" si="23"/>
        <v>0.27083333333333343</v>
      </c>
      <c r="FR8" s="45">
        <f t="shared" si="23"/>
        <v>0.27083333333333343</v>
      </c>
      <c r="FS8" s="45">
        <f t="shared" si="23"/>
        <v>0.18749999999999994</v>
      </c>
      <c r="FT8" s="45">
        <f t="shared" si="23"/>
        <v>0.265625</v>
      </c>
      <c r="FU8" s="45">
        <f t="shared" si="23"/>
        <v>0.19653179190751432</v>
      </c>
      <c r="FV8" s="45">
        <f t="shared" si="23"/>
        <v>0.25954198473282442</v>
      </c>
      <c r="FW8" s="443" t="s">
        <v>2122</v>
      </c>
      <c r="FX8" s="443" t="s">
        <v>2122</v>
      </c>
      <c r="FY8" s="45">
        <f t="shared" si="23"/>
        <v>0.3140096618357488</v>
      </c>
      <c r="FZ8" s="45">
        <f t="shared" si="23"/>
        <v>0.34759358288770054</v>
      </c>
      <c r="GA8" s="443" t="s">
        <v>2122</v>
      </c>
      <c r="GB8" s="443" t="s">
        <v>2122</v>
      </c>
      <c r="GC8" s="443" t="s">
        <v>2122</v>
      </c>
      <c r="GD8" s="443" t="s">
        <v>2122</v>
      </c>
      <c r="GE8" s="443" t="s">
        <v>2122</v>
      </c>
      <c r="GF8" s="443" t="s">
        <v>2122</v>
      </c>
    </row>
    <row r="9" spans="2:188">
      <c r="B9" s="44">
        <v>7</v>
      </c>
      <c r="C9" s="38" t="s">
        <v>98</v>
      </c>
      <c r="D9" s="14">
        <v>0</v>
      </c>
      <c r="E9" s="14">
        <v>0</v>
      </c>
      <c r="F9" s="14">
        <v>0</v>
      </c>
      <c r="G9" s="14">
        <v>0</v>
      </c>
      <c r="H9" s="14">
        <v>0</v>
      </c>
      <c r="I9" s="14">
        <v>0</v>
      </c>
      <c r="J9" s="14">
        <v>0</v>
      </c>
      <c r="K9" s="14">
        <v>0</v>
      </c>
      <c r="L9" s="14">
        <v>0</v>
      </c>
      <c r="M9" s="14">
        <v>0</v>
      </c>
      <c r="N9" s="14">
        <v>0</v>
      </c>
      <c r="O9" s="14">
        <v>0</v>
      </c>
      <c r="P9" s="14">
        <v>0</v>
      </c>
      <c r="Q9" s="14">
        <v>0</v>
      </c>
      <c r="R9" s="14">
        <v>0</v>
      </c>
      <c r="S9" s="14">
        <v>0</v>
      </c>
      <c r="T9" s="14">
        <v>0</v>
      </c>
      <c r="U9" s="14">
        <v>0</v>
      </c>
      <c r="V9" s="14">
        <v>0</v>
      </c>
      <c r="W9" s="14">
        <v>0</v>
      </c>
      <c r="X9" s="14">
        <v>0</v>
      </c>
      <c r="Y9" s="14">
        <v>0</v>
      </c>
      <c r="Z9" s="14">
        <v>0</v>
      </c>
      <c r="AA9" s="14">
        <v>0</v>
      </c>
      <c r="AB9" s="14">
        <v>0</v>
      </c>
      <c r="AC9" s="14">
        <v>0</v>
      </c>
      <c r="AD9" s="14">
        <v>0</v>
      </c>
      <c r="AE9" s="14">
        <v>0</v>
      </c>
      <c r="AF9" s="14">
        <v>0</v>
      </c>
      <c r="AG9" s="14">
        <v>0</v>
      </c>
      <c r="AH9" s="14">
        <v>0</v>
      </c>
      <c r="AI9" s="14">
        <v>0</v>
      </c>
      <c r="AJ9" s="14">
        <v>0</v>
      </c>
      <c r="AL9" s="41">
        <v>7</v>
      </c>
      <c r="AM9" s="39" t="s">
        <v>2025</v>
      </c>
      <c r="AN9" s="14">
        <f t="shared" ref="AN9:BJ9" si="27">D4+D7+D10</f>
        <v>0.315</v>
      </c>
      <c r="AO9" s="14">
        <f t="shared" si="27"/>
        <v>0.26100000000000001</v>
      </c>
      <c r="AP9" s="14">
        <f t="shared" si="27"/>
        <v>0.315</v>
      </c>
      <c r="AQ9" s="14">
        <f t="shared" si="27"/>
        <v>0.28999999999999998</v>
      </c>
      <c r="AR9" s="14">
        <f t="shared" si="27"/>
        <v>0.17099999999999999</v>
      </c>
      <c r="AS9" s="14">
        <f t="shared" si="27"/>
        <v>5.6999999999999995E-2</v>
      </c>
      <c r="AT9" s="14">
        <f t="shared" si="27"/>
        <v>0.112</v>
      </c>
      <c r="AU9" s="14">
        <f t="shared" si="27"/>
        <v>0.112</v>
      </c>
      <c r="AV9" s="14">
        <f t="shared" si="27"/>
        <v>9.6000000000000002E-2</v>
      </c>
      <c r="AW9" s="14">
        <f t="shared" si="27"/>
        <v>0.107</v>
      </c>
      <c r="AX9" s="14">
        <f t="shared" si="27"/>
        <v>0.107</v>
      </c>
      <c r="AY9" s="14">
        <f t="shared" si="27"/>
        <v>7.6999999999999999E-2</v>
      </c>
      <c r="AZ9" s="14">
        <f t="shared" si="27"/>
        <v>7.6999999999999999E-2</v>
      </c>
      <c r="BA9" s="14">
        <f t="shared" si="27"/>
        <v>7.1000000000000008E-2</v>
      </c>
      <c r="BB9" s="14">
        <f t="shared" si="27"/>
        <v>7.0000000000000007E-2</v>
      </c>
      <c r="BC9" s="14">
        <f t="shared" si="27"/>
        <v>7.6999999999999999E-2</v>
      </c>
      <c r="BD9" s="14">
        <f t="shared" si="27"/>
        <v>7.6999999999999999E-2</v>
      </c>
      <c r="BE9" s="14">
        <f t="shared" si="27"/>
        <v>0.108</v>
      </c>
      <c r="BF9" s="14">
        <f t="shared" si="27"/>
        <v>0.108</v>
      </c>
      <c r="BG9" s="14">
        <f t="shared" si="27"/>
        <v>0.155</v>
      </c>
      <c r="BH9" s="14">
        <f t="shared" si="27"/>
        <v>9.1999999999999998E-2</v>
      </c>
      <c r="BI9" s="14">
        <f t="shared" si="27"/>
        <v>0.125</v>
      </c>
      <c r="BJ9" s="14">
        <f t="shared" si="27"/>
        <v>9.4E-2</v>
      </c>
      <c r="BK9" s="14">
        <f t="shared" ref="BK9:BT9" si="28">AA4+AA7+AA10</f>
        <v>0.09</v>
      </c>
      <c r="BL9" s="14">
        <f t="shared" si="28"/>
        <v>0.09</v>
      </c>
      <c r="BM9" s="14">
        <f t="shared" si="28"/>
        <v>0.153</v>
      </c>
      <c r="BN9" s="14">
        <f t="shared" si="28"/>
        <v>0.13900000000000001</v>
      </c>
      <c r="BO9" s="14">
        <f t="shared" si="28"/>
        <v>7.2000000000000008E-2</v>
      </c>
      <c r="BP9" s="14">
        <f t="shared" si="28"/>
        <v>9.4E-2</v>
      </c>
      <c r="BQ9" s="14">
        <f t="shared" si="28"/>
        <v>9.4E-2</v>
      </c>
      <c r="BR9" s="14">
        <f t="shared" si="28"/>
        <v>0.08</v>
      </c>
      <c r="BS9" s="14">
        <f t="shared" si="28"/>
        <v>7.8E-2</v>
      </c>
      <c r="BT9" s="14">
        <f t="shared" si="28"/>
        <v>7.8E-2</v>
      </c>
      <c r="BU9" s="474"/>
      <c r="BW9" s="41">
        <v>7</v>
      </c>
      <c r="BX9" s="39" t="s">
        <v>107</v>
      </c>
      <c r="BY9" s="42">
        <v>0.35700000000000004</v>
      </c>
      <c r="BZ9" s="42">
        <v>0.28300000000000003</v>
      </c>
      <c r="CA9" s="42">
        <v>0.35700000000000004</v>
      </c>
      <c r="CB9" s="42">
        <v>0.32200000000000001</v>
      </c>
      <c r="CC9" s="443" t="s">
        <v>2122</v>
      </c>
      <c r="CD9" s="42">
        <v>6.8999999999999992E-2</v>
      </c>
      <c r="CE9" s="443" t="s">
        <v>2122</v>
      </c>
      <c r="CF9" s="443" t="s">
        <v>2122</v>
      </c>
      <c r="CG9" s="42">
        <v>0.10700000000000001</v>
      </c>
      <c r="CH9" s="42">
        <v>0.11600000000000001</v>
      </c>
      <c r="CI9" s="42">
        <v>0.11600000000000001</v>
      </c>
      <c r="CJ9" s="443" t="s">
        <v>2122</v>
      </c>
      <c r="CK9" s="42">
        <v>8.7999999999999995E-2</v>
      </c>
      <c r="CL9" s="42">
        <v>8.1000000000000003E-2</v>
      </c>
      <c r="CM9" s="42">
        <v>7.8E-2</v>
      </c>
      <c r="CN9" s="443" t="s">
        <v>2122</v>
      </c>
      <c r="CO9" s="42">
        <v>8.7999999999999995E-2</v>
      </c>
      <c r="CP9" s="42">
        <v>0.11799999999999999</v>
      </c>
      <c r="CQ9" s="42">
        <v>0.11799999999999999</v>
      </c>
      <c r="CR9" s="42">
        <v>0.182</v>
      </c>
      <c r="CS9" s="42">
        <v>0.108</v>
      </c>
      <c r="CT9" s="42">
        <v>0.15300000000000002</v>
      </c>
      <c r="CU9" s="42">
        <v>0.111</v>
      </c>
      <c r="CV9" s="443" t="s">
        <v>2122</v>
      </c>
      <c r="CW9" s="443" t="s">
        <v>2122</v>
      </c>
      <c r="CX9" s="449">
        <v>0.16900000000000001</v>
      </c>
      <c r="CY9" s="449">
        <v>0.14899999999999999</v>
      </c>
      <c r="CZ9" s="443" t="s">
        <v>2122</v>
      </c>
      <c r="DA9" s="443" t="s">
        <v>2122</v>
      </c>
      <c r="DB9" s="443" t="s">
        <v>2122</v>
      </c>
      <c r="DC9" s="443" t="s">
        <v>2122</v>
      </c>
      <c r="DD9" s="443" t="s">
        <v>2122</v>
      </c>
      <c r="DE9" s="443" t="s">
        <v>2122</v>
      </c>
      <c r="DF9" s="474"/>
      <c r="DG9" s="474"/>
      <c r="DH9" s="474"/>
      <c r="DI9" s="474"/>
      <c r="DJ9" s="474"/>
      <c r="DK9" s="474"/>
      <c r="DM9" s="41">
        <v>2</v>
      </c>
      <c r="DN9" s="41">
        <v>3</v>
      </c>
      <c r="DO9" s="41" t="str">
        <f t="shared" si="2"/>
        <v>処遇加算Ⅰ特定加算Ⅰベア加算なしから新加算Ⅲ</v>
      </c>
      <c r="DP9" s="45">
        <f t="shared" si="21"/>
        <v>3.0000000000000027E-3</v>
      </c>
      <c r="DQ9" s="45">
        <f t="shared" si="21"/>
        <v>3.0000000000000027E-3</v>
      </c>
      <c r="DR9" s="45">
        <f t="shared" si="21"/>
        <v>3.0000000000000027E-3</v>
      </c>
      <c r="DS9" s="45">
        <f t="shared" si="21"/>
        <v>3.0000000000000027E-3</v>
      </c>
      <c r="DT9" s="45">
        <f t="shared" si="21"/>
        <v>1.2000000000000011E-2</v>
      </c>
      <c r="DU9" s="45">
        <f t="shared" si="21"/>
        <v>8.9999999999999941E-3</v>
      </c>
      <c r="DV9" s="45">
        <f t="shared" si="21"/>
        <v>3.0999999999999986E-2</v>
      </c>
      <c r="DW9" s="45">
        <f t="shared" si="21"/>
        <v>3.0999999999999986E-2</v>
      </c>
      <c r="DX9" s="45">
        <f t="shared" si="21"/>
        <v>3.0999999999999986E-2</v>
      </c>
      <c r="DY9" s="45">
        <f t="shared" si="21"/>
        <v>-9.000000000000008E-3</v>
      </c>
      <c r="DZ9" s="45">
        <f t="shared" si="21"/>
        <v>-9.000000000000008E-3</v>
      </c>
      <c r="EA9" s="45">
        <f t="shared" si="21"/>
        <v>4.9999999999999906E-3</v>
      </c>
      <c r="EB9" s="45">
        <f t="shared" si="21"/>
        <v>4.9999999999999906E-3</v>
      </c>
      <c r="EC9" s="45">
        <f t="shared" si="21"/>
        <v>4.9999999999999906E-3</v>
      </c>
      <c r="ED9" s="45">
        <f t="shared" si="21"/>
        <v>4.9999999999999906E-3</v>
      </c>
      <c r="EE9" s="45">
        <f t="shared" ref="EE9:EU9" si="29">CN5-BC$4</f>
        <v>4.9999999999999906E-3</v>
      </c>
      <c r="EF9" s="45">
        <f t="shared" si="29"/>
        <v>4.9999999999999906E-3</v>
      </c>
      <c r="EG9" s="45">
        <f t="shared" si="29"/>
        <v>2.3000000000000007E-2</v>
      </c>
      <c r="EH9" s="45">
        <f t="shared" si="29"/>
        <v>2.3000000000000007E-2</v>
      </c>
      <c r="EI9" s="45">
        <f t="shared" si="29"/>
        <v>2.300000000000002E-2</v>
      </c>
      <c r="EJ9" s="45">
        <f t="shared" si="29"/>
        <v>2.4000000000000007E-2</v>
      </c>
      <c r="EK9" s="45">
        <f t="shared" si="29"/>
        <v>2.3999999999999966E-2</v>
      </c>
      <c r="EL9" s="45">
        <f t="shared" si="29"/>
        <v>2.4000000000000007E-2</v>
      </c>
      <c r="EM9" s="45">
        <f t="shared" si="29"/>
        <v>2.6000000000000009E-2</v>
      </c>
      <c r="EN9" s="45">
        <f t="shared" si="29"/>
        <v>2.6000000000000009E-2</v>
      </c>
      <c r="EO9" s="45">
        <f t="shared" si="29"/>
        <v>2.5999999999999995E-2</v>
      </c>
      <c r="EP9" s="45">
        <f t="shared" si="29"/>
        <v>2.5999999999999995E-2</v>
      </c>
      <c r="EQ9" s="45">
        <f t="shared" si="29"/>
        <v>5.9999999999999915E-3</v>
      </c>
      <c r="ER9" s="45">
        <f t="shared" si="29"/>
        <v>5.0000000000000044E-3</v>
      </c>
      <c r="ES9" s="45">
        <f t="shared" si="29"/>
        <v>5.0000000000000044E-3</v>
      </c>
      <c r="ET9" s="45">
        <f t="shared" si="29"/>
        <v>3.9999999999999897E-3</v>
      </c>
      <c r="EU9" s="45">
        <f t="shared" si="29"/>
        <v>3.9999999999999897E-3</v>
      </c>
      <c r="EV9" s="45">
        <f>DE5-BT$4</f>
        <v>3.9999999999999897E-3</v>
      </c>
      <c r="EY9" s="41" t="s">
        <v>2199</v>
      </c>
      <c r="EZ9" s="45">
        <f>DP9/BY5</f>
        <v>8.6455331412103823E-3</v>
      </c>
      <c r="FA9" s="45">
        <f t="shared" si="23"/>
        <v>1.0989010989010999E-2</v>
      </c>
      <c r="FB9" s="45">
        <f t="shared" si="23"/>
        <v>8.6455331412103823E-3</v>
      </c>
      <c r="FC9" s="45">
        <f t="shared" si="23"/>
        <v>9.6153846153846246E-3</v>
      </c>
      <c r="FD9" s="45">
        <f t="shared" si="23"/>
        <v>7.4074074074074139E-2</v>
      </c>
      <c r="FE9" s="45">
        <f t="shared" si="23"/>
        <v>0.13432835820895517</v>
      </c>
      <c r="FF9" s="45">
        <f t="shared" si="23"/>
        <v>0.2246376811594202</v>
      </c>
      <c r="FG9" s="45">
        <f t="shared" si="23"/>
        <v>0.2246376811594202</v>
      </c>
      <c r="FH9" s="45">
        <f t="shared" si="23"/>
        <v>0.26724137931034475</v>
      </c>
      <c r="FI9" s="45">
        <f t="shared" si="23"/>
        <v>-9.1836734693877625E-2</v>
      </c>
      <c r="FJ9" s="45">
        <f t="shared" si="23"/>
        <v>-9.1836734693877625E-2</v>
      </c>
      <c r="FK9" s="45">
        <f t="shared" si="23"/>
        <v>5.8139534883720825E-2</v>
      </c>
      <c r="FL9" s="45">
        <f t="shared" si="23"/>
        <v>5.8139534883720825E-2</v>
      </c>
      <c r="FM9" s="45">
        <f t="shared" si="23"/>
        <v>6.3291139240506208E-2</v>
      </c>
      <c r="FN9" s="45">
        <f t="shared" si="23"/>
        <v>6.5789473684210398E-2</v>
      </c>
      <c r="FO9" s="45">
        <f t="shared" si="23"/>
        <v>5.8139534883720825E-2</v>
      </c>
      <c r="FP9" s="45">
        <f t="shared" si="23"/>
        <v>5.8139534883720825E-2</v>
      </c>
      <c r="FQ9" s="45">
        <f t="shared" si="23"/>
        <v>0.17968750000000006</v>
      </c>
      <c r="FR9" s="45">
        <f t="shared" si="23"/>
        <v>0.17968750000000006</v>
      </c>
      <c r="FS9" s="45">
        <f t="shared" si="23"/>
        <v>0.11979166666666677</v>
      </c>
      <c r="FT9" s="45">
        <f t="shared" si="23"/>
        <v>0.20338983050847462</v>
      </c>
      <c r="FU9" s="45">
        <f t="shared" si="23"/>
        <v>0.1472392638036808</v>
      </c>
      <c r="FV9" s="45">
        <f t="shared" si="23"/>
        <v>0.19834710743801656</v>
      </c>
      <c r="FW9" s="45">
        <f t="shared" si="23"/>
        <v>0.22033898305084751</v>
      </c>
      <c r="FX9" s="45">
        <f t="shared" si="23"/>
        <v>0.22033898305084751</v>
      </c>
      <c r="FY9" s="45">
        <f t="shared" si="23"/>
        <v>0.15476190476190471</v>
      </c>
      <c r="FZ9" s="45">
        <f t="shared" si="23"/>
        <v>0.17567567567567566</v>
      </c>
      <c r="GA9" s="45">
        <f t="shared" si="23"/>
        <v>7.1428571428571327E-2</v>
      </c>
      <c r="GB9" s="45">
        <f t="shared" si="23"/>
        <v>5.0505050505050546E-2</v>
      </c>
      <c r="GC9" s="45">
        <f t="shared" si="23"/>
        <v>5.0505050505050546E-2</v>
      </c>
      <c r="GD9" s="45">
        <f t="shared" si="23"/>
        <v>4.4943820224718989E-2</v>
      </c>
      <c r="GE9" s="45">
        <f t="shared" si="23"/>
        <v>4.5977011494252755E-2</v>
      </c>
      <c r="GF9" s="45">
        <f t="shared" si="23"/>
        <v>4.6511627906976626E-2</v>
      </c>
    </row>
    <row r="10" spans="2:188">
      <c r="B10" s="44">
        <v>8</v>
      </c>
      <c r="C10" s="39" t="s">
        <v>99</v>
      </c>
      <c r="D10" s="14">
        <v>4.4999999999999998E-2</v>
      </c>
      <c r="E10" s="14">
        <v>4.4999999999999998E-2</v>
      </c>
      <c r="F10" s="14">
        <v>4.4999999999999998E-2</v>
      </c>
      <c r="G10" s="14">
        <v>4.4999999999999998E-2</v>
      </c>
      <c r="H10" s="14">
        <v>4.4999999999999998E-2</v>
      </c>
      <c r="I10" s="14">
        <v>1.0999999999999999E-2</v>
      </c>
      <c r="J10" s="14">
        <v>2.8000000000000001E-2</v>
      </c>
      <c r="K10" s="14">
        <v>2.8000000000000001E-2</v>
      </c>
      <c r="L10" s="14">
        <v>2.8000000000000001E-2</v>
      </c>
      <c r="M10" s="14">
        <v>1.7999999999999999E-2</v>
      </c>
      <c r="N10" s="14">
        <v>1.7999999999999999E-2</v>
      </c>
      <c r="O10" s="14">
        <v>1.2999999999999999E-2</v>
      </c>
      <c r="P10" s="14">
        <v>1.2999999999999999E-2</v>
      </c>
      <c r="Q10" s="14">
        <v>1.2999999999999999E-2</v>
      </c>
      <c r="R10" s="14">
        <v>1.2999999999999999E-2</v>
      </c>
      <c r="S10" s="14">
        <v>1.2999999999999999E-2</v>
      </c>
      <c r="T10" s="14">
        <v>1.2999999999999999E-2</v>
      </c>
      <c r="U10" s="14">
        <v>2.5999999999999999E-2</v>
      </c>
      <c r="V10" s="14">
        <v>2.5999999999999999E-2</v>
      </c>
      <c r="W10" s="14">
        <v>2.5999999999999999E-2</v>
      </c>
      <c r="X10" s="14">
        <v>0.02</v>
      </c>
      <c r="Y10" s="14">
        <v>0.02</v>
      </c>
      <c r="Z10" s="14">
        <v>0.02</v>
      </c>
      <c r="AA10" s="486">
        <v>0.02</v>
      </c>
      <c r="AB10" s="486">
        <v>0.02</v>
      </c>
      <c r="AC10" s="486">
        <v>3.7999999999999999E-2</v>
      </c>
      <c r="AD10" s="486">
        <v>3.7999999999999999E-2</v>
      </c>
      <c r="AE10" s="486">
        <v>1.0999999999999999E-2</v>
      </c>
      <c r="AF10" s="486">
        <v>1.7999999999999999E-2</v>
      </c>
      <c r="AG10" s="486">
        <v>1.7999999999999999E-2</v>
      </c>
      <c r="AH10" s="486">
        <v>1.2999999999999999E-2</v>
      </c>
      <c r="AI10" s="486">
        <v>1.2999999999999999E-2</v>
      </c>
      <c r="AJ10" s="486">
        <v>1.2999999999999999E-2</v>
      </c>
      <c r="AL10" s="41">
        <v>8</v>
      </c>
      <c r="AM10" s="39" t="s">
        <v>2028</v>
      </c>
      <c r="AN10" s="14">
        <f t="shared" ref="AN10:BJ10" si="30">D4+D7+D11</f>
        <v>0.27</v>
      </c>
      <c r="AO10" s="14">
        <f t="shared" si="30"/>
        <v>0.216</v>
      </c>
      <c r="AP10" s="14">
        <f t="shared" si="30"/>
        <v>0.27</v>
      </c>
      <c r="AQ10" s="14">
        <f t="shared" si="30"/>
        <v>0.245</v>
      </c>
      <c r="AR10" s="14">
        <f t="shared" si="30"/>
        <v>0.126</v>
      </c>
      <c r="AS10" s="14">
        <f t="shared" si="30"/>
        <v>4.5999999999999999E-2</v>
      </c>
      <c r="AT10" s="14">
        <f t="shared" si="30"/>
        <v>8.4000000000000005E-2</v>
      </c>
      <c r="AU10" s="14">
        <f t="shared" si="30"/>
        <v>8.4000000000000005E-2</v>
      </c>
      <c r="AV10" s="14">
        <f t="shared" si="30"/>
        <v>6.8000000000000005E-2</v>
      </c>
      <c r="AW10" s="14">
        <f t="shared" si="30"/>
        <v>8.8999999999999996E-2</v>
      </c>
      <c r="AX10" s="14">
        <f t="shared" si="30"/>
        <v>8.8999999999999996E-2</v>
      </c>
      <c r="AY10" s="14">
        <f t="shared" si="30"/>
        <v>6.4000000000000001E-2</v>
      </c>
      <c r="AZ10" s="14">
        <f t="shared" si="30"/>
        <v>6.4000000000000001E-2</v>
      </c>
      <c r="BA10" s="14">
        <f t="shared" si="30"/>
        <v>5.8000000000000003E-2</v>
      </c>
      <c r="BB10" s="14">
        <f t="shared" si="30"/>
        <v>5.7000000000000002E-2</v>
      </c>
      <c r="BC10" s="14">
        <f t="shared" si="30"/>
        <v>6.4000000000000001E-2</v>
      </c>
      <c r="BD10" s="14">
        <f t="shared" si="30"/>
        <v>6.4000000000000001E-2</v>
      </c>
      <c r="BE10" s="14">
        <f t="shared" si="30"/>
        <v>8.2000000000000003E-2</v>
      </c>
      <c r="BF10" s="14">
        <f t="shared" si="30"/>
        <v>8.2000000000000003E-2</v>
      </c>
      <c r="BG10" s="14">
        <f t="shared" si="30"/>
        <v>0.129</v>
      </c>
      <c r="BH10" s="14">
        <f t="shared" si="30"/>
        <v>7.1999999999999995E-2</v>
      </c>
      <c r="BI10" s="14">
        <f t="shared" si="30"/>
        <v>0.105</v>
      </c>
      <c r="BJ10" s="14">
        <f t="shared" si="30"/>
        <v>7.3999999999999996E-2</v>
      </c>
      <c r="BK10" s="14">
        <f t="shared" ref="BK10:BT10" si="31">AA4+AA7+AA11</f>
        <v>6.9999999999999993E-2</v>
      </c>
      <c r="BL10" s="14">
        <f t="shared" si="31"/>
        <v>6.9999999999999993E-2</v>
      </c>
      <c r="BM10" s="14">
        <f t="shared" si="31"/>
        <v>0.11499999999999999</v>
      </c>
      <c r="BN10" s="14">
        <f t="shared" si="31"/>
        <v>0.10100000000000001</v>
      </c>
      <c r="BO10" s="14">
        <f t="shared" si="31"/>
        <v>6.1000000000000006E-2</v>
      </c>
      <c r="BP10" s="14">
        <f t="shared" si="31"/>
        <v>7.5999999999999998E-2</v>
      </c>
      <c r="BQ10" s="14">
        <f t="shared" si="31"/>
        <v>7.5999999999999998E-2</v>
      </c>
      <c r="BR10" s="14">
        <f t="shared" si="31"/>
        <v>6.7000000000000004E-2</v>
      </c>
      <c r="BS10" s="14">
        <f t="shared" si="31"/>
        <v>6.5000000000000002E-2</v>
      </c>
      <c r="BT10" s="14">
        <f t="shared" si="31"/>
        <v>6.5000000000000002E-2</v>
      </c>
      <c r="BU10" s="474"/>
      <c r="BW10" s="41">
        <v>8</v>
      </c>
      <c r="BX10" s="39" t="s">
        <v>108</v>
      </c>
      <c r="BY10" s="42">
        <v>0.32800000000000001</v>
      </c>
      <c r="BZ10" s="42">
        <v>0.27400000000000002</v>
      </c>
      <c r="CA10" s="42">
        <v>0.32800000000000001</v>
      </c>
      <c r="CB10" s="42">
        <v>0.30299999999999999</v>
      </c>
      <c r="CC10" s="443" t="s">
        <v>2122</v>
      </c>
      <c r="CD10" s="42">
        <v>6.7999999999999991E-2</v>
      </c>
      <c r="CE10" s="443" t="s">
        <v>2122</v>
      </c>
      <c r="CF10" s="443" t="s">
        <v>2122</v>
      </c>
      <c r="CG10" s="42">
        <v>0.11799999999999999</v>
      </c>
      <c r="CH10" s="42">
        <v>0.11599999999999999</v>
      </c>
      <c r="CI10" s="42">
        <v>0.11599999999999999</v>
      </c>
      <c r="CJ10" s="443" t="s">
        <v>2122</v>
      </c>
      <c r="CK10" s="42">
        <v>8.3999999999999991E-2</v>
      </c>
      <c r="CL10" s="42">
        <v>7.8E-2</v>
      </c>
      <c r="CM10" s="42">
        <v>7.6999999999999999E-2</v>
      </c>
      <c r="CN10" s="443" t="s">
        <v>2122</v>
      </c>
      <c r="CO10" s="42">
        <v>8.3999999999999991E-2</v>
      </c>
      <c r="CP10" s="42">
        <v>0.121</v>
      </c>
      <c r="CQ10" s="42">
        <v>0.121</v>
      </c>
      <c r="CR10" s="42">
        <v>0.16799999999999998</v>
      </c>
      <c r="CS10" s="42">
        <v>0.106</v>
      </c>
      <c r="CT10" s="42">
        <v>0.13900000000000001</v>
      </c>
      <c r="CU10" s="42">
        <v>0.108</v>
      </c>
      <c r="CV10" s="443" t="s">
        <v>2122</v>
      </c>
      <c r="CW10" s="443" t="s">
        <v>2122</v>
      </c>
      <c r="CX10" s="449">
        <v>0.18</v>
      </c>
      <c r="CY10" s="449">
        <v>0.16600000000000001</v>
      </c>
      <c r="CZ10" s="443" t="s">
        <v>2122</v>
      </c>
      <c r="DA10" s="443" t="s">
        <v>2122</v>
      </c>
      <c r="DB10" s="443" t="s">
        <v>2122</v>
      </c>
      <c r="DC10" s="443" t="s">
        <v>2122</v>
      </c>
      <c r="DD10" s="443" t="s">
        <v>2122</v>
      </c>
      <c r="DE10" s="443" t="s">
        <v>2122</v>
      </c>
      <c r="DF10" s="474"/>
      <c r="DG10" s="474"/>
      <c r="DH10" s="474"/>
      <c r="DI10" s="474"/>
      <c r="DJ10" s="474"/>
      <c r="DK10" s="474"/>
      <c r="DM10" s="41">
        <v>2</v>
      </c>
      <c r="DN10" s="41">
        <v>4</v>
      </c>
      <c r="DO10" s="41" t="str">
        <f t="shared" si="2"/>
        <v>処遇加算Ⅰ特定加算Ⅰベア加算なしから新加算Ⅳ</v>
      </c>
      <c r="DP10" s="45">
        <f t="shared" si="21"/>
        <v>-7.1000000000000008E-2</v>
      </c>
      <c r="DQ10" s="45">
        <f t="shared" si="21"/>
        <v>-5.1000000000000018E-2</v>
      </c>
      <c r="DR10" s="45">
        <f t="shared" si="21"/>
        <v>-7.1000000000000008E-2</v>
      </c>
      <c r="DS10" s="45">
        <f t="shared" si="21"/>
        <v>-6.1000000000000026E-2</v>
      </c>
      <c r="DT10" s="45">
        <f t="shared" si="21"/>
        <v>-1.1999999999999983E-2</v>
      </c>
      <c r="DU10" s="45">
        <f t="shared" si="21"/>
        <v>-3.0000000000000027E-3</v>
      </c>
      <c r="DV10" s="45">
        <f t="shared" si="21"/>
        <v>7.9999999999999932E-3</v>
      </c>
      <c r="DW10" s="45">
        <f t="shared" si="21"/>
        <v>7.9999999999999932E-3</v>
      </c>
      <c r="DX10" s="45">
        <f t="shared" si="21"/>
        <v>1.3999999999999999E-2</v>
      </c>
      <c r="DY10" s="45">
        <f t="shared" si="21"/>
        <v>-2.700000000000001E-2</v>
      </c>
      <c r="DZ10" s="45">
        <f t="shared" si="21"/>
        <v>-2.700000000000001E-2</v>
      </c>
      <c r="EA10" s="45">
        <f t="shared" si="21"/>
        <v>-1.2000000000000011E-2</v>
      </c>
      <c r="EB10" s="45">
        <f t="shared" si="21"/>
        <v>-1.2000000000000011E-2</v>
      </c>
      <c r="EC10" s="45">
        <f t="shared" si="21"/>
        <v>-1.100000000000001E-2</v>
      </c>
      <c r="ED10" s="45">
        <f t="shared" si="21"/>
        <v>-9.000000000000008E-3</v>
      </c>
      <c r="EE10" s="45">
        <f t="shared" ref="EE10:EU10" si="32">CN6-BC$4</f>
        <v>-1.2000000000000011E-2</v>
      </c>
      <c r="EF10" s="45">
        <f t="shared" si="32"/>
        <v>-1.2000000000000011E-2</v>
      </c>
      <c r="EG10" s="45">
        <f t="shared" si="32"/>
        <v>0</v>
      </c>
      <c r="EH10" s="45">
        <f t="shared" si="32"/>
        <v>0</v>
      </c>
      <c r="EI10" s="45">
        <f t="shared" si="32"/>
        <v>-1.699999999999996E-2</v>
      </c>
      <c r="EJ10" s="45">
        <f t="shared" si="32"/>
        <v>2.0000000000000018E-3</v>
      </c>
      <c r="EK10" s="45">
        <f t="shared" si="32"/>
        <v>-1.0000000000000009E-2</v>
      </c>
      <c r="EL10" s="45">
        <f t="shared" si="32"/>
        <v>1.0000000000000009E-3</v>
      </c>
      <c r="EM10" s="45">
        <f t="shared" si="32"/>
        <v>4.0000000000000036E-3</v>
      </c>
      <c r="EN10" s="45">
        <f t="shared" si="32"/>
        <v>4.0000000000000036E-3</v>
      </c>
      <c r="EO10" s="45">
        <f t="shared" si="32"/>
        <v>-1.0000000000000286E-3</v>
      </c>
      <c r="EP10" s="45">
        <f t="shared" si="32"/>
        <v>5.0000000000000044E-3</v>
      </c>
      <c r="EQ10" s="45">
        <f t="shared" si="32"/>
        <v>-1.100000000000001E-2</v>
      </c>
      <c r="ER10" s="45">
        <f t="shared" si="32"/>
        <v>-1.2999999999999998E-2</v>
      </c>
      <c r="ES10" s="45">
        <f t="shared" si="32"/>
        <v>-1.2999999999999998E-2</v>
      </c>
      <c r="ET10" s="45">
        <f t="shared" si="32"/>
        <v>-1.4000000000000012E-2</v>
      </c>
      <c r="EU10" s="45">
        <f t="shared" si="32"/>
        <v>-1.4000000000000012E-2</v>
      </c>
      <c r="EV10" s="45">
        <f>DE6-BT$4</f>
        <v>-1.3000000000000012E-2</v>
      </c>
      <c r="EY10" s="41" t="s">
        <v>2200</v>
      </c>
      <c r="EZ10" s="45">
        <f>DP10/BY6</f>
        <v>-0.26007326007326009</v>
      </c>
      <c r="FA10" s="45">
        <f t="shared" si="23"/>
        <v>-0.23287671232876719</v>
      </c>
      <c r="FB10" s="45">
        <f t="shared" si="23"/>
        <v>-0.26007326007326009</v>
      </c>
      <c r="FC10" s="45">
        <f t="shared" si="23"/>
        <v>-0.24596774193548401</v>
      </c>
      <c r="FD10" s="45">
        <f t="shared" si="23"/>
        <v>-8.6956521739130307E-2</v>
      </c>
      <c r="FE10" s="45">
        <f t="shared" si="23"/>
        <v>-5.4545454545454598E-2</v>
      </c>
      <c r="FF10" s="45">
        <f t="shared" si="23"/>
        <v>6.9565217391304293E-2</v>
      </c>
      <c r="FG10" s="45">
        <f t="shared" si="23"/>
        <v>6.9565217391304293E-2</v>
      </c>
      <c r="FH10" s="45">
        <f t="shared" si="23"/>
        <v>0.14141414141414138</v>
      </c>
      <c r="FI10" s="45">
        <f t="shared" si="23"/>
        <v>-0.33750000000000013</v>
      </c>
      <c r="FJ10" s="45">
        <f t="shared" si="23"/>
        <v>-0.33750000000000013</v>
      </c>
      <c r="FK10" s="45">
        <f t="shared" si="23"/>
        <v>-0.17391304347826103</v>
      </c>
      <c r="FL10" s="45">
        <f t="shared" si="23"/>
        <v>-0.17391304347826103</v>
      </c>
      <c r="FM10" s="45">
        <f t="shared" si="23"/>
        <v>-0.17460317460317476</v>
      </c>
      <c r="FN10" s="45">
        <f t="shared" si="23"/>
        <v>-0.14516129032258077</v>
      </c>
      <c r="FO10" s="45">
        <f t="shared" si="23"/>
        <v>-0.17391304347826103</v>
      </c>
      <c r="FP10" s="45">
        <f t="shared" si="23"/>
        <v>-0.17391304347826103</v>
      </c>
      <c r="FQ10" s="45">
        <f t="shared" si="23"/>
        <v>0</v>
      </c>
      <c r="FR10" s="45">
        <f t="shared" si="23"/>
        <v>0</v>
      </c>
      <c r="FS10" s="45">
        <f t="shared" si="23"/>
        <v>-0.11184210526315762</v>
      </c>
      <c r="FT10" s="45">
        <f t="shared" si="23"/>
        <v>2.0833333333333353E-2</v>
      </c>
      <c r="FU10" s="45">
        <f t="shared" si="23"/>
        <v>-7.7519379844961309E-2</v>
      </c>
      <c r="FV10" s="45">
        <f t="shared" si="23"/>
        <v>1.0204081632653069E-2</v>
      </c>
      <c r="FW10" s="45">
        <f t="shared" si="23"/>
        <v>4.1666666666666706E-2</v>
      </c>
      <c r="FX10" s="45">
        <f t="shared" si="23"/>
        <v>4.1666666666666706E-2</v>
      </c>
      <c r="FY10" s="45">
        <f t="shared" si="23"/>
        <v>-7.0921985815604873E-3</v>
      </c>
      <c r="FZ10" s="45">
        <f t="shared" si="23"/>
        <v>3.9370078740157514E-2</v>
      </c>
      <c r="GA10" s="45">
        <f t="shared" si="23"/>
        <v>-0.16417910447761208</v>
      </c>
      <c r="GB10" s="45">
        <f t="shared" si="23"/>
        <v>-0.16049382716049379</v>
      </c>
      <c r="GC10" s="45">
        <f t="shared" si="23"/>
        <v>-0.16049382716049379</v>
      </c>
      <c r="GD10" s="45">
        <f t="shared" si="23"/>
        <v>-0.19718309859154948</v>
      </c>
      <c r="GE10" s="45">
        <f t="shared" si="23"/>
        <v>-0.20289855072463789</v>
      </c>
      <c r="GF10" s="45">
        <f t="shared" si="23"/>
        <v>-0.18840579710144947</v>
      </c>
    </row>
    <row r="11" spans="2:188">
      <c r="B11" s="44">
        <v>9</v>
      </c>
      <c r="C11" s="38" t="s">
        <v>100</v>
      </c>
      <c r="D11" s="14">
        <v>0</v>
      </c>
      <c r="E11" s="14">
        <v>0</v>
      </c>
      <c r="F11" s="14">
        <v>0</v>
      </c>
      <c r="G11" s="14">
        <v>0</v>
      </c>
      <c r="H11" s="14">
        <v>0</v>
      </c>
      <c r="I11" s="14">
        <v>0</v>
      </c>
      <c r="J11" s="14">
        <v>0</v>
      </c>
      <c r="K11" s="14">
        <v>0</v>
      </c>
      <c r="L11" s="14">
        <v>0</v>
      </c>
      <c r="M11" s="14">
        <v>0</v>
      </c>
      <c r="N11" s="14">
        <v>0</v>
      </c>
      <c r="O11" s="14">
        <v>0</v>
      </c>
      <c r="P11" s="14">
        <v>0</v>
      </c>
      <c r="Q11" s="14">
        <v>0</v>
      </c>
      <c r="R11" s="14">
        <v>0</v>
      </c>
      <c r="S11" s="14">
        <v>0</v>
      </c>
      <c r="T11" s="14">
        <v>0</v>
      </c>
      <c r="U11" s="14">
        <v>0</v>
      </c>
      <c r="V11" s="14">
        <v>0</v>
      </c>
      <c r="W11" s="14">
        <v>0</v>
      </c>
      <c r="X11" s="14">
        <v>0</v>
      </c>
      <c r="Y11" s="14">
        <v>0</v>
      </c>
      <c r="Z11" s="14">
        <v>0</v>
      </c>
      <c r="AA11" s="14">
        <v>0</v>
      </c>
      <c r="AB11" s="14">
        <v>0</v>
      </c>
      <c r="AC11" s="14">
        <v>0</v>
      </c>
      <c r="AD11" s="14">
        <v>0</v>
      </c>
      <c r="AE11" s="14">
        <v>0</v>
      </c>
      <c r="AF11" s="14">
        <v>0</v>
      </c>
      <c r="AG11" s="14">
        <v>0</v>
      </c>
      <c r="AH11" s="14">
        <v>0</v>
      </c>
      <c r="AI11" s="14">
        <v>0</v>
      </c>
      <c r="AJ11" s="14">
        <v>0</v>
      </c>
      <c r="AL11" s="41">
        <v>9</v>
      </c>
      <c r="AM11" s="39" t="s">
        <v>2027</v>
      </c>
      <c r="AN11" s="14">
        <f t="shared" ref="AN11:BJ11" si="33">D4+D8+D10</f>
        <v>0.3</v>
      </c>
      <c r="AO11" s="14">
        <f t="shared" si="33"/>
        <v>0.246</v>
      </c>
      <c r="AP11" s="14">
        <f t="shared" si="33"/>
        <v>0.3</v>
      </c>
      <c r="AQ11" s="14">
        <f t="shared" si="33"/>
        <v>0.27499999999999997</v>
      </c>
      <c r="AR11" s="14" t="e">
        <f t="shared" si="33"/>
        <v>#VALUE!</v>
      </c>
      <c r="AS11" s="14">
        <f t="shared" si="33"/>
        <v>5.5999999999999994E-2</v>
      </c>
      <c r="AT11" s="14" t="e">
        <f t="shared" si="33"/>
        <v>#VALUE!</v>
      </c>
      <c r="AU11" s="14" t="e">
        <f t="shared" si="33"/>
        <v>#VALUE!</v>
      </c>
      <c r="AV11" s="14">
        <f t="shared" si="33"/>
        <v>9.4E-2</v>
      </c>
      <c r="AW11" s="14">
        <f t="shared" si="33"/>
        <v>0.10299999999999999</v>
      </c>
      <c r="AX11" s="14">
        <f t="shared" si="33"/>
        <v>0.10299999999999999</v>
      </c>
      <c r="AY11" s="14">
        <f t="shared" si="33"/>
        <v>7.4999999999999997E-2</v>
      </c>
      <c r="AZ11" s="14">
        <f t="shared" si="33"/>
        <v>7.4999999999999997E-2</v>
      </c>
      <c r="BA11" s="14">
        <f t="shared" si="33"/>
        <v>6.9000000000000006E-2</v>
      </c>
      <c r="BB11" s="14">
        <f t="shared" si="33"/>
        <v>6.8000000000000005E-2</v>
      </c>
      <c r="BC11" s="14" t="e">
        <f t="shared" si="33"/>
        <v>#VALUE!</v>
      </c>
      <c r="BD11" s="14">
        <f t="shared" si="33"/>
        <v>7.4999999999999997E-2</v>
      </c>
      <c r="BE11" s="14">
        <f t="shared" si="33"/>
        <v>0.105</v>
      </c>
      <c r="BF11" s="14">
        <f t="shared" si="33"/>
        <v>0.105</v>
      </c>
      <c r="BG11" s="14">
        <f t="shared" si="33"/>
        <v>0.152</v>
      </c>
      <c r="BH11" s="14">
        <f t="shared" si="33"/>
        <v>8.8999999999999996E-2</v>
      </c>
      <c r="BI11" s="14">
        <f t="shared" si="33"/>
        <v>0.122</v>
      </c>
      <c r="BJ11" s="14">
        <f t="shared" si="33"/>
        <v>9.0999999999999998E-2</v>
      </c>
      <c r="BK11" s="14" t="e">
        <f t="shared" ref="BK11:BT11" si="34">AA4+AA8+AA10</f>
        <v>#VALUE!</v>
      </c>
      <c r="BL11" s="14" t="e">
        <f t="shared" si="34"/>
        <v>#VALUE!</v>
      </c>
      <c r="BM11" s="14">
        <f t="shared" si="34"/>
        <v>0.14899999999999999</v>
      </c>
      <c r="BN11" s="14">
        <f t="shared" si="34"/>
        <v>0.13500000000000001</v>
      </c>
      <c r="BO11" s="14" t="e">
        <f t="shared" si="34"/>
        <v>#VALUE!</v>
      </c>
      <c r="BP11" s="14" t="e">
        <f t="shared" si="34"/>
        <v>#VALUE!</v>
      </c>
      <c r="BQ11" s="14" t="e">
        <f t="shared" si="34"/>
        <v>#VALUE!</v>
      </c>
      <c r="BR11" s="14" t="e">
        <f t="shared" si="34"/>
        <v>#VALUE!</v>
      </c>
      <c r="BS11" s="14" t="e">
        <f t="shared" si="34"/>
        <v>#VALUE!</v>
      </c>
      <c r="BT11" s="14" t="e">
        <f t="shared" si="34"/>
        <v>#VALUE!</v>
      </c>
      <c r="BU11" s="474"/>
      <c r="BW11" s="41">
        <v>9</v>
      </c>
      <c r="BX11" s="39" t="s">
        <v>109</v>
      </c>
      <c r="BY11" s="42">
        <v>0.29800000000000004</v>
      </c>
      <c r="BZ11" s="42">
        <v>0.24399999999999999</v>
      </c>
      <c r="CA11" s="42">
        <v>0.29800000000000004</v>
      </c>
      <c r="CB11" s="42">
        <v>0.27300000000000002</v>
      </c>
      <c r="CC11" s="42">
        <v>0.154</v>
      </c>
      <c r="CD11" s="42">
        <v>5.7999999999999996E-2</v>
      </c>
      <c r="CE11" s="42">
        <v>0.10800000000000001</v>
      </c>
      <c r="CF11" s="42">
        <v>0.10800000000000001</v>
      </c>
      <c r="CG11" s="42">
        <v>9.1999999999999998E-2</v>
      </c>
      <c r="CH11" s="42">
        <v>0.10199999999999999</v>
      </c>
      <c r="CI11" s="42">
        <v>0.10199999999999999</v>
      </c>
      <c r="CJ11" s="443" t="s">
        <v>2122</v>
      </c>
      <c r="CK11" s="42">
        <v>7.2999999999999995E-2</v>
      </c>
      <c r="CL11" s="42">
        <v>6.7000000000000004E-2</v>
      </c>
      <c r="CM11" s="42">
        <v>6.6000000000000003E-2</v>
      </c>
      <c r="CN11" s="42">
        <v>7.2999999999999995E-2</v>
      </c>
      <c r="CO11" s="42">
        <v>7.2999999999999995E-2</v>
      </c>
      <c r="CP11" s="42">
        <v>9.8000000000000004E-2</v>
      </c>
      <c r="CQ11" s="42">
        <v>9.8000000000000004E-2</v>
      </c>
      <c r="CR11" s="42">
        <v>0.14500000000000002</v>
      </c>
      <c r="CS11" s="42">
        <v>8.8999999999999996E-2</v>
      </c>
      <c r="CT11" s="42">
        <v>0.122</v>
      </c>
      <c r="CU11" s="42">
        <v>9.0999999999999998E-2</v>
      </c>
      <c r="CV11" s="449">
        <v>8.6999999999999994E-2</v>
      </c>
      <c r="CW11" s="449">
        <v>8.6999999999999994E-2</v>
      </c>
      <c r="CX11" s="449">
        <v>0.14599999999999999</v>
      </c>
      <c r="CY11" s="449">
        <v>0.13200000000000001</v>
      </c>
      <c r="CZ11" s="449">
        <v>7.3000000000000009E-2</v>
      </c>
      <c r="DA11" s="449">
        <v>8.8999999999999996E-2</v>
      </c>
      <c r="DB11" s="449">
        <v>8.8999999999999996E-2</v>
      </c>
      <c r="DC11" s="449">
        <v>7.5999999999999998E-2</v>
      </c>
      <c r="DD11" s="449">
        <v>7.3999999999999996E-2</v>
      </c>
      <c r="DE11" s="449">
        <v>7.3999999999999996E-2</v>
      </c>
      <c r="DF11" s="474"/>
      <c r="DG11" s="474"/>
      <c r="DH11" s="474"/>
      <c r="DI11" s="474"/>
      <c r="DJ11" s="474"/>
      <c r="DK11" s="474"/>
      <c r="DM11" s="41">
        <v>2</v>
      </c>
      <c r="DN11" s="41">
        <v>5</v>
      </c>
      <c r="DO11" s="41" t="str">
        <f t="shared" si="2"/>
        <v>処遇加算Ⅰ特定加算Ⅰベア加算なしから新加算Ⅴ（１）</v>
      </c>
      <c r="DP11" s="45">
        <f t="shared" si="21"/>
        <v>2.8000000000000025E-2</v>
      </c>
      <c r="DQ11" s="45">
        <f t="shared" si="21"/>
        <v>2.8000000000000025E-2</v>
      </c>
      <c r="DR11" s="45">
        <f t="shared" si="21"/>
        <v>2.8000000000000025E-2</v>
      </c>
      <c r="DS11" s="45">
        <f t="shared" si="21"/>
        <v>2.8000000000000025E-2</v>
      </c>
      <c r="DT11" s="45">
        <f t="shared" si="21"/>
        <v>2.7999999999999997E-2</v>
      </c>
      <c r="DU11" s="45">
        <f t="shared" si="21"/>
        <v>1.1999999999999997E-2</v>
      </c>
      <c r="DV11" s="45">
        <f t="shared" si="21"/>
        <v>2.4000000000000007E-2</v>
      </c>
      <c r="DW11" s="45">
        <f t="shared" si="21"/>
        <v>2.4000000000000007E-2</v>
      </c>
      <c r="DX11" s="45">
        <f t="shared" si="21"/>
        <v>2.4000000000000007E-2</v>
      </c>
      <c r="DY11" s="45">
        <f t="shared" si="21"/>
        <v>1.2999999999999998E-2</v>
      </c>
      <c r="DZ11" s="45">
        <f t="shared" si="21"/>
        <v>1.2999999999999998E-2</v>
      </c>
      <c r="EA11" s="45" t="e">
        <f t="shared" si="21"/>
        <v>#VALUE!</v>
      </c>
      <c r="EB11" s="45">
        <f t="shared" si="21"/>
        <v>8.9999999999999941E-3</v>
      </c>
      <c r="EC11" s="45">
        <f t="shared" si="21"/>
        <v>8.9999999999999941E-3</v>
      </c>
      <c r="ED11" s="45">
        <f t="shared" si="21"/>
        <v>8.9999999999999941E-3</v>
      </c>
      <c r="EE11" s="45">
        <f t="shared" ref="EE11:EU11" si="35">CN7-BC$4</f>
        <v>8.9999999999999941E-3</v>
      </c>
      <c r="EF11" s="45">
        <f t="shared" si="35"/>
        <v>8.9999999999999941E-3</v>
      </c>
      <c r="EG11" s="45">
        <f t="shared" si="35"/>
        <v>1.6E-2</v>
      </c>
      <c r="EH11" s="45">
        <f t="shared" si="35"/>
        <v>1.6E-2</v>
      </c>
      <c r="EI11" s="45">
        <f t="shared" si="35"/>
        <v>1.6000000000000014E-2</v>
      </c>
      <c r="EJ11" s="45">
        <f t="shared" si="35"/>
        <v>1.7000000000000001E-2</v>
      </c>
      <c r="EK11" s="45">
        <f t="shared" si="35"/>
        <v>1.7000000000000015E-2</v>
      </c>
      <c r="EL11" s="45">
        <f t="shared" si="35"/>
        <v>1.7000000000000001E-2</v>
      </c>
      <c r="EM11" s="45">
        <f t="shared" si="35"/>
        <v>1.7000000000000001E-2</v>
      </c>
      <c r="EN11" s="45">
        <f t="shared" si="35"/>
        <v>1.7000000000000001E-2</v>
      </c>
      <c r="EO11" s="45">
        <f t="shared" si="35"/>
        <v>3.1E-2</v>
      </c>
      <c r="EP11" s="45">
        <f t="shared" si="35"/>
        <v>3.1E-2</v>
      </c>
      <c r="EQ11" s="45">
        <f t="shared" si="35"/>
        <v>1.1999999999999997E-2</v>
      </c>
      <c r="ER11" s="45">
        <f t="shared" si="35"/>
        <v>1.2999999999999998E-2</v>
      </c>
      <c r="ES11" s="45">
        <f t="shared" si="35"/>
        <v>1.2999999999999998E-2</v>
      </c>
      <c r="ET11" s="45">
        <f t="shared" si="35"/>
        <v>8.9999999999999941E-3</v>
      </c>
      <c r="EU11" s="45">
        <f t="shared" si="35"/>
        <v>8.9999999999999941E-3</v>
      </c>
      <c r="EV11" s="45">
        <f>DE7-BT$4</f>
        <v>8.9999999999999941E-3</v>
      </c>
      <c r="EY11" s="41" t="s">
        <v>2201</v>
      </c>
      <c r="EZ11" s="45">
        <f>DP11/BY7</f>
        <v>7.5268817204301133E-2</v>
      </c>
      <c r="FA11" s="45">
        <f t="shared" si="23"/>
        <v>9.3959731543624234E-2</v>
      </c>
      <c r="FB11" s="45">
        <f t="shared" si="23"/>
        <v>7.5268817204301133E-2</v>
      </c>
      <c r="FC11" s="45">
        <f t="shared" si="23"/>
        <v>8.3086053412462973E-2</v>
      </c>
      <c r="FD11" s="45">
        <f t="shared" si="23"/>
        <v>0.15730337078651685</v>
      </c>
      <c r="FE11" s="45">
        <f t="shared" si="23"/>
        <v>0.1714285714285714</v>
      </c>
      <c r="FF11" s="45">
        <f t="shared" si="23"/>
        <v>0.18320610687022906</v>
      </c>
      <c r="FG11" s="45">
        <f t="shared" si="23"/>
        <v>0.18320610687022906</v>
      </c>
      <c r="FH11" s="45">
        <f t="shared" si="23"/>
        <v>0.22018348623853215</v>
      </c>
      <c r="FI11" s="45">
        <f t="shared" si="23"/>
        <v>0.10833333333333331</v>
      </c>
      <c r="FJ11" s="45">
        <f t="shared" si="23"/>
        <v>0.10833333333333331</v>
      </c>
      <c r="FK11" s="443" t="s">
        <v>2122</v>
      </c>
      <c r="FL11" s="45">
        <f t="shared" si="23"/>
        <v>9.9999999999999936E-2</v>
      </c>
      <c r="FM11" s="45">
        <f t="shared" si="23"/>
        <v>0.10843373493975896</v>
      </c>
      <c r="FN11" s="45">
        <f t="shared" si="23"/>
        <v>0.11249999999999992</v>
      </c>
      <c r="FO11" s="45">
        <f t="shared" si="23"/>
        <v>9.9999999999999936E-2</v>
      </c>
      <c r="FP11" s="45">
        <f t="shared" si="23"/>
        <v>9.9999999999999936E-2</v>
      </c>
      <c r="FQ11" s="45">
        <f t="shared" si="23"/>
        <v>0.13223140495867769</v>
      </c>
      <c r="FR11" s="45">
        <f t="shared" si="23"/>
        <v>0.13223140495867769</v>
      </c>
      <c r="FS11" s="45">
        <f t="shared" si="23"/>
        <v>8.6486486486486561E-2</v>
      </c>
      <c r="FT11" s="45">
        <f t="shared" si="23"/>
        <v>0.15315315315315317</v>
      </c>
      <c r="FU11" s="45">
        <f t="shared" si="23"/>
        <v>0.10897435897435905</v>
      </c>
      <c r="FV11" s="45">
        <f t="shared" si="23"/>
        <v>0.14912280701754385</v>
      </c>
      <c r="FW11" s="45">
        <f t="shared" si="23"/>
        <v>0.15596330275229359</v>
      </c>
      <c r="FX11" s="45">
        <f t="shared" si="23"/>
        <v>0.15596330275229359</v>
      </c>
      <c r="FY11" s="45">
        <f t="shared" si="23"/>
        <v>0.1791907514450867</v>
      </c>
      <c r="FZ11" s="45">
        <f t="shared" si="23"/>
        <v>0.20261437908496732</v>
      </c>
      <c r="GA11" s="45">
        <f t="shared" si="23"/>
        <v>0.13333333333333328</v>
      </c>
      <c r="GB11" s="45">
        <f t="shared" si="23"/>
        <v>0.12149532710280372</v>
      </c>
      <c r="GC11" s="45">
        <f t="shared" si="23"/>
        <v>0.12149532710280372</v>
      </c>
      <c r="GD11" s="45">
        <f t="shared" si="23"/>
        <v>9.5744680851063774E-2</v>
      </c>
      <c r="GE11" s="45">
        <f t="shared" si="23"/>
        <v>9.7826086956521674E-2</v>
      </c>
      <c r="GF11" s="45">
        <f t="shared" si="23"/>
        <v>9.8901098901098841E-2</v>
      </c>
    </row>
    <row r="12" spans="2:188">
      <c r="AL12" s="41">
        <v>10</v>
      </c>
      <c r="AM12" s="39" t="s">
        <v>2029</v>
      </c>
      <c r="AN12" s="42">
        <f t="shared" ref="AN12:BJ12" si="36">D4+D8+D11</f>
        <v>0.255</v>
      </c>
      <c r="AO12" s="42">
        <f t="shared" si="36"/>
        <v>0.20099999999999998</v>
      </c>
      <c r="AP12" s="42">
        <f t="shared" si="36"/>
        <v>0.255</v>
      </c>
      <c r="AQ12" s="42">
        <f t="shared" si="36"/>
        <v>0.22999999999999998</v>
      </c>
      <c r="AR12" s="42" t="e">
        <f t="shared" si="36"/>
        <v>#VALUE!</v>
      </c>
      <c r="AS12" s="42">
        <f t="shared" si="36"/>
        <v>4.4999999999999998E-2</v>
      </c>
      <c r="AT12" s="42" t="e">
        <f t="shared" si="36"/>
        <v>#VALUE!</v>
      </c>
      <c r="AU12" s="42" t="e">
        <f t="shared" si="36"/>
        <v>#VALUE!</v>
      </c>
      <c r="AV12" s="42">
        <f t="shared" si="36"/>
        <v>6.6000000000000003E-2</v>
      </c>
      <c r="AW12" s="42">
        <f t="shared" si="36"/>
        <v>8.4999999999999992E-2</v>
      </c>
      <c r="AX12" s="42">
        <f t="shared" si="36"/>
        <v>8.4999999999999992E-2</v>
      </c>
      <c r="AY12" s="42">
        <f t="shared" si="36"/>
        <v>6.2E-2</v>
      </c>
      <c r="AZ12" s="42">
        <f t="shared" si="36"/>
        <v>6.2E-2</v>
      </c>
      <c r="BA12" s="42">
        <f t="shared" si="36"/>
        <v>5.6000000000000001E-2</v>
      </c>
      <c r="BB12" s="42">
        <f t="shared" si="36"/>
        <v>5.5E-2</v>
      </c>
      <c r="BC12" s="42" t="e">
        <f t="shared" si="36"/>
        <v>#VALUE!</v>
      </c>
      <c r="BD12" s="42">
        <f t="shared" si="36"/>
        <v>6.2E-2</v>
      </c>
      <c r="BE12" s="42">
        <f t="shared" si="36"/>
        <v>7.9000000000000001E-2</v>
      </c>
      <c r="BF12" s="42">
        <f t="shared" si="36"/>
        <v>7.9000000000000001E-2</v>
      </c>
      <c r="BG12" s="42">
        <f t="shared" si="36"/>
        <v>0.126</v>
      </c>
      <c r="BH12" s="42">
        <f t="shared" si="36"/>
        <v>6.8999999999999992E-2</v>
      </c>
      <c r="BI12" s="42">
        <f t="shared" si="36"/>
        <v>0.10199999999999999</v>
      </c>
      <c r="BJ12" s="42">
        <f t="shared" si="36"/>
        <v>7.0999999999999994E-2</v>
      </c>
      <c r="BK12" s="42" t="e">
        <f t="shared" ref="BK12:BT12" si="37">AA4+AA8+AA11</f>
        <v>#VALUE!</v>
      </c>
      <c r="BL12" s="42" t="e">
        <f t="shared" si="37"/>
        <v>#VALUE!</v>
      </c>
      <c r="BM12" s="42">
        <f t="shared" si="37"/>
        <v>0.11099999999999999</v>
      </c>
      <c r="BN12" s="42">
        <f t="shared" si="37"/>
        <v>9.7000000000000003E-2</v>
      </c>
      <c r="BO12" s="42" t="e">
        <f t="shared" si="37"/>
        <v>#VALUE!</v>
      </c>
      <c r="BP12" s="42" t="e">
        <f t="shared" si="37"/>
        <v>#VALUE!</v>
      </c>
      <c r="BQ12" s="42" t="e">
        <f t="shared" si="37"/>
        <v>#VALUE!</v>
      </c>
      <c r="BR12" s="42" t="e">
        <f t="shared" si="37"/>
        <v>#VALUE!</v>
      </c>
      <c r="BS12" s="42" t="e">
        <f t="shared" si="37"/>
        <v>#VALUE!</v>
      </c>
      <c r="BT12" s="42" t="e">
        <f t="shared" si="37"/>
        <v>#VALUE!</v>
      </c>
      <c r="BU12" s="487"/>
      <c r="BW12" s="41">
        <v>10</v>
      </c>
      <c r="BX12" s="39" t="s">
        <v>110</v>
      </c>
      <c r="BY12" s="42">
        <v>0.28300000000000003</v>
      </c>
      <c r="BZ12" s="42">
        <v>0.22899999999999998</v>
      </c>
      <c r="CA12" s="42">
        <v>0.28300000000000003</v>
      </c>
      <c r="CB12" s="42">
        <v>0.25800000000000001</v>
      </c>
      <c r="CC12" s="443" t="s">
        <v>2122</v>
      </c>
      <c r="CD12" s="42">
        <v>5.6999999999999995E-2</v>
      </c>
      <c r="CE12" s="443" t="s">
        <v>2122</v>
      </c>
      <c r="CF12" s="443" t="s">
        <v>2122</v>
      </c>
      <c r="CG12" s="42">
        <v>0.09</v>
      </c>
      <c r="CH12" s="42">
        <v>9.799999999999999E-2</v>
      </c>
      <c r="CI12" s="42">
        <v>9.799999999999999E-2</v>
      </c>
      <c r="CJ12" s="443" t="s">
        <v>2122</v>
      </c>
      <c r="CK12" s="42">
        <v>7.0999999999999994E-2</v>
      </c>
      <c r="CL12" s="42">
        <v>6.5000000000000002E-2</v>
      </c>
      <c r="CM12" s="42">
        <v>6.4000000000000001E-2</v>
      </c>
      <c r="CN12" s="443" t="s">
        <v>2122</v>
      </c>
      <c r="CO12" s="42">
        <v>7.0999999999999994E-2</v>
      </c>
      <c r="CP12" s="42">
        <v>9.5000000000000001E-2</v>
      </c>
      <c r="CQ12" s="42">
        <v>9.5000000000000001E-2</v>
      </c>
      <c r="CR12" s="42">
        <v>0.14200000000000002</v>
      </c>
      <c r="CS12" s="42">
        <v>8.5999999999999993E-2</v>
      </c>
      <c r="CT12" s="42">
        <v>0.11899999999999999</v>
      </c>
      <c r="CU12" s="42">
        <v>8.7999999999999995E-2</v>
      </c>
      <c r="CV12" s="443" t="s">
        <v>2122</v>
      </c>
      <c r="CW12" s="443" t="s">
        <v>2122</v>
      </c>
      <c r="CX12" s="449">
        <v>0.14199999999999999</v>
      </c>
      <c r="CY12" s="449">
        <v>0.128</v>
      </c>
      <c r="CZ12" s="443" t="s">
        <v>2122</v>
      </c>
      <c r="DA12" s="443" t="s">
        <v>2122</v>
      </c>
      <c r="DB12" s="443" t="s">
        <v>2122</v>
      </c>
      <c r="DC12" s="443" t="s">
        <v>2122</v>
      </c>
      <c r="DD12" s="443" t="s">
        <v>2122</v>
      </c>
      <c r="DE12" s="443" t="s">
        <v>2122</v>
      </c>
      <c r="DF12" s="487"/>
      <c r="DG12" s="487"/>
      <c r="DH12" s="487"/>
      <c r="DI12" s="487"/>
      <c r="DJ12" s="487"/>
      <c r="DK12" s="487"/>
      <c r="DM12" s="41">
        <v>3</v>
      </c>
      <c r="DN12" s="41">
        <v>1</v>
      </c>
      <c r="DO12" s="41" t="str">
        <f t="shared" si="2"/>
        <v>処遇加算Ⅰ特定加算Ⅱベア加算から新加算Ⅰ</v>
      </c>
      <c r="DP12" s="45">
        <f t="shared" ref="DP12:ED15" si="38">BY3-AN$5</f>
        <v>4.3000000000000038E-2</v>
      </c>
      <c r="DQ12" s="45">
        <f t="shared" si="38"/>
        <v>4.3000000000000038E-2</v>
      </c>
      <c r="DR12" s="45">
        <f t="shared" si="38"/>
        <v>4.3000000000000038E-2</v>
      </c>
      <c r="DS12" s="45">
        <f t="shared" si="38"/>
        <v>4.3000000000000038E-2</v>
      </c>
      <c r="DT12" s="45" t="e">
        <f t="shared" si="38"/>
        <v>#VALUE!</v>
      </c>
      <c r="DU12" s="45">
        <f t="shared" si="38"/>
        <v>1.2999999999999998E-2</v>
      </c>
      <c r="DV12" s="45" t="e">
        <f t="shared" si="38"/>
        <v>#VALUE!</v>
      </c>
      <c r="DW12" s="45" t="e">
        <f t="shared" si="38"/>
        <v>#VALUE!</v>
      </c>
      <c r="DX12" s="45">
        <f t="shared" si="38"/>
        <v>2.6000000000000009E-2</v>
      </c>
      <c r="DY12" s="45">
        <f t="shared" si="38"/>
        <v>1.7000000000000001E-2</v>
      </c>
      <c r="DZ12" s="45">
        <f t="shared" si="38"/>
        <v>1.7000000000000001E-2</v>
      </c>
      <c r="EA12" s="45">
        <f t="shared" si="38"/>
        <v>1.0999999999999996E-2</v>
      </c>
      <c r="EB12" s="45">
        <f t="shared" si="38"/>
        <v>1.0999999999999996E-2</v>
      </c>
      <c r="EC12" s="45">
        <f t="shared" si="38"/>
        <v>1.0999999999999996E-2</v>
      </c>
      <c r="ED12" s="45">
        <f t="shared" si="38"/>
        <v>1.0999999999999996E-2</v>
      </c>
      <c r="EE12" s="45" t="e">
        <f t="shared" ref="EE12:EU12" si="39">CN3-BC$5</f>
        <v>#VALUE!</v>
      </c>
      <c r="EF12" s="45">
        <f t="shared" si="39"/>
        <v>1.0999999999999996E-2</v>
      </c>
      <c r="EG12" s="45">
        <f t="shared" si="39"/>
        <v>1.9000000000000017E-2</v>
      </c>
      <c r="EH12" s="45">
        <f t="shared" si="39"/>
        <v>1.9000000000000017E-2</v>
      </c>
      <c r="EI12" s="45">
        <f t="shared" si="39"/>
        <v>1.8999999999999989E-2</v>
      </c>
      <c r="EJ12" s="45">
        <f t="shared" si="39"/>
        <v>2.0000000000000004E-2</v>
      </c>
      <c r="EK12" s="45">
        <f t="shared" si="39"/>
        <v>1.999999999999999E-2</v>
      </c>
      <c r="EL12" s="45">
        <f t="shared" si="39"/>
        <v>2.0000000000000004E-2</v>
      </c>
      <c r="EM12" s="45" t="e">
        <f t="shared" si="39"/>
        <v>#VALUE!</v>
      </c>
      <c r="EN12" s="45" t="e">
        <f t="shared" si="39"/>
        <v>#VALUE!</v>
      </c>
      <c r="EO12" s="45">
        <f t="shared" si="39"/>
        <v>3.5000000000000003E-2</v>
      </c>
      <c r="EP12" s="45">
        <f t="shared" si="39"/>
        <v>3.5000000000000003E-2</v>
      </c>
      <c r="EQ12" s="45" t="e">
        <f t="shared" si="39"/>
        <v>#VALUE!</v>
      </c>
      <c r="ER12" s="45" t="e">
        <f t="shared" si="39"/>
        <v>#VALUE!</v>
      </c>
      <c r="ES12" s="45" t="e">
        <f t="shared" si="39"/>
        <v>#VALUE!</v>
      </c>
      <c r="ET12" s="45" t="e">
        <f t="shared" si="39"/>
        <v>#VALUE!</v>
      </c>
      <c r="EU12" s="45" t="e">
        <f t="shared" si="39"/>
        <v>#VALUE!</v>
      </c>
      <c r="EV12" s="45" t="e">
        <f>DE3-BT$5</f>
        <v>#VALUE!</v>
      </c>
      <c r="EY12" s="41" t="s">
        <v>2202</v>
      </c>
      <c r="EZ12" s="45">
        <f>DP12/BY3</f>
        <v>0.10311750599520392</v>
      </c>
      <c r="FA12" s="45">
        <f t="shared" ref="FA12:FZ15" si="40">DQ12/BZ3</f>
        <v>0.12536443148688056</v>
      </c>
      <c r="FB12" s="45">
        <f t="shared" si="40"/>
        <v>0.10311750599520392</v>
      </c>
      <c r="FC12" s="45">
        <f t="shared" si="40"/>
        <v>0.11256544502617812</v>
      </c>
      <c r="FD12" s="443" t="s">
        <v>2122</v>
      </c>
      <c r="FE12" s="45">
        <f t="shared" si="40"/>
        <v>0.16049382716049382</v>
      </c>
      <c r="FF12" s="443" t="s">
        <v>2122</v>
      </c>
      <c r="FG12" s="443" t="s">
        <v>2122</v>
      </c>
      <c r="FH12" s="45">
        <f t="shared" si="40"/>
        <v>0.18978102189781026</v>
      </c>
      <c r="FI12" s="45">
        <f t="shared" si="40"/>
        <v>0.12318840579710144</v>
      </c>
      <c r="FJ12" s="45">
        <f t="shared" si="40"/>
        <v>0.12318840579710144</v>
      </c>
      <c r="FK12" s="45">
        <f t="shared" si="40"/>
        <v>0.10679611650485434</v>
      </c>
      <c r="FL12" s="45">
        <f t="shared" si="40"/>
        <v>0.10679611650485434</v>
      </c>
      <c r="FM12" s="45">
        <f t="shared" si="40"/>
        <v>0.11458333333333329</v>
      </c>
      <c r="FN12" s="45">
        <f t="shared" si="40"/>
        <v>0.11827956989247307</v>
      </c>
      <c r="FO12" s="443" t="s">
        <v>2122</v>
      </c>
      <c r="FP12" s="45">
        <f t="shared" si="40"/>
        <v>0.10679611650485434</v>
      </c>
      <c r="FQ12" s="45">
        <f t="shared" si="40"/>
        <v>0.1292517006802722</v>
      </c>
      <c r="FR12" s="45">
        <f t="shared" si="40"/>
        <v>0.1292517006802722</v>
      </c>
      <c r="FS12" s="45">
        <f t="shared" si="40"/>
        <v>9.0047393364928868E-2</v>
      </c>
      <c r="FT12" s="45">
        <f t="shared" si="40"/>
        <v>0.15267175572519087</v>
      </c>
      <c r="FU12" s="45">
        <f t="shared" si="40"/>
        <v>0.11363636363636359</v>
      </c>
      <c r="FV12" s="45">
        <f t="shared" si="40"/>
        <v>0.1492537313432836</v>
      </c>
      <c r="FW12" s="443" t="s">
        <v>2122</v>
      </c>
      <c r="FX12" s="443" t="s">
        <v>2122</v>
      </c>
      <c r="FY12" s="45">
        <f t="shared" si="40"/>
        <v>0.16587677725118483</v>
      </c>
      <c r="FZ12" s="45">
        <f t="shared" si="40"/>
        <v>0.18324607329842935</v>
      </c>
      <c r="GA12" s="443" t="s">
        <v>2122</v>
      </c>
      <c r="GB12" s="443" t="s">
        <v>2122</v>
      </c>
      <c r="GC12" s="443" t="s">
        <v>2122</v>
      </c>
      <c r="GD12" s="443" t="s">
        <v>2122</v>
      </c>
      <c r="GE12" s="443" t="s">
        <v>2122</v>
      </c>
      <c r="GF12" s="443" t="s">
        <v>2122</v>
      </c>
    </row>
    <row r="13" spans="2:188">
      <c r="AL13" s="41">
        <v>11</v>
      </c>
      <c r="AM13" s="39" t="s">
        <v>2023</v>
      </c>
      <c r="AN13" s="14">
        <f t="shared" ref="AN13:BJ13" si="41">D4+D9+D10</f>
        <v>0.245</v>
      </c>
      <c r="AO13" s="14">
        <f t="shared" si="41"/>
        <v>0.191</v>
      </c>
      <c r="AP13" s="14">
        <f t="shared" si="41"/>
        <v>0.245</v>
      </c>
      <c r="AQ13" s="14">
        <f t="shared" si="41"/>
        <v>0.21999999999999997</v>
      </c>
      <c r="AR13" s="14">
        <f t="shared" si="41"/>
        <v>0.11</v>
      </c>
      <c r="AS13" s="14">
        <f t="shared" si="41"/>
        <v>4.2999999999999997E-2</v>
      </c>
      <c r="AT13" s="14">
        <f t="shared" si="41"/>
        <v>9.0999999999999998E-2</v>
      </c>
      <c r="AU13" s="14">
        <f t="shared" si="41"/>
        <v>9.0999999999999998E-2</v>
      </c>
      <c r="AV13" s="14">
        <f t="shared" si="41"/>
        <v>7.4999999999999997E-2</v>
      </c>
      <c r="AW13" s="14">
        <f t="shared" si="41"/>
        <v>6.7000000000000004E-2</v>
      </c>
      <c r="AX13" s="14">
        <f t="shared" si="41"/>
        <v>6.7000000000000004E-2</v>
      </c>
      <c r="AY13" s="14">
        <f t="shared" si="41"/>
        <v>0.06</v>
      </c>
      <c r="AZ13" s="14">
        <f t="shared" si="41"/>
        <v>0.06</v>
      </c>
      <c r="BA13" s="14">
        <f t="shared" si="41"/>
        <v>5.3999999999999999E-2</v>
      </c>
      <c r="BB13" s="14">
        <f t="shared" si="41"/>
        <v>5.2999999999999999E-2</v>
      </c>
      <c r="BC13" s="14">
        <f t="shared" si="41"/>
        <v>0.06</v>
      </c>
      <c r="BD13" s="14">
        <f t="shared" si="41"/>
        <v>0.06</v>
      </c>
      <c r="BE13" s="14">
        <f t="shared" si="41"/>
        <v>8.8999999999999996E-2</v>
      </c>
      <c r="BF13" s="14">
        <f t="shared" si="41"/>
        <v>8.8999999999999996E-2</v>
      </c>
      <c r="BG13" s="14">
        <f t="shared" si="41"/>
        <v>0.13600000000000001</v>
      </c>
      <c r="BH13" s="14">
        <f t="shared" si="41"/>
        <v>7.9000000000000001E-2</v>
      </c>
      <c r="BI13" s="14">
        <f t="shared" si="41"/>
        <v>0.112</v>
      </c>
      <c r="BJ13" s="14">
        <f t="shared" si="41"/>
        <v>8.1000000000000003E-2</v>
      </c>
      <c r="BK13" s="14">
        <f t="shared" ref="BK13:BT13" si="42">AA4+AA9+AA10</f>
        <v>7.9000000000000001E-2</v>
      </c>
      <c r="BL13" s="14">
        <f t="shared" si="42"/>
        <v>7.9000000000000001E-2</v>
      </c>
      <c r="BM13" s="14">
        <f t="shared" si="42"/>
        <v>0.10999999999999999</v>
      </c>
      <c r="BN13" s="14">
        <f t="shared" si="42"/>
        <v>9.6000000000000002E-2</v>
      </c>
      <c r="BO13" s="14">
        <f t="shared" si="42"/>
        <v>5.5000000000000007E-2</v>
      </c>
      <c r="BP13" s="14">
        <f t="shared" si="42"/>
        <v>6.8000000000000005E-2</v>
      </c>
      <c r="BQ13" s="14">
        <f t="shared" si="42"/>
        <v>6.8000000000000005E-2</v>
      </c>
      <c r="BR13" s="14">
        <f t="shared" si="42"/>
        <v>6.2E-2</v>
      </c>
      <c r="BS13" s="14">
        <f t="shared" si="42"/>
        <v>0.06</v>
      </c>
      <c r="BT13" s="14">
        <f t="shared" si="42"/>
        <v>0.06</v>
      </c>
      <c r="BU13" s="474"/>
      <c r="BW13" s="41">
        <v>11</v>
      </c>
      <c r="BX13" s="39" t="s">
        <v>111</v>
      </c>
      <c r="BY13" s="42">
        <v>0.254</v>
      </c>
      <c r="BZ13" s="42">
        <v>0.224</v>
      </c>
      <c r="CA13" s="42">
        <v>0.254</v>
      </c>
      <c r="CB13" s="42">
        <v>0.24000000000000002</v>
      </c>
      <c r="CC13" s="42">
        <v>0.17</v>
      </c>
      <c r="CD13" s="42">
        <v>5.4999999999999993E-2</v>
      </c>
      <c r="CE13" s="42">
        <v>0.10800000000000001</v>
      </c>
      <c r="CF13" s="42">
        <v>0.10800000000000001</v>
      </c>
      <c r="CG13" s="42">
        <v>9.9000000000000005E-2</v>
      </c>
      <c r="CH13" s="42">
        <v>9.8000000000000004E-2</v>
      </c>
      <c r="CI13" s="42">
        <v>9.8000000000000004E-2</v>
      </c>
      <c r="CJ13" s="443" t="s">
        <v>2122</v>
      </c>
      <c r="CK13" s="42">
        <v>6.4999999999999988E-2</v>
      </c>
      <c r="CL13" s="42">
        <v>6.2E-2</v>
      </c>
      <c r="CM13" s="42">
        <v>6.0999999999999999E-2</v>
      </c>
      <c r="CN13" s="42">
        <v>6.4999999999999988E-2</v>
      </c>
      <c r="CO13" s="42">
        <v>6.4999999999999988E-2</v>
      </c>
      <c r="CP13" s="42">
        <v>9.6000000000000002E-2</v>
      </c>
      <c r="CQ13" s="42">
        <v>9.6000000000000002E-2</v>
      </c>
      <c r="CR13" s="42">
        <v>0.122</v>
      </c>
      <c r="CS13" s="42">
        <v>8.3000000000000004E-2</v>
      </c>
      <c r="CT13" s="42">
        <v>0.10100000000000001</v>
      </c>
      <c r="CU13" s="42">
        <v>8.4000000000000005E-2</v>
      </c>
      <c r="CV13" s="449">
        <v>8.1000000000000003E-2</v>
      </c>
      <c r="CW13" s="449">
        <v>8.1000000000000003E-2</v>
      </c>
      <c r="CX13" s="449">
        <v>0.152</v>
      </c>
      <c r="CY13" s="449">
        <v>0.14399999999999999</v>
      </c>
      <c r="CZ13" s="449">
        <v>6.5000000000000002E-2</v>
      </c>
      <c r="DA13" s="449">
        <v>8.4999999999999992E-2</v>
      </c>
      <c r="DB13" s="449">
        <v>8.4999999999999992E-2</v>
      </c>
      <c r="DC13" s="449">
        <v>6.699999999999999E-2</v>
      </c>
      <c r="DD13" s="449">
        <v>6.5999999999999989E-2</v>
      </c>
      <c r="DE13" s="449">
        <v>6.5999999999999989E-2</v>
      </c>
      <c r="DF13" s="487"/>
      <c r="DG13" s="487"/>
      <c r="DH13" s="487"/>
      <c r="DI13" s="487"/>
      <c r="DJ13" s="487"/>
      <c r="DK13" s="487"/>
      <c r="DM13" s="41">
        <v>3</v>
      </c>
      <c r="DN13" s="41">
        <v>2</v>
      </c>
      <c r="DO13" s="41" t="str">
        <f t="shared" si="2"/>
        <v>処遇加算Ⅰ特定加算Ⅱベア加算から新加算Ⅱ</v>
      </c>
      <c r="DP13" s="45">
        <f t="shared" si="38"/>
        <v>2.8000000000000025E-2</v>
      </c>
      <c r="DQ13" s="45">
        <f t="shared" si="38"/>
        <v>2.8000000000000025E-2</v>
      </c>
      <c r="DR13" s="45">
        <f t="shared" si="38"/>
        <v>2.8000000000000025E-2</v>
      </c>
      <c r="DS13" s="45">
        <f t="shared" si="38"/>
        <v>2.8000000000000025E-2</v>
      </c>
      <c r="DT13" s="45" t="e">
        <f t="shared" si="38"/>
        <v>#VALUE!</v>
      </c>
      <c r="DU13" s="45">
        <f t="shared" si="38"/>
        <v>1.1999999999999997E-2</v>
      </c>
      <c r="DV13" s="45" t="e">
        <f t="shared" si="38"/>
        <v>#VALUE!</v>
      </c>
      <c r="DW13" s="45" t="e">
        <f t="shared" si="38"/>
        <v>#VALUE!</v>
      </c>
      <c r="DX13" s="45">
        <f t="shared" si="38"/>
        <v>2.4000000000000007E-2</v>
      </c>
      <c r="DY13" s="45">
        <f t="shared" si="38"/>
        <v>1.2999999999999998E-2</v>
      </c>
      <c r="DZ13" s="45">
        <f t="shared" si="38"/>
        <v>1.2999999999999998E-2</v>
      </c>
      <c r="EA13" s="45">
        <f t="shared" si="38"/>
        <v>8.9999999999999941E-3</v>
      </c>
      <c r="EB13" s="45">
        <f t="shared" si="38"/>
        <v>8.9999999999999941E-3</v>
      </c>
      <c r="EC13" s="45">
        <f t="shared" si="38"/>
        <v>8.9999999999999941E-3</v>
      </c>
      <c r="ED13" s="45">
        <f t="shared" si="38"/>
        <v>8.9999999999999941E-3</v>
      </c>
      <c r="EE13" s="45" t="e">
        <f t="shared" ref="EE13:EU13" si="43">CN4-BC$5</f>
        <v>#VALUE!</v>
      </c>
      <c r="EF13" s="45">
        <f t="shared" si="43"/>
        <v>8.9999999999999941E-3</v>
      </c>
      <c r="EG13" s="45">
        <f t="shared" si="43"/>
        <v>1.6000000000000014E-2</v>
      </c>
      <c r="EH13" s="45">
        <f t="shared" si="43"/>
        <v>1.6000000000000014E-2</v>
      </c>
      <c r="EI13" s="45">
        <f t="shared" si="43"/>
        <v>1.5999999999999986E-2</v>
      </c>
      <c r="EJ13" s="45">
        <f t="shared" si="43"/>
        <v>1.7000000000000001E-2</v>
      </c>
      <c r="EK13" s="45">
        <f t="shared" si="43"/>
        <v>1.6999999999999987E-2</v>
      </c>
      <c r="EL13" s="45">
        <f t="shared" si="43"/>
        <v>1.7000000000000001E-2</v>
      </c>
      <c r="EM13" s="45" t="e">
        <f t="shared" si="43"/>
        <v>#VALUE!</v>
      </c>
      <c r="EN13" s="45" t="e">
        <f t="shared" si="43"/>
        <v>#VALUE!</v>
      </c>
      <c r="EO13" s="45">
        <f t="shared" si="43"/>
        <v>3.1E-2</v>
      </c>
      <c r="EP13" s="45">
        <f t="shared" si="43"/>
        <v>3.1E-2</v>
      </c>
      <c r="EQ13" s="45" t="e">
        <f t="shared" si="43"/>
        <v>#VALUE!</v>
      </c>
      <c r="ER13" s="45" t="e">
        <f t="shared" si="43"/>
        <v>#VALUE!</v>
      </c>
      <c r="ES13" s="45" t="e">
        <f t="shared" si="43"/>
        <v>#VALUE!</v>
      </c>
      <c r="ET13" s="45" t="e">
        <f t="shared" si="43"/>
        <v>#VALUE!</v>
      </c>
      <c r="EU13" s="45" t="e">
        <f t="shared" si="43"/>
        <v>#VALUE!</v>
      </c>
      <c r="EV13" s="45" t="e">
        <f>DE4-BT$5</f>
        <v>#VALUE!</v>
      </c>
      <c r="EY13" s="41" t="s">
        <v>2203</v>
      </c>
      <c r="EZ13" s="45">
        <f>DP13/BY4</f>
        <v>6.9651741293532396E-2</v>
      </c>
      <c r="FA13" s="45">
        <f t="shared" si="40"/>
        <v>8.5365853658536661E-2</v>
      </c>
      <c r="FB13" s="45">
        <f t="shared" si="40"/>
        <v>6.9651741293532396E-2</v>
      </c>
      <c r="FC13" s="45">
        <f t="shared" si="40"/>
        <v>7.6294277929155385E-2</v>
      </c>
      <c r="FD13" s="443" t="s">
        <v>2122</v>
      </c>
      <c r="FE13" s="45">
        <f t="shared" si="40"/>
        <v>0.15</v>
      </c>
      <c r="FF13" s="443" t="s">
        <v>2122</v>
      </c>
      <c r="FG13" s="443" t="s">
        <v>2122</v>
      </c>
      <c r="FH13" s="45">
        <f t="shared" si="40"/>
        <v>0.17777777777777781</v>
      </c>
      <c r="FI13" s="45">
        <f t="shared" si="40"/>
        <v>9.7014925373134303E-2</v>
      </c>
      <c r="FJ13" s="45">
        <f t="shared" si="40"/>
        <v>9.7014925373134303E-2</v>
      </c>
      <c r="FK13" s="45">
        <f t="shared" si="40"/>
        <v>8.9108910891089063E-2</v>
      </c>
      <c r="FL13" s="45">
        <f t="shared" si="40"/>
        <v>8.9108910891089063E-2</v>
      </c>
      <c r="FM13" s="45">
        <f t="shared" si="40"/>
        <v>9.5744680851063774E-2</v>
      </c>
      <c r="FN13" s="45">
        <f t="shared" si="40"/>
        <v>9.8901098901098841E-2</v>
      </c>
      <c r="FO13" s="443" t="s">
        <v>2122</v>
      </c>
      <c r="FP13" s="45">
        <f t="shared" si="40"/>
        <v>8.9108910891089063E-2</v>
      </c>
      <c r="FQ13" s="45">
        <f t="shared" si="40"/>
        <v>0.1111111111111112</v>
      </c>
      <c r="FR13" s="45">
        <f t="shared" si="40"/>
        <v>0.1111111111111112</v>
      </c>
      <c r="FS13" s="45">
        <f t="shared" si="40"/>
        <v>7.6923076923076872E-2</v>
      </c>
      <c r="FT13" s="45">
        <f t="shared" si="40"/>
        <v>0.1328125</v>
      </c>
      <c r="FU13" s="45">
        <f t="shared" si="40"/>
        <v>9.8265895953757162E-2</v>
      </c>
      <c r="FV13" s="45">
        <f t="shared" si="40"/>
        <v>0.12977099236641221</v>
      </c>
      <c r="FW13" s="443" t="s">
        <v>2122</v>
      </c>
      <c r="FX13" s="443" t="s">
        <v>2122</v>
      </c>
      <c r="FY13" s="45">
        <f t="shared" si="40"/>
        <v>0.14975845410628019</v>
      </c>
      <c r="FZ13" s="45">
        <f t="shared" si="40"/>
        <v>0.16577540106951871</v>
      </c>
      <c r="GA13" s="443" t="s">
        <v>2122</v>
      </c>
      <c r="GB13" s="443" t="s">
        <v>2122</v>
      </c>
      <c r="GC13" s="443" t="s">
        <v>2122</v>
      </c>
      <c r="GD13" s="443" t="s">
        <v>2122</v>
      </c>
      <c r="GE13" s="443" t="s">
        <v>2122</v>
      </c>
      <c r="GF13" s="443" t="s">
        <v>2122</v>
      </c>
    </row>
    <row r="14" spans="2:188">
      <c r="AL14" s="41">
        <v>12</v>
      </c>
      <c r="AM14" s="39" t="s">
        <v>2034</v>
      </c>
      <c r="AN14" s="42">
        <f t="shared" ref="AN14:BJ14" si="44">D4+D9+D11</f>
        <v>0.2</v>
      </c>
      <c r="AO14" s="42">
        <f t="shared" si="44"/>
        <v>0.14599999999999999</v>
      </c>
      <c r="AP14" s="42">
        <f t="shared" si="44"/>
        <v>0.2</v>
      </c>
      <c r="AQ14" s="42">
        <f t="shared" si="44"/>
        <v>0.17499999999999999</v>
      </c>
      <c r="AR14" s="42">
        <f t="shared" si="44"/>
        <v>6.5000000000000002E-2</v>
      </c>
      <c r="AS14" s="42">
        <f t="shared" si="44"/>
        <v>3.2000000000000001E-2</v>
      </c>
      <c r="AT14" s="42">
        <f t="shared" si="44"/>
        <v>6.3E-2</v>
      </c>
      <c r="AU14" s="42">
        <f t="shared" si="44"/>
        <v>6.3E-2</v>
      </c>
      <c r="AV14" s="42">
        <f t="shared" si="44"/>
        <v>4.7E-2</v>
      </c>
      <c r="AW14" s="42">
        <f t="shared" si="44"/>
        <v>4.9000000000000002E-2</v>
      </c>
      <c r="AX14" s="42">
        <f t="shared" si="44"/>
        <v>4.9000000000000002E-2</v>
      </c>
      <c r="AY14" s="42">
        <f t="shared" si="44"/>
        <v>4.7E-2</v>
      </c>
      <c r="AZ14" s="42">
        <f t="shared" si="44"/>
        <v>4.7E-2</v>
      </c>
      <c r="BA14" s="42">
        <f t="shared" si="44"/>
        <v>4.1000000000000002E-2</v>
      </c>
      <c r="BB14" s="42">
        <f t="shared" si="44"/>
        <v>0.04</v>
      </c>
      <c r="BC14" s="42">
        <f t="shared" si="44"/>
        <v>4.7E-2</v>
      </c>
      <c r="BD14" s="42">
        <f t="shared" si="44"/>
        <v>4.7E-2</v>
      </c>
      <c r="BE14" s="42">
        <f t="shared" si="44"/>
        <v>6.3E-2</v>
      </c>
      <c r="BF14" s="42">
        <f t="shared" si="44"/>
        <v>6.3E-2</v>
      </c>
      <c r="BG14" s="42">
        <f t="shared" si="44"/>
        <v>0.11</v>
      </c>
      <c r="BH14" s="42">
        <f t="shared" si="44"/>
        <v>5.8999999999999997E-2</v>
      </c>
      <c r="BI14" s="42">
        <f t="shared" si="44"/>
        <v>9.1999999999999998E-2</v>
      </c>
      <c r="BJ14" s="42">
        <f t="shared" si="44"/>
        <v>6.0999999999999999E-2</v>
      </c>
      <c r="BK14" s="42">
        <f t="shared" ref="BK14:BT14" si="45">AA4+AA9+AA11</f>
        <v>5.8999999999999997E-2</v>
      </c>
      <c r="BL14" s="42">
        <f t="shared" si="45"/>
        <v>5.8999999999999997E-2</v>
      </c>
      <c r="BM14" s="42">
        <f t="shared" si="45"/>
        <v>7.1999999999999995E-2</v>
      </c>
      <c r="BN14" s="42">
        <f t="shared" si="45"/>
        <v>5.8000000000000003E-2</v>
      </c>
      <c r="BO14" s="42">
        <f t="shared" si="45"/>
        <v>4.4000000000000004E-2</v>
      </c>
      <c r="BP14" s="42">
        <f t="shared" si="45"/>
        <v>0.05</v>
      </c>
      <c r="BQ14" s="42">
        <f t="shared" si="45"/>
        <v>0.05</v>
      </c>
      <c r="BR14" s="42">
        <f t="shared" si="45"/>
        <v>4.9000000000000002E-2</v>
      </c>
      <c r="BS14" s="42">
        <f t="shared" si="45"/>
        <v>4.7E-2</v>
      </c>
      <c r="BT14" s="42">
        <f t="shared" si="45"/>
        <v>4.7E-2</v>
      </c>
      <c r="BU14" s="487"/>
      <c r="BW14" s="41">
        <v>12</v>
      </c>
      <c r="BX14" s="39" t="s">
        <v>112</v>
      </c>
      <c r="BY14" s="42">
        <v>0.30200000000000005</v>
      </c>
      <c r="BZ14" s="42">
        <v>0.22800000000000001</v>
      </c>
      <c r="CA14" s="42">
        <v>0.30200000000000005</v>
      </c>
      <c r="CB14" s="42">
        <v>0.26700000000000002</v>
      </c>
      <c r="CC14" s="42">
        <v>0.11699999999999999</v>
      </c>
      <c r="CD14" s="42">
        <v>5.5999999999999994E-2</v>
      </c>
      <c r="CE14" s="42">
        <v>0.10999999999999999</v>
      </c>
      <c r="CF14" s="42">
        <v>0.10999999999999999</v>
      </c>
      <c r="CG14" s="42">
        <v>8.7999999999999995E-2</v>
      </c>
      <c r="CH14" s="42">
        <v>0.08</v>
      </c>
      <c r="CI14" s="42">
        <v>0.08</v>
      </c>
      <c r="CJ14" s="443" t="s">
        <v>2122</v>
      </c>
      <c r="CK14" s="42">
        <v>7.2999999999999995E-2</v>
      </c>
      <c r="CL14" s="42">
        <v>6.6000000000000003E-2</v>
      </c>
      <c r="CM14" s="42">
        <v>6.3E-2</v>
      </c>
      <c r="CN14" s="42">
        <v>7.2999999999999995E-2</v>
      </c>
      <c r="CO14" s="42">
        <v>7.2999999999999995E-2</v>
      </c>
      <c r="CP14" s="42">
        <v>0.10199999999999999</v>
      </c>
      <c r="CQ14" s="42">
        <v>0.10199999999999999</v>
      </c>
      <c r="CR14" s="42">
        <v>0.16599999999999998</v>
      </c>
      <c r="CS14" s="42">
        <v>9.8000000000000004E-2</v>
      </c>
      <c r="CT14" s="42">
        <v>0.14300000000000002</v>
      </c>
      <c r="CU14" s="42">
        <v>0.10100000000000001</v>
      </c>
      <c r="CV14" s="449">
        <v>9.8000000000000004E-2</v>
      </c>
      <c r="CW14" s="449">
        <v>9.8000000000000004E-2</v>
      </c>
      <c r="CX14" s="449">
        <v>0.13</v>
      </c>
      <c r="CY14" s="449">
        <v>0.11</v>
      </c>
      <c r="CZ14" s="449">
        <v>7.3000000000000009E-2</v>
      </c>
      <c r="DA14" s="449">
        <v>8.1000000000000003E-2</v>
      </c>
      <c r="DB14" s="449">
        <v>8.1000000000000003E-2</v>
      </c>
      <c r="DC14" s="449">
        <v>7.5999999999999998E-2</v>
      </c>
      <c r="DD14" s="449">
        <v>7.3999999999999996E-2</v>
      </c>
      <c r="DE14" s="449">
        <v>7.2999999999999995E-2</v>
      </c>
      <c r="DF14" s="487"/>
      <c r="DG14" s="487"/>
      <c r="DH14" s="487"/>
      <c r="DI14" s="487"/>
      <c r="DJ14" s="487"/>
      <c r="DK14" s="487"/>
      <c r="DM14" s="41">
        <v>3</v>
      </c>
      <c r="DN14" s="41">
        <v>3</v>
      </c>
      <c r="DO14" s="41" t="str">
        <f t="shared" si="2"/>
        <v>処遇加算Ⅰ特定加算Ⅱベア加算から新加算Ⅲ</v>
      </c>
      <c r="DP14" s="45">
        <f t="shared" si="38"/>
        <v>-2.6999999999999968E-2</v>
      </c>
      <c r="DQ14" s="45">
        <f t="shared" si="38"/>
        <v>-2.6999999999999968E-2</v>
      </c>
      <c r="DR14" s="45">
        <f t="shared" si="38"/>
        <v>-2.6999999999999968E-2</v>
      </c>
      <c r="DS14" s="45">
        <f t="shared" si="38"/>
        <v>-2.6999999999999968E-2</v>
      </c>
      <c r="DT14" s="45" t="e">
        <f t="shared" si="38"/>
        <v>#VALUE!</v>
      </c>
      <c r="DU14" s="45">
        <f t="shared" si="38"/>
        <v>-1.0000000000000009E-3</v>
      </c>
      <c r="DV14" s="45" t="e">
        <f t="shared" si="38"/>
        <v>#VALUE!</v>
      </c>
      <c r="DW14" s="45" t="e">
        <f t="shared" si="38"/>
        <v>#VALUE!</v>
      </c>
      <c r="DX14" s="45">
        <f t="shared" si="38"/>
        <v>4.9999999999999906E-3</v>
      </c>
      <c r="DY14" s="45">
        <f t="shared" si="38"/>
        <v>-2.3000000000000007E-2</v>
      </c>
      <c r="DZ14" s="45">
        <f t="shared" si="38"/>
        <v>-2.3000000000000007E-2</v>
      </c>
      <c r="EA14" s="45">
        <f t="shared" si="38"/>
        <v>-6.0000000000000053E-3</v>
      </c>
      <c r="EB14" s="45">
        <f t="shared" si="38"/>
        <v>-6.0000000000000053E-3</v>
      </c>
      <c r="EC14" s="45">
        <f t="shared" si="38"/>
        <v>-6.0000000000000053E-3</v>
      </c>
      <c r="ED14" s="45">
        <f t="shared" si="38"/>
        <v>-6.0000000000000053E-3</v>
      </c>
      <c r="EE14" s="45" t="e">
        <f t="shared" ref="EE14:EU14" si="46">CN5-BC$5</f>
        <v>#VALUE!</v>
      </c>
      <c r="EF14" s="45">
        <f t="shared" si="46"/>
        <v>-6.0000000000000053E-3</v>
      </c>
      <c r="EG14" s="45">
        <f t="shared" si="46"/>
        <v>0</v>
      </c>
      <c r="EH14" s="45">
        <f t="shared" si="46"/>
        <v>0</v>
      </c>
      <c r="EI14" s="45">
        <f t="shared" si="46"/>
        <v>0</v>
      </c>
      <c r="EJ14" s="45">
        <f t="shared" si="46"/>
        <v>7.0000000000000062E-3</v>
      </c>
      <c r="EK14" s="45">
        <f t="shared" si="46"/>
        <v>6.9999999999999785E-3</v>
      </c>
      <c r="EL14" s="45">
        <f t="shared" si="46"/>
        <v>7.0000000000000062E-3</v>
      </c>
      <c r="EM14" s="45" t="e">
        <f t="shared" si="46"/>
        <v>#VALUE!</v>
      </c>
      <c r="EN14" s="45" t="e">
        <f t="shared" si="46"/>
        <v>#VALUE!</v>
      </c>
      <c r="EO14" s="45">
        <f t="shared" si="46"/>
        <v>-8.0000000000000071E-3</v>
      </c>
      <c r="EP14" s="45">
        <f t="shared" si="46"/>
        <v>-8.0000000000000071E-3</v>
      </c>
      <c r="EQ14" s="45" t="e">
        <f t="shared" si="46"/>
        <v>#VALUE!</v>
      </c>
      <c r="ER14" s="45" t="e">
        <f t="shared" si="46"/>
        <v>#VALUE!</v>
      </c>
      <c r="ES14" s="45" t="e">
        <f t="shared" si="46"/>
        <v>#VALUE!</v>
      </c>
      <c r="ET14" s="45" t="e">
        <f t="shared" si="46"/>
        <v>#VALUE!</v>
      </c>
      <c r="EU14" s="45" t="e">
        <f t="shared" si="46"/>
        <v>#VALUE!</v>
      </c>
      <c r="EV14" s="45" t="e">
        <f>DE5-BT$5</f>
        <v>#VALUE!</v>
      </c>
      <c r="EY14" s="41" t="s">
        <v>2204</v>
      </c>
      <c r="EZ14" s="45">
        <f>DP14/BY5</f>
        <v>-7.7809798270893279E-2</v>
      </c>
      <c r="FA14" s="45">
        <f t="shared" si="40"/>
        <v>-9.8901098901098772E-2</v>
      </c>
      <c r="FB14" s="45">
        <f t="shared" si="40"/>
        <v>-7.7809798270893279E-2</v>
      </c>
      <c r="FC14" s="45">
        <f t="shared" si="40"/>
        <v>-8.6538461538461439E-2</v>
      </c>
      <c r="FD14" s="443" t="s">
        <v>2122</v>
      </c>
      <c r="FE14" s="45">
        <f t="shared" si="40"/>
        <v>-1.4925373134328374E-2</v>
      </c>
      <c r="FF14" s="443" t="s">
        <v>2122</v>
      </c>
      <c r="FG14" s="443" t="s">
        <v>2122</v>
      </c>
      <c r="FH14" s="45">
        <f t="shared" si="40"/>
        <v>4.3103448275861989E-2</v>
      </c>
      <c r="FI14" s="45">
        <f t="shared" si="40"/>
        <v>-0.23469387755102047</v>
      </c>
      <c r="FJ14" s="45">
        <f t="shared" si="40"/>
        <v>-0.23469387755102047</v>
      </c>
      <c r="FK14" s="45">
        <f t="shared" si="40"/>
        <v>-6.9767441860465185E-2</v>
      </c>
      <c r="FL14" s="45">
        <f t="shared" si="40"/>
        <v>-6.9767441860465185E-2</v>
      </c>
      <c r="FM14" s="45">
        <f t="shared" si="40"/>
        <v>-7.5949367088607667E-2</v>
      </c>
      <c r="FN14" s="45">
        <f t="shared" si="40"/>
        <v>-7.894736842105271E-2</v>
      </c>
      <c r="FO14" s="443" t="s">
        <v>2122</v>
      </c>
      <c r="FP14" s="45">
        <f t="shared" si="40"/>
        <v>-6.9767441860465185E-2</v>
      </c>
      <c r="FQ14" s="45">
        <f t="shared" si="40"/>
        <v>0</v>
      </c>
      <c r="FR14" s="45">
        <f t="shared" si="40"/>
        <v>0</v>
      </c>
      <c r="FS14" s="45">
        <f t="shared" si="40"/>
        <v>0</v>
      </c>
      <c r="FT14" s="45">
        <f t="shared" si="40"/>
        <v>5.9322033898305135E-2</v>
      </c>
      <c r="FU14" s="45">
        <f t="shared" si="40"/>
        <v>4.2944785276073497E-2</v>
      </c>
      <c r="FV14" s="45">
        <f t="shared" si="40"/>
        <v>5.7851239669421531E-2</v>
      </c>
      <c r="FW14" s="443" t="s">
        <v>2122</v>
      </c>
      <c r="FX14" s="443" t="s">
        <v>2122</v>
      </c>
      <c r="FY14" s="45">
        <f t="shared" si="40"/>
        <v>-4.7619047619047658E-2</v>
      </c>
      <c r="FZ14" s="45">
        <f t="shared" si="40"/>
        <v>-5.4054054054054106E-2</v>
      </c>
      <c r="GA14" s="443" t="s">
        <v>2122</v>
      </c>
      <c r="GB14" s="443" t="s">
        <v>2122</v>
      </c>
      <c r="GC14" s="443" t="s">
        <v>2122</v>
      </c>
      <c r="GD14" s="443" t="s">
        <v>2122</v>
      </c>
      <c r="GE14" s="443" t="s">
        <v>2122</v>
      </c>
      <c r="GF14" s="443" t="s">
        <v>2122</v>
      </c>
    </row>
    <row r="15" spans="2:188">
      <c r="AL15" s="41">
        <v>13</v>
      </c>
      <c r="AM15" s="39" t="s">
        <v>2030</v>
      </c>
      <c r="AN15" s="42">
        <f t="shared" ref="AN15:BJ15" si="47">D5+D7+D10</f>
        <v>0.22599999999999998</v>
      </c>
      <c r="AO15" s="42">
        <f t="shared" si="47"/>
        <v>0.19600000000000001</v>
      </c>
      <c r="AP15" s="42">
        <f t="shared" si="47"/>
        <v>0.22599999999999998</v>
      </c>
      <c r="AQ15" s="42">
        <f t="shared" si="47"/>
        <v>0.21200000000000002</v>
      </c>
      <c r="AR15" s="42">
        <f t="shared" si="47"/>
        <v>0.14200000000000002</v>
      </c>
      <c r="AS15" s="42">
        <f t="shared" si="47"/>
        <v>4.2999999999999997E-2</v>
      </c>
      <c r="AT15" s="42">
        <f t="shared" si="47"/>
        <v>8.4000000000000005E-2</v>
      </c>
      <c r="AU15" s="42">
        <f t="shared" si="47"/>
        <v>8.4000000000000005E-2</v>
      </c>
      <c r="AV15" s="42">
        <f t="shared" si="47"/>
        <v>7.4999999999999997E-2</v>
      </c>
      <c r="AW15" s="42">
        <f t="shared" si="47"/>
        <v>8.5000000000000006E-2</v>
      </c>
      <c r="AX15" s="42">
        <f t="shared" si="47"/>
        <v>8.5000000000000006E-2</v>
      </c>
      <c r="AY15" s="42">
        <f t="shared" si="47"/>
        <v>5.5999999999999994E-2</v>
      </c>
      <c r="AZ15" s="42">
        <f t="shared" si="47"/>
        <v>5.5999999999999994E-2</v>
      </c>
      <c r="BA15" s="42">
        <f t="shared" si="47"/>
        <v>5.2999999999999999E-2</v>
      </c>
      <c r="BB15" s="42">
        <f t="shared" si="47"/>
        <v>5.1999999999999998E-2</v>
      </c>
      <c r="BC15" s="42">
        <f t="shared" si="47"/>
        <v>5.5999999999999994E-2</v>
      </c>
      <c r="BD15" s="42">
        <f t="shared" si="47"/>
        <v>5.5999999999999994E-2</v>
      </c>
      <c r="BE15" s="42">
        <f t="shared" si="47"/>
        <v>0.08</v>
      </c>
      <c r="BF15" s="42">
        <f t="shared" si="47"/>
        <v>0.08</v>
      </c>
      <c r="BG15" s="42">
        <f t="shared" si="47"/>
        <v>0.106</v>
      </c>
      <c r="BH15" s="42">
        <f t="shared" si="47"/>
        <v>6.6000000000000003E-2</v>
      </c>
      <c r="BI15" s="42">
        <f t="shared" si="47"/>
        <v>8.4000000000000005E-2</v>
      </c>
      <c r="BJ15" s="42">
        <f t="shared" si="47"/>
        <v>6.7000000000000004E-2</v>
      </c>
      <c r="BK15" s="42">
        <f t="shared" ref="BK15:BT15" si="48">AA5+AA7+AA10</f>
        <v>6.4000000000000001E-2</v>
      </c>
      <c r="BL15" s="42">
        <f t="shared" si="48"/>
        <v>6.4000000000000001E-2</v>
      </c>
      <c r="BM15" s="42">
        <f t="shared" si="48"/>
        <v>0.121</v>
      </c>
      <c r="BN15" s="42">
        <f t="shared" si="48"/>
        <v>0.11299999999999999</v>
      </c>
      <c r="BO15" s="42">
        <f t="shared" si="48"/>
        <v>5.3000000000000005E-2</v>
      </c>
      <c r="BP15" s="42">
        <f t="shared" si="48"/>
        <v>7.1999999999999995E-2</v>
      </c>
      <c r="BQ15" s="42">
        <f t="shared" si="48"/>
        <v>7.1999999999999995E-2</v>
      </c>
      <c r="BR15" s="42">
        <f t="shared" si="48"/>
        <v>5.7999999999999996E-2</v>
      </c>
      <c r="BS15" s="42">
        <f t="shared" si="48"/>
        <v>5.6999999999999995E-2</v>
      </c>
      <c r="BT15" s="42">
        <f t="shared" si="48"/>
        <v>5.6999999999999995E-2</v>
      </c>
      <c r="BU15" s="487"/>
      <c r="BW15" s="41">
        <v>13</v>
      </c>
      <c r="BX15" s="39" t="s">
        <v>113</v>
      </c>
      <c r="BY15" s="42">
        <v>0.23900000000000002</v>
      </c>
      <c r="BZ15" s="42">
        <v>0.20899999999999999</v>
      </c>
      <c r="CA15" s="42">
        <v>0.23900000000000002</v>
      </c>
      <c r="CB15" s="42">
        <v>0.22500000000000001</v>
      </c>
      <c r="CC15" s="443" t="s">
        <v>2122</v>
      </c>
      <c r="CD15" s="42">
        <v>5.3999999999999992E-2</v>
      </c>
      <c r="CE15" s="443" t="s">
        <v>2122</v>
      </c>
      <c r="CF15" s="443" t="s">
        <v>2122</v>
      </c>
      <c r="CG15" s="42">
        <v>9.7000000000000003E-2</v>
      </c>
      <c r="CH15" s="42">
        <v>9.4E-2</v>
      </c>
      <c r="CI15" s="42">
        <v>9.4E-2</v>
      </c>
      <c r="CJ15" s="443" t="s">
        <v>2122</v>
      </c>
      <c r="CK15" s="42">
        <v>6.2999999999999987E-2</v>
      </c>
      <c r="CL15" s="42">
        <v>0.06</v>
      </c>
      <c r="CM15" s="42">
        <v>5.8999999999999997E-2</v>
      </c>
      <c r="CN15" s="443" t="s">
        <v>2122</v>
      </c>
      <c r="CO15" s="42">
        <v>6.2999999999999987E-2</v>
      </c>
      <c r="CP15" s="42">
        <v>9.2999999999999999E-2</v>
      </c>
      <c r="CQ15" s="42">
        <v>9.2999999999999999E-2</v>
      </c>
      <c r="CR15" s="42">
        <v>0.11899999999999999</v>
      </c>
      <c r="CS15" s="42">
        <v>0.08</v>
      </c>
      <c r="CT15" s="42">
        <v>9.8000000000000004E-2</v>
      </c>
      <c r="CU15" s="42">
        <v>8.1000000000000003E-2</v>
      </c>
      <c r="CV15" s="443" t="s">
        <v>2122</v>
      </c>
      <c r="CW15" s="443" t="s">
        <v>2122</v>
      </c>
      <c r="CX15" s="449">
        <v>0.14799999999999999</v>
      </c>
      <c r="CY15" s="449">
        <v>0.14000000000000001</v>
      </c>
      <c r="CZ15" s="443" t="s">
        <v>2122</v>
      </c>
      <c r="DA15" s="443" t="s">
        <v>2122</v>
      </c>
      <c r="DB15" s="443" t="s">
        <v>2122</v>
      </c>
      <c r="DC15" s="443" t="s">
        <v>2122</v>
      </c>
      <c r="DD15" s="443" t="s">
        <v>2122</v>
      </c>
      <c r="DE15" s="443" t="s">
        <v>2122</v>
      </c>
      <c r="DF15" s="487"/>
      <c r="DG15" s="487"/>
      <c r="DH15" s="487"/>
      <c r="DI15" s="487"/>
      <c r="DJ15" s="487"/>
      <c r="DK15" s="487"/>
      <c r="DM15" s="41">
        <v>3</v>
      </c>
      <c r="DN15" s="41">
        <v>4</v>
      </c>
      <c r="DO15" s="41" t="str">
        <f t="shared" si="2"/>
        <v>処遇加算Ⅰ特定加算Ⅱベア加算から新加算Ⅳ</v>
      </c>
      <c r="DP15" s="45">
        <f t="shared" si="38"/>
        <v>-0.10099999999999998</v>
      </c>
      <c r="DQ15" s="45">
        <f t="shared" si="38"/>
        <v>-8.0999999999999989E-2</v>
      </c>
      <c r="DR15" s="45">
        <f t="shared" si="38"/>
        <v>-0.10099999999999998</v>
      </c>
      <c r="DS15" s="45">
        <f t="shared" si="38"/>
        <v>-9.0999999999999998E-2</v>
      </c>
      <c r="DT15" s="45" t="e">
        <f t="shared" si="38"/>
        <v>#VALUE!</v>
      </c>
      <c r="DU15" s="45">
        <f t="shared" si="38"/>
        <v>-1.2999999999999998E-2</v>
      </c>
      <c r="DV15" s="45" t="e">
        <f t="shared" si="38"/>
        <v>#VALUE!</v>
      </c>
      <c r="DW15" s="45" t="e">
        <f t="shared" si="38"/>
        <v>#VALUE!</v>
      </c>
      <c r="DX15" s="45">
        <f t="shared" si="38"/>
        <v>-1.1999999999999997E-2</v>
      </c>
      <c r="DY15" s="45">
        <f t="shared" si="38"/>
        <v>-4.1000000000000009E-2</v>
      </c>
      <c r="DZ15" s="45">
        <f t="shared" si="38"/>
        <v>-4.1000000000000009E-2</v>
      </c>
      <c r="EA15" s="45">
        <f t="shared" si="38"/>
        <v>-2.3000000000000007E-2</v>
      </c>
      <c r="EB15" s="45">
        <f t="shared" si="38"/>
        <v>-2.3000000000000007E-2</v>
      </c>
      <c r="EC15" s="45">
        <f t="shared" si="38"/>
        <v>-2.2000000000000006E-2</v>
      </c>
      <c r="ED15" s="45">
        <f t="shared" si="38"/>
        <v>-2.0000000000000004E-2</v>
      </c>
      <c r="EE15" s="45" t="e">
        <f t="shared" ref="EE15:EU15" si="49">CN6-BC$5</f>
        <v>#VALUE!</v>
      </c>
      <c r="EF15" s="45">
        <f t="shared" si="49"/>
        <v>-2.3000000000000007E-2</v>
      </c>
      <c r="EG15" s="45">
        <f t="shared" si="49"/>
        <v>-2.3000000000000007E-2</v>
      </c>
      <c r="EH15" s="45">
        <f t="shared" si="49"/>
        <v>-2.3000000000000007E-2</v>
      </c>
      <c r="EI15" s="45">
        <f t="shared" si="49"/>
        <v>-3.9999999999999952E-2</v>
      </c>
      <c r="EJ15" s="45">
        <f t="shared" si="49"/>
        <v>-1.4999999999999999E-2</v>
      </c>
      <c r="EK15" s="45">
        <f t="shared" si="49"/>
        <v>-2.6999999999999996E-2</v>
      </c>
      <c r="EL15" s="45">
        <f t="shared" si="49"/>
        <v>-1.6E-2</v>
      </c>
      <c r="EM15" s="45" t="e">
        <f t="shared" si="49"/>
        <v>#VALUE!</v>
      </c>
      <c r="EN15" s="45" t="e">
        <f t="shared" si="49"/>
        <v>#VALUE!</v>
      </c>
      <c r="EO15" s="45">
        <f t="shared" si="49"/>
        <v>-3.5000000000000031E-2</v>
      </c>
      <c r="EP15" s="45">
        <f t="shared" si="49"/>
        <v>-2.8999999999999998E-2</v>
      </c>
      <c r="EQ15" s="45" t="e">
        <f t="shared" si="49"/>
        <v>#VALUE!</v>
      </c>
      <c r="ER15" s="45" t="e">
        <f t="shared" si="49"/>
        <v>#VALUE!</v>
      </c>
      <c r="ES15" s="45" t="e">
        <f t="shared" si="49"/>
        <v>#VALUE!</v>
      </c>
      <c r="ET15" s="45" t="e">
        <f t="shared" si="49"/>
        <v>#VALUE!</v>
      </c>
      <c r="EU15" s="45" t="e">
        <f t="shared" si="49"/>
        <v>#VALUE!</v>
      </c>
      <c r="EV15" s="45" t="e">
        <f>DE6-BT$5</f>
        <v>#VALUE!</v>
      </c>
      <c r="EY15" s="41" t="s">
        <v>2205</v>
      </c>
      <c r="EZ15" s="45">
        <f>DP15/BY6</f>
        <v>-0.36996336996336987</v>
      </c>
      <c r="FA15" s="45">
        <f t="shared" si="40"/>
        <v>-0.36986301369863006</v>
      </c>
      <c r="FB15" s="45">
        <f t="shared" si="40"/>
        <v>-0.36996336996336987</v>
      </c>
      <c r="FC15" s="45">
        <f t="shared" si="40"/>
        <v>-0.36693548387096775</v>
      </c>
      <c r="FD15" s="443" t="s">
        <v>2122</v>
      </c>
      <c r="FE15" s="45">
        <f t="shared" si="40"/>
        <v>-0.23636363636363636</v>
      </c>
      <c r="FF15" s="443" t="s">
        <v>2122</v>
      </c>
      <c r="FG15" s="443" t="s">
        <v>2122</v>
      </c>
      <c r="FH15" s="45">
        <f t="shared" si="40"/>
        <v>-0.12121212121212117</v>
      </c>
      <c r="FI15" s="45">
        <f t="shared" si="40"/>
        <v>-0.51250000000000007</v>
      </c>
      <c r="FJ15" s="45">
        <f t="shared" si="40"/>
        <v>-0.51250000000000007</v>
      </c>
      <c r="FK15" s="45">
        <f t="shared" si="40"/>
        <v>-0.33333333333333348</v>
      </c>
      <c r="FL15" s="45">
        <f t="shared" si="40"/>
        <v>-0.33333333333333348</v>
      </c>
      <c r="FM15" s="45">
        <f t="shared" si="40"/>
        <v>-0.3492063492063493</v>
      </c>
      <c r="FN15" s="45">
        <f t="shared" si="40"/>
        <v>-0.32258064516129037</v>
      </c>
      <c r="FO15" s="443" t="s">
        <v>2122</v>
      </c>
      <c r="FP15" s="45">
        <f t="shared" si="40"/>
        <v>-0.33333333333333348</v>
      </c>
      <c r="FQ15" s="45">
        <f t="shared" si="40"/>
        <v>-0.21904761904761913</v>
      </c>
      <c r="FR15" s="45">
        <f t="shared" si="40"/>
        <v>-0.21904761904761913</v>
      </c>
      <c r="FS15" s="45">
        <f t="shared" si="40"/>
        <v>-0.26315789473684176</v>
      </c>
      <c r="FT15" s="45">
        <f t="shared" si="40"/>
        <v>-0.15625</v>
      </c>
      <c r="FU15" s="45">
        <f t="shared" si="40"/>
        <v>-0.2093023255813953</v>
      </c>
      <c r="FV15" s="45">
        <f t="shared" si="40"/>
        <v>-0.16326530612244897</v>
      </c>
      <c r="FW15" s="443" t="s">
        <v>2122</v>
      </c>
      <c r="FX15" s="443" t="s">
        <v>2122</v>
      </c>
      <c r="FY15" s="45">
        <f t="shared" si="40"/>
        <v>-0.24822695035461018</v>
      </c>
      <c r="FZ15" s="45">
        <f t="shared" si="40"/>
        <v>-0.22834645669291337</v>
      </c>
      <c r="GA15" s="443" t="s">
        <v>2122</v>
      </c>
      <c r="GB15" s="443" t="s">
        <v>2122</v>
      </c>
      <c r="GC15" s="443" t="s">
        <v>2122</v>
      </c>
      <c r="GD15" s="443" t="s">
        <v>2122</v>
      </c>
      <c r="GE15" s="443" t="s">
        <v>2122</v>
      </c>
      <c r="GF15" s="443" t="s">
        <v>2122</v>
      </c>
    </row>
    <row r="16" spans="2:188">
      <c r="AL16" s="41">
        <v>14</v>
      </c>
      <c r="AM16" s="39" t="s">
        <v>2033</v>
      </c>
      <c r="AN16" s="42">
        <f t="shared" ref="AN16:BJ16" si="50">D5+D7+D11</f>
        <v>0.18099999999999999</v>
      </c>
      <c r="AO16" s="42">
        <f t="shared" si="50"/>
        <v>0.15100000000000002</v>
      </c>
      <c r="AP16" s="42">
        <f t="shared" si="50"/>
        <v>0.18099999999999999</v>
      </c>
      <c r="AQ16" s="42">
        <f t="shared" si="50"/>
        <v>0.16700000000000001</v>
      </c>
      <c r="AR16" s="42">
        <f t="shared" si="50"/>
        <v>9.7000000000000003E-2</v>
      </c>
      <c r="AS16" s="42">
        <f t="shared" si="50"/>
        <v>3.2000000000000001E-2</v>
      </c>
      <c r="AT16" s="42">
        <f t="shared" si="50"/>
        <v>5.6000000000000008E-2</v>
      </c>
      <c r="AU16" s="42">
        <f t="shared" si="50"/>
        <v>5.6000000000000008E-2</v>
      </c>
      <c r="AV16" s="42">
        <f t="shared" si="50"/>
        <v>4.7E-2</v>
      </c>
      <c r="AW16" s="42">
        <f t="shared" si="50"/>
        <v>6.7000000000000004E-2</v>
      </c>
      <c r="AX16" s="42">
        <f t="shared" si="50"/>
        <v>6.7000000000000004E-2</v>
      </c>
      <c r="AY16" s="42">
        <f t="shared" si="50"/>
        <v>4.2999999999999997E-2</v>
      </c>
      <c r="AZ16" s="42">
        <f t="shared" si="50"/>
        <v>4.2999999999999997E-2</v>
      </c>
      <c r="BA16" s="42">
        <f t="shared" si="50"/>
        <v>0.04</v>
      </c>
      <c r="BB16" s="42">
        <f t="shared" si="50"/>
        <v>3.9E-2</v>
      </c>
      <c r="BC16" s="42">
        <f t="shared" si="50"/>
        <v>4.2999999999999997E-2</v>
      </c>
      <c r="BD16" s="42">
        <f t="shared" si="50"/>
        <v>4.2999999999999997E-2</v>
      </c>
      <c r="BE16" s="42">
        <f t="shared" si="50"/>
        <v>5.4000000000000006E-2</v>
      </c>
      <c r="BF16" s="42">
        <f t="shared" si="50"/>
        <v>5.4000000000000006E-2</v>
      </c>
      <c r="BG16" s="42">
        <f t="shared" si="50"/>
        <v>0.08</v>
      </c>
      <c r="BH16" s="42">
        <f t="shared" si="50"/>
        <v>4.5999999999999999E-2</v>
      </c>
      <c r="BI16" s="42">
        <f t="shared" si="50"/>
        <v>6.4000000000000001E-2</v>
      </c>
      <c r="BJ16" s="42">
        <f t="shared" si="50"/>
        <v>4.7E-2</v>
      </c>
      <c r="BK16" s="42">
        <f t="shared" ref="BK16:BT16" si="51">AA5+AA7+AA11</f>
        <v>4.3999999999999997E-2</v>
      </c>
      <c r="BL16" s="42">
        <f t="shared" si="51"/>
        <v>4.3999999999999997E-2</v>
      </c>
      <c r="BM16" s="42">
        <f t="shared" si="51"/>
        <v>8.299999999999999E-2</v>
      </c>
      <c r="BN16" s="42">
        <f t="shared" si="51"/>
        <v>7.4999999999999997E-2</v>
      </c>
      <c r="BO16" s="42">
        <f t="shared" si="51"/>
        <v>4.2000000000000003E-2</v>
      </c>
      <c r="BP16" s="42">
        <f t="shared" si="51"/>
        <v>5.3999999999999999E-2</v>
      </c>
      <c r="BQ16" s="42">
        <f t="shared" si="51"/>
        <v>5.3999999999999999E-2</v>
      </c>
      <c r="BR16" s="42">
        <f t="shared" si="51"/>
        <v>4.4999999999999998E-2</v>
      </c>
      <c r="BS16" s="42">
        <f t="shared" si="51"/>
        <v>4.3999999999999997E-2</v>
      </c>
      <c r="BT16" s="42">
        <f t="shared" si="51"/>
        <v>4.3999999999999997E-2</v>
      </c>
      <c r="BU16" s="487"/>
      <c r="BW16" s="41">
        <v>14</v>
      </c>
      <c r="BX16" s="39" t="s">
        <v>114</v>
      </c>
      <c r="BY16" s="42">
        <v>0.20899999999999999</v>
      </c>
      <c r="BZ16" s="42">
        <v>0.17900000000000002</v>
      </c>
      <c r="CA16" s="42">
        <v>0.20899999999999999</v>
      </c>
      <c r="CB16" s="42">
        <v>0.19500000000000001</v>
      </c>
      <c r="CC16" s="42">
        <v>0.125</v>
      </c>
      <c r="CD16" s="42">
        <v>4.3999999999999997E-2</v>
      </c>
      <c r="CE16" s="42">
        <v>8.0000000000000016E-2</v>
      </c>
      <c r="CF16" s="42">
        <v>8.0000000000000016E-2</v>
      </c>
      <c r="CG16" s="42">
        <v>7.1000000000000008E-2</v>
      </c>
      <c r="CH16" s="42">
        <v>0.08</v>
      </c>
      <c r="CI16" s="42">
        <v>0.08</v>
      </c>
      <c r="CJ16" s="443" t="s">
        <v>2122</v>
      </c>
      <c r="CK16" s="42">
        <v>5.1999999999999998E-2</v>
      </c>
      <c r="CL16" s="42">
        <v>4.9000000000000002E-2</v>
      </c>
      <c r="CM16" s="42">
        <v>4.8000000000000001E-2</v>
      </c>
      <c r="CN16" s="42">
        <v>5.1999999999999998E-2</v>
      </c>
      <c r="CO16" s="42">
        <v>5.1999999999999998E-2</v>
      </c>
      <c r="CP16" s="42">
        <v>7.0000000000000007E-2</v>
      </c>
      <c r="CQ16" s="42">
        <v>7.0000000000000007E-2</v>
      </c>
      <c r="CR16" s="42">
        <v>9.6000000000000002E-2</v>
      </c>
      <c r="CS16" s="42">
        <v>6.3E-2</v>
      </c>
      <c r="CT16" s="42">
        <v>8.1000000000000003E-2</v>
      </c>
      <c r="CU16" s="42">
        <v>6.4000000000000001E-2</v>
      </c>
      <c r="CV16" s="449">
        <v>6.0999999999999999E-2</v>
      </c>
      <c r="CW16" s="449">
        <v>6.0999999999999999E-2</v>
      </c>
      <c r="CX16" s="449">
        <v>0.11399999999999999</v>
      </c>
      <c r="CY16" s="449">
        <v>0.106</v>
      </c>
      <c r="CZ16" s="449">
        <v>5.4000000000000006E-2</v>
      </c>
      <c r="DA16" s="449">
        <v>6.7000000000000004E-2</v>
      </c>
      <c r="DB16" s="449">
        <v>6.7000000000000004E-2</v>
      </c>
      <c r="DC16" s="449">
        <v>5.3999999999999999E-2</v>
      </c>
      <c r="DD16" s="449">
        <v>5.2999999999999999E-2</v>
      </c>
      <c r="DE16" s="449">
        <v>5.2999999999999999E-2</v>
      </c>
      <c r="DF16" s="487"/>
      <c r="DG16" s="487"/>
      <c r="DH16" s="487"/>
      <c r="DI16" s="487"/>
      <c r="DJ16" s="487"/>
      <c r="DK16" s="487"/>
      <c r="DM16" s="41">
        <v>4</v>
      </c>
      <c r="DN16" s="41">
        <v>1</v>
      </c>
      <c r="DO16" s="41" t="str">
        <f t="shared" si="2"/>
        <v>処遇加算Ⅰ特定加算Ⅱベア加算なしから新加算Ⅰ</v>
      </c>
      <c r="DP16" s="45">
        <f t="shared" ref="DP16:ED19" si="52">BY3-AN$6</f>
        <v>8.8000000000000023E-2</v>
      </c>
      <c r="DQ16" s="45">
        <f t="shared" si="52"/>
        <v>8.8000000000000023E-2</v>
      </c>
      <c r="DR16" s="45">
        <f t="shared" si="52"/>
        <v>8.8000000000000023E-2</v>
      </c>
      <c r="DS16" s="45">
        <f t="shared" si="52"/>
        <v>8.8000000000000023E-2</v>
      </c>
      <c r="DT16" s="45" t="e">
        <f t="shared" si="52"/>
        <v>#VALUE!</v>
      </c>
      <c r="DU16" s="45">
        <f t="shared" si="52"/>
        <v>2.3999999999999994E-2</v>
      </c>
      <c r="DV16" s="45" t="e">
        <f t="shared" si="52"/>
        <v>#VALUE!</v>
      </c>
      <c r="DW16" s="45" t="e">
        <f t="shared" si="52"/>
        <v>#VALUE!</v>
      </c>
      <c r="DX16" s="45">
        <f t="shared" si="52"/>
        <v>5.4000000000000006E-2</v>
      </c>
      <c r="DY16" s="45">
        <f t="shared" si="52"/>
        <v>3.5000000000000003E-2</v>
      </c>
      <c r="DZ16" s="45">
        <f t="shared" si="52"/>
        <v>3.5000000000000003E-2</v>
      </c>
      <c r="EA16" s="45">
        <f t="shared" si="52"/>
        <v>2.3999999999999994E-2</v>
      </c>
      <c r="EB16" s="45">
        <f t="shared" si="52"/>
        <v>2.3999999999999994E-2</v>
      </c>
      <c r="EC16" s="45">
        <f t="shared" si="52"/>
        <v>2.3999999999999994E-2</v>
      </c>
      <c r="ED16" s="45">
        <f t="shared" si="52"/>
        <v>2.3999999999999994E-2</v>
      </c>
      <c r="EE16" s="45" t="e">
        <f t="shared" ref="EE16:EU16" si="53">CN3-BC$6</f>
        <v>#VALUE!</v>
      </c>
      <c r="EF16" s="45">
        <f t="shared" si="53"/>
        <v>2.3999999999999994E-2</v>
      </c>
      <c r="EG16" s="45">
        <f t="shared" si="53"/>
        <v>4.5000000000000026E-2</v>
      </c>
      <c r="EH16" s="45">
        <f t="shared" si="53"/>
        <v>4.5000000000000026E-2</v>
      </c>
      <c r="EI16" s="45">
        <f t="shared" si="53"/>
        <v>4.4999999999999984E-2</v>
      </c>
      <c r="EJ16" s="45">
        <f t="shared" si="53"/>
        <v>4.0000000000000008E-2</v>
      </c>
      <c r="EK16" s="45">
        <f t="shared" si="53"/>
        <v>3.999999999999998E-2</v>
      </c>
      <c r="EL16" s="45">
        <f t="shared" si="53"/>
        <v>4.0000000000000008E-2</v>
      </c>
      <c r="EM16" s="45" t="e">
        <f t="shared" si="53"/>
        <v>#VALUE!</v>
      </c>
      <c r="EN16" s="45" t="e">
        <f t="shared" si="53"/>
        <v>#VALUE!</v>
      </c>
      <c r="EO16" s="45">
        <f t="shared" si="53"/>
        <v>7.3000000000000009E-2</v>
      </c>
      <c r="EP16" s="45">
        <f t="shared" si="53"/>
        <v>7.3000000000000009E-2</v>
      </c>
      <c r="EQ16" s="45" t="e">
        <f t="shared" si="53"/>
        <v>#VALUE!</v>
      </c>
      <c r="ER16" s="45" t="e">
        <f t="shared" si="53"/>
        <v>#VALUE!</v>
      </c>
      <c r="ES16" s="45" t="e">
        <f t="shared" si="53"/>
        <v>#VALUE!</v>
      </c>
      <c r="ET16" s="45" t="e">
        <f t="shared" si="53"/>
        <v>#VALUE!</v>
      </c>
      <c r="EU16" s="45" t="e">
        <f t="shared" si="53"/>
        <v>#VALUE!</v>
      </c>
      <c r="EV16" s="45" t="e">
        <f>DE3-BT$6</f>
        <v>#VALUE!</v>
      </c>
      <c r="EY16" s="41" t="s">
        <v>2206</v>
      </c>
      <c r="EZ16" s="45">
        <f>DP16/BY3</f>
        <v>0.21103117505995209</v>
      </c>
      <c r="FA16" s="45">
        <f t="shared" ref="FA16:FZ19" si="54">DQ16/BZ3</f>
        <v>0.25655976676384845</v>
      </c>
      <c r="FB16" s="45">
        <f t="shared" si="54"/>
        <v>0.21103117505995209</v>
      </c>
      <c r="FC16" s="45">
        <f t="shared" si="54"/>
        <v>0.23036649214659691</v>
      </c>
      <c r="FD16" s="443" t="s">
        <v>2122</v>
      </c>
      <c r="FE16" s="45">
        <f t="shared" si="54"/>
        <v>0.29629629629629628</v>
      </c>
      <c r="FF16" s="443" t="s">
        <v>2122</v>
      </c>
      <c r="FG16" s="443" t="s">
        <v>2122</v>
      </c>
      <c r="FH16" s="45">
        <f t="shared" si="54"/>
        <v>0.39416058394160586</v>
      </c>
      <c r="FI16" s="45">
        <f t="shared" si="54"/>
        <v>0.25362318840579712</v>
      </c>
      <c r="FJ16" s="45">
        <f t="shared" si="54"/>
        <v>0.25362318840579712</v>
      </c>
      <c r="FK16" s="45">
        <f t="shared" si="54"/>
        <v>0.23300970873786403</v>
      </c>
      <c r="FL16" s="45">
        <f t="shared" si="54"/>
        <v>0.23300970873786403</v>
      </c>
      <c r="FM16" s="45">
        <f t="shared" si="54"/>
        <v>0.24999999999999992</v>
      </c>
      <c r="FN16" s="45">
        <f t="shared" si="54"/>
        <v>0.2580645161290322</v>
      </c>
      <c r="FO16" s="443" t="s">
        <v>2122</v>
      </c>
      <c r="FP16" s="45">
        <f t="shared" si="54"/>
        <v>0.23300970873786403</v>
      </c>
      <c r="FQ16" s="45">
        <f t="shared" si="54"/>
        <v>0.30612244897959195</v>
      </c>
      <c r="FR16" s="45">
        <f t="shared" si="54"/>
        <v>0.30612244897959195</v>
      </c>
      <c r="FS16" s="45">
        <f t="shared" si="54"/>
        <v>0.21327014218009474</v>
      </c>
      <c r="FT16" s="45">
        <f t="shared" si="54"/>
        <v>0.30534351145038174</v>
      </c>
      <c r="FU16" s="45">
        <f t="shared" si="54"/>
        <v>0.22727272727272718</v>
      </c>
      <c r="FV16" s="45">
        <f t="shared" si="54"/>
        <v>0.29850746268656719</v>
      </c>
      <c r="FW16" s="443" t="s">
        <v>2122</v>
      </c>
      <c r="FX16" s="443" t="s">
        <v>2122</v>
      </c>
      <c r="FY16" s="45">
        <f t="shared" si="54"/>
        <v>0.34597156398104267</v>
      </c>
      <c r="FZ16" s="45">
        <f t="shared" si="54"/>
        <v>0.38219895287958122</v>
      </c>
      <c r="GA16" s="443" t="s">
        <v>2122</v>
      </c>
      <c r="GB16" s="443" t="s">
        <v>2122</v>
      </c>
      <c r="GC16" s="443" t="s">
        <v>2122</v>
      </c>
      <c r="GD16" s="443" t="s">
        <v>2122</v>
      </c>
      <c r="GE16" s="443" t="s">
        <v>2122</v>
      </c>
      <c r="GF16" s="443" t="s">
        <v>2122</v>
      </c>
    </row>
    <row r="17" spans="38:188">
      <c r="AL17" s="41">
        <v>15</v>
      </c>
      <c r="AM17" s="39" t="s">
        <v>2032</v>
      </c>
      <c r="AN17" s="42">
        <f t="shared" ref="AN17:BJ17" si="55">D5+D8+D10</f>
        <v>0.21100000000000002</v>
      </c>
      <c r="AO17" s="42">
        <f t="shared" si="55"/>
        <v>0.18099999999999999</v>
      </c>
      <c r="AP17" s="42">
        <f t="shared" si="55"/>
        <v>0.21100000000000002</v>
      </c>
      <c r="AQ17" s="42">
        <f t="shared" si="55"/>
        <v>0.19700000000000001</v>
      </c>
      <c r="AR17" s="42" t="e">
        <f t="shared" si="55"/>
        <v>#VALUE!</v>
      </c>
      <c r="AS17" s="42">
        <f t="shared" si="55"/>
        <v>4.1999999999999996E-2</v>
      </c>
      <c r="AT17" s="42" t="e">
        <f t="shared" si="55"/>
        <v>#VALUE!</v>
      </c>
      <c r="AU17" s="42" t="e">
        <f t="shared" si="55"/>
        <v>#VALUE!</v>
      </c>
      <c r="AV17" s="42">
        <f t="shared" si="55"/>
        <v>7.2999999999999995E-2</v>
      </c>
      <c r="AW17" s="42">
        <f t="shared" si="55"/>
        <v>8.1000000000000003E-2</v>
      </c>
      <c r="AX17" s="42">
        <f t="shared" si="55"/>
        <v>8.1000000000000003E-2</v>
      </c>
      <c r="AY17" s="42">
        <f t="shared" si="55"/>
        <v>5.3999999999999992E-2</v>
      </c>
      <c r="AZ17" s="42">
        <f t="shared" si="55"/>
        <v>5.3999999999999992E-2</v>
      </c>
      <c r="BA17" s="42">
        <f t="shared" si="55"/>
        <v>5.0999999999999997E-2</v>
      </c>
      <c r="BB17" s="42">
        <f t="shared" si="55"/>
        <v>4.9999999999999996E-2</v>
      </c>
      <c r="BC17" s="42" t="e">
        <f t="shared" si="55"/>
        <v>#VALUE!</v>
      </c>
      <c r="BD17" s="42">
        <f t="shared" si="55"/>
        <v>5.3999999999999992E-2</v>
      </c>
      <c r="BE17" s="42">
        <f t="shared" si="55"/>
        <v>7.6999999999999999E-2</v>
      </c>
      <c r="BF17" s="42">
        <f t="shared" si="55"/>
        <v>7.6999999999999999E-2</v>
      </c>
      <c r="BG17" s="42">
        <f t="shared" si="55"/>
        <v>0.10299999999999999</v>
      </c>
      <c r="BH17" s="42">
        <f t="shared" si="55"/>
        <v>6.3E-2</v>
      </c>
      <c r="BI17" s="42">
        <f t="shared" si="55"/>
        <v>8.1000000000000003E-2</v>
      </c>
      <c r="BJ17" s="42">
        <f t="shared" si="55"/>
        <v>6.4000000000000001E-2</v>
      </c>
      <c r="BK17" s="42" t="e">
        <f t="shared" ref="BK17:BT17" si="56">AA5+AA8+AA10</f>
        <v>#VALUE!</v>
      </c>
      <c r="BL17" s="42" t="e">
        <f t="shared" si="56"/>
        <v>#VALUE!</v>
      </c>
      <c r="BM17" s="42">
        <f t="shared" si="56"/>
        <v>0.11699999999999999</v>
      </c>
      <c r="BN17" s="42">
        <f t="shared" si="56"/>
        <v>0.10900000000000001</v>
      </c>
      <c r="BO17" s="42" t="e">
        <f t="shared" si="56"/>
        <v>#VALUE!</v>
      </c>
      <c r="BP17" s="42" t="e">
        <f t="shared" si="56"/>
        <v>#VALUE!</v>
      </c>
      <c r="BQ17" s="42" t="e">
        <f t="shared" si="56"/>
        <v>#VALUE!</v>
      </c>
      <c r="BR17" s="42" t="e">
        <f t="shared" si="56"/>
        <v>#VALUE!</v>
      </c>
      <c r="BS17" s="42" t="e">
        <f t="shared" si="56"/>
        <v>#VALUE!</v>
      </c>
      <c r="BT17" s="42" t="e">
        <f t="shared" si="56"/>
        <v>#VALUE!</v>
      </c>
      <c r="BU17" s="487"/>
      <c r="BW17" s="41">
        <v>15</v>
      </c>
      <c r="BX17" s="39" t="s">
        <v>115</v>
      </c>
      <c r="BY17" s="42">
        <v>0.22800000000000001</v>
      </c>
      <c r="BZ17" s="42">
        <v>0.17399999999999999</v>
      </c>
      <c r="CA17" s="42">
        <v>0.22800000000000001</v>
      </c>
      <c r="CB17" s="42">
        <v>0.20299999999999999</v>
      </c>
      <c r="CC17" s="42">
        <v>9.2999999999999999E-2</v>
      </c>
      <c r="CD17" s="42">
        <v>4.3999999999999997E-2</v>
      </c>
      <c r="CE17" s="42">
        <v>8.6999999999999994E-2</v>
      </c>
      <c r="CF17" s="42">
        <v>8.6999999999999994E-2</v>
      </c>
      <c r="CG17" s="42">
        <v>7.1000000000000008E-2</v>
      </c>
      <c r="CH17" s="42">
        <v>6.2E-2</v>
      </c>
      <c r="CI17" s="42">
        <v>6.2E-2</v>
      </c>
      <c r="CJ17" s="443" t="s">
        <v>2122</v>
      </c>
      <c r="CK17" s="42">
        <v>5.6000000000000001E-2</v>
      </c>
      <c r="CL17" s="42">
        <v>0.05</v>
      </c>
      <c r="CM17" s="42">
        <v>4.9000000000000002E-2</v>
      </c>
      <c r="CN17" s="42">
        <v>5.6000000000000001E-2</v>
      </c>
      <c r="CO17" s="42">
        <v>5.6000000000000001E-2</v>
      </c>
      <c r="CP17" s="42">
        <v>7.9000000000000001E-2</v>
      </c>
      <c r="CQ17" s="42">
        <v>7.9000000000000001E-2</v>
      </c>
      <c r="CR17" s="42">
        <v>0.126</v>
      </c>
      <c r="CS17" s="42">
        <v>7.5999999999999998E-2</v>
      </c>
      <c r="CT17" s="42">
        <v>0.109</v>
      </c>
      <c r="CU17" s="42">
        <v>7.8E-2</v>
      </c>
      <c r="CV17" s="449">
        <v>7.5999999999999998E-2</v>
      </c>
      <c r="CW17" s="449">
        <v>7.5999999999999998E-2</v>
      </c>
      <c r="CX17" s="449">
        <v>0.10299999999999999</v>
      </c>
      <c r="CY17" s="449">
        <v>8.8999999999999996E-2</v>
      </c>
      <c r="CZ17" s="449">
        <v>5.6000000000000008E-2</v>
      </c>
      <c r="DA17" s="449">
        <v>6.3E-2</v>
      </c>
      <c r="DB17" s="449">
        <v>6.3E-2</v>
      </c>
      <c r="DC17" s="449">
        <v>5.8000000000000003E-2</v>
      </c>
      <c r="DD17" s="449">
        <v>5.6000000000000001E-2</v>
      </c>
      <c r="DE17" s="449">
        <v>5.6000000000000001E-2</v>
      </c>
      <c r="DF17" s="487"/>
      <c r="DG17" s="487"/>
      <c r="DH17" s="487"/>
      <c r="DI17" s="487"/>
      <c r="DJ17" s="487"/>
      <c r="DK17" s="487"/>
      <c r="DM17" s="41">
        <v>4</v>
      </c>
      <c r="DN17" s="41">
        <v>2</v>
      </c>
      <c r="DO17" s="41" t="str">
        <f t="shared" si="2"/>
        <v>処遇加算Ⅰ特定加算Ⅱベア加算なしから新加算Ⅱ</v>
      </c>
      <c r="DP17" s="45">
        <f t="shared" si="52"/>
        <v>7.3000000000000009E-2</v>
      </c>
      <c r="DQ17" s="45">
        <f t="shared" si="52"/>
        <v>7.3000000000000009E-2</v>
      </c>
      <c r="DR17" s="45">
        <f t="shared" si="52"/>
        <v>7.3000000000000009E-2</v>
      </c>
      <c r="DS17" s="45">
        <f t="shared" si="52"/>
        <v>7.3000000000000009E-2</v>
      </c>
      <c r="DT17" s="45" t="e">
        <f t="shared" si="52"/>
        <v>#VALUE!</v>
      </c>
      <c r="DU17" s="45">
        <f t="shared" si="52"/>
        <v>2.2999999999999993E-2</v>
      </c>
      <c r="DV17" s="45" t="e">
        <f t="shared" si="52"/>
        <v>#VALUE!</v>
      </c>
      <c r="DW17" s="45" t="e">
        <f t="shared" si="52"/>
        <v>#VALUE!</v>
      </c>
      <c r="DX17" s="45">
        <f t="shared" si="52"/>
        <v>5.2000000000000005E-2</v>
      </c>
      <c r="DY17" s="45">
        <f t="shared" si="52"/>
        <v>3.1E-2</v>
      </c>
      <c r="DZ17" s="45">
        <f t="shared" si="52"/>
        <v>3.1E-2</v>
      </c>
      <c r="EA17" s="45">
        <f t="shared" si="52"/>
        <v>2.1999999999999992E-2</v>
      </c>
      <c r="EB17" s="45">
        <f t="shared" si="52"/>
        <v>2.1999999999999992E-2</v>
      </c>
      <c r="EC17" s="45">
        <f t="shared" si="52"/>
        <v>2.1999999999999992E-2</v>
      </c>
      <c r="ED17" s="45">
        <f t="shared" si="52"/>
        <v>2.1999999999999992E-2</v>
      </c>
      <c r="EE17" s="45" t="e">
        <f t="shared" ref="EE17:EU17" si="57">CN4-BC$6</f>
        <v>#VALUE!</v>
      </c>
      <c r="EF17" s="45">
        <f t="shared" si="57"/>
        <v>2.1999999999999992E-2</v>
      </c>
      <c r="EG17" s="45">
        <f t="shared" si="57"/>
        <v>4.2000000000000023E-2</v>
      </c>
      <c r="EH17" s="45">
        <f t="shared" si="57"/>
        <v>4.2000000000000023E-2</v>
      </c>
      <c r="EI17" s="45">
        <f t="shared" si="57"/>
        <v>4.1999999999999982E-2</v>
      </c>
      <c r="EJ17" s="45">
        <f t="shared" si="57"/>
        <v>3.7000000000000005E-2</v>
      </c>
      <c r="EK17" s="45">
        <f t="shared" si="57"/>
        <v>3.6999999999999977E-2</v>
      </c>
      <c r="EL17" s="45">
        <f t="shared" si="57"/>
        <v>3.7000000000000005E-2</v>
      </c>
      <c r="EM17" s="45" t="e">
        <f t="shared" si="57"/>
        <v>#VALUE!</v>
      </c>
      <c r="EN17" s="45" t="e">
        <f t="shared" si="57"/>
        <v>#VALUE!</v>
      </c>
      <c r="EO17" s="45">
        <f t="shared" si="57"/>
        <v>6.9000000000000006E-2</v>
      </c>
      <c r="EP17" s="45">
        <f t="shared" si="57"/>
        <v>6.9000000000000006E-2</v>
      </c>
      <c r="EQ17" s="45" t="e">
        <f t="shared" si="57"/>
        <v>#VALUE!</v>
      </c>
      <c r="ER17" s="45" t="e">
        <f t="shared" si="57"/>
        <v>#VALUE!</v>
      </c>
      <c r="ES17" s="45" t="e">
        <f t="shared" si="57"/>
        <v>#VALUE!</v>
      </c>
      <c r="ET17" s="45" t="e">
        <f t="shared" si="57"/>
        <v>#VALUE!</v>
      </c>
      <c r="EU17" s="45" t="e">
        <f t="shared" si="57"/>
        <v>#VALUE!</v>
      </c>
      <c r="EV17" s="45" t="e">
        <f>DE4-BT$6</f>
        <v>#VALUE!</v>
      </c>
      <c r="EY17" s="41" t="s">
        <v>2207</v>
      </c>
      <c r="EZ17" s="45">
        <f>DP17/BY4</f>
        <v>0.18159203980099503</v>
      </c>
      <c r="FA17" s="45">
        <f t="shared" si="54"/>
        <v>0.22256097560975613</v>
      </c>
      <c r="FB17" s="45">
        <f t="shared" si="54"/>
        <v>0.18159203980099503</v>
      </c>
      <c r="FC17" s="45">
        <f t="shared" si="54"/>
        <v>0.19891008174386923</v>
      </c>
      <c r="FD17" s="443" t="s">
        <v>2122</v>
      </c>
      <c r="FE17" s="45">
        <f t="shared" si="54"/>
        <v>0.28749999999999998</v>
      </c>
      <c r="FF17" s="443" t="s">
        <v>2122</v>
      </c>
      <c r="FG17" s="443" t="s">
        <v>2122</v>
      </c>
      <c r="FH17" s="45">
        <f t="shared" si="54"/>
        <v>0.38518518518518519</v>
      </c>
      <c r="FI17" s="45">
        <f t="shared" si="54"/>
        <v>0.23134328358208953</v>
      </c>
      <c r="FJ17" s="45">
        <f t="shared" si="54"/>
        <v>0.23134328358208953</v>
      </c>
      <c r="FK17" s="45">
        <f t="shared" si="54"/>
        <v>0.21782178217821777</v>
      </c>
      <c r="FL17" s="45">
        <f t="shared" si="54"/>
        <v>0.21782178217821777</v>
      </c>
      <c r="FM17" s="45">
        <f t="shared" si="54"/>
        <v>0.23404255319148928</v>
      </c>
      <c r="FN17" s="45">
        <f t="shared" si="54"/>
        <v>0.24175824175824168</v>
      </c>
      <c r="FO17" s="443" t="s">
        <v>2122</v>
      </c>
      <c r="FP17" s="45">
        <f t="shared" si="54"/>
        <v>0.21782178217821777</v>
      </c>
      <c r="FQ17" s="45">
        <f t="shared" si="54"/>
        <v>0.2916666666666668</v>
      </c>
      <c r="FR17" s="45">
        <f t="shared" si="54"/>
        <v>0.2916666666666668</v>
      </c>
      <c r="FS17" s="45">
        <f t="shared" si="54"/>
        <v>0.20192307692307687</v>
      </c>
      <c r="FT17" s="45">
        <f t="shared" si="54"/>
        <v>0.28906250000000006</v>
      </c>
      <c r="FU17" s="45">
        <f t="shared" si="54"/>
        <v>0.21387283236994209</v>
      </c>
      <c r="FV17" s="45">
        <f t="shared" si="54"/>
        <v>0.28244274809160308</v>
      </c>
      <c r="FW17" s="443" t="s">
        <v>2122</v>
      </c>
      <c r="FX17" s="443" t="s">
        <v>2122</v>
      </c>
      <c r="FY17" s="45">
        <f t="shared" si="54"/>
        <v>0.33333333333333331</v>
      </c>
      <c r="FZ17" s="45">
        <f t="shared" si="54"/>
        <v>0.36898395721925137</v>
      </c>
      <c r="GA17" s="443" t="s">
        <v>2122</v>
      </c>
      <c r="GB17" s="443" t="s">
        <v>2122</v>
      </c>
      <c r="GC17" s="443" t="s">
        <v>2122</v>
      </c>
      <c r="GD17" s="443" t="s">
        <v>2122</v>
      </c>
      <c r="GE17" s="443" t="s">
        <v>2122</v>
      </c>
      <c r="GF17" s="443" t="s">
        <v>2122</v>
      </c>
    </row>
    <row r="18" spans="38:188">
      <c r="AL18" s="41">
        <v>16</v>
      </c>
      <c r="AM18" s="39" t="s">
        <v>2035</v>
      </c>
      <c r="AN18" s="42">
        <f t="shared" ref="AN18:BJ18" si="58">D5+D8+D11</f>
        <v>0.16600000000000001</v>
      </c>
      <c r="AO18" s="42">
        <f t="shared" si="58"/>
        <v>0.13600000000000001</v>
      </c>
      <c r="AP18" s="42">
        <f t="shared" si="58"/>
        <v>0.16600000000000001</v>
      </c>
      <c r="AQ18" s="42">
        <f t="shared" si="58"/>
        <v>0.152</v>
      </c>
      <c r="AR18" s="42" t="e">
        <f t="shared" si="58"/>
        <v>#VALUE!</v>
      </c>
      <c r="AS18" s="42">
        <f t="shared" si="58"/>
        <v>3.1E-2</v>
      </c>
      <c r="AT18" s="42" t="e">
        <f t="shared" si="58"/>
        <v>#VALUE!</v>
      </c>
      <c r="AU18" s="42" t="e">
        <f t="shared" si="58"/>
        <v>#VALUE!</v>
      </c>
      <c r="AV18" s="42">
        <f t="shared" si="58"/>
        <v>4.4999999999999998E-2</v>
      </c>
      <c r="AW18" s="42">
        <f t="shared" si="58"/>
        <v>6.3E-2</v>
      </c>
      <c r="AX18" s="42">
        <f t="shared" si="58"/>
        <v>6.3E-2</v>
      </c>
      <c r="AY18" s="42">
        <f t="shared" si="58"/>
        <v>4.0999999999999995E-2</v>
      </c>
      <c r="AZ18" s="42">
        <f t="shared" si="58"/>
        <v>4.0999999999999995E-2</v>
      </c>
      <c r="BA18" s="42">
        <f t="shared" si="58"/>
        <v>3.7999999999999999E-2</v>
      </c>
      <c r="BB18" s="42">
        <f t="shared" si="58"/>
        <v>3.6999999999999998E-2</v>
      </c>
      <c r="BC18" s="42" t="e">
        <f t="shared" si="58"/>
        <v>#VALUE!</v>
      </c>
      <c r="BD18" s="42">
        <f t="shared" si="58"/>
        <v>4.0999999999999995E-2</v>
      </c>
      <c r="BE18" s="42">
        <f t="shared" si="58"/>
        <v>5.1000000000000004E-2</v>
      </c>
      <c r="BF18" s="42">
        <f t="shared" si="58"/>
        <v>5.1000000000000004E-2</v>
      </c>
      <c r="BG18" s="42">
        <f t="shared" si="58"/>
        <v>7.6999999999999999E-2</v>
      </c>
      <c r="BH18" s="42">
        <f t="shared" si="58"/>
        <v>4.3000000000000003E-2</v>
      </c>
      <c r="BI18" s="42">
        <f t="shared" si="58"/>
        <v>6.0999999999999999E-2</v>
      </c>
      <c r="BJ18" s="42">
        <f t="shared" si="58"/>
        <v>4.4000000000000004E-2</v>
      </c>
      <c r="BK18" s="42" t="e">
        <f t="shared" ref="BK18:BT18" si="59">AA5+AA8+AA11</f>
        <v>#VALUE!</v>
      </c>
      <c r="BL18" s="42" t="e">
        <f t="shared" si="59"/>
        <v>#VALUE!</v>
      </c>
      <c r="BM18" s="42">
        <f t="shared" si="59"/>
        <v>7.9000000000000001E-2</v>
      </c>
      <c r="BN18" s="42">
        <f t="shared" si="59"/>
        <v>7.1000000000000008E-2</v>
      </c>
      <c r="BO18" s="42" t="e">
        <f t="shared" si="59"/>
        <v>#VALUE!</v>
      </c>
      <c r="BP18" s="42" t="e">
        <f t="shared" si="59"/>
        <v>#VALUE!</v>
      </c>
      <c r="BQ18" s="42" t="e">
        <f t="shared" si="59"/>
        <v>#VALUE!</v>
      </c>
      <c r="BR18" s="42" t="e">
        <f t="shared" si="59"/>
        <v>#VALUE!</v>
      </c>
      <c r="BS18" s="42" t="e">
        <f t="shared" si="59"/>
        <v>#VALUE!</v>
      </c>
      <c r="BT18" s="42" t="e">
        <f t="shared" si="59"/>
        <v>#VALUE!</v>
      </c>
      <c r="BU18" s="487"/>
      <c r="BW18" s="41">
        <v>16</v>
      </c>
      <c r="BX18" s="39" t="s">
        <v>116</v>
      </c>
      <c r="BY18" s="42">
        <v>0.19400000000000001</v>
      </c>
      <c r="BZ18" s="42">
        <v>0.16400000000000001</v>
      </c>
      <c r="CA18" s="42">
        <v>0.19400000000000001</v>
      </c>
      <c r="CB18" s="42">
        <v>0.18</v>
      </c>
      <c r="CC18" s="443" t="s">
        <v>2122</v>
      </c>
      <c r="CD18" s="42">
        <v>4.2999999999999997E-2</v>
      </c>
      <c r="CE18" s="443" t="s">
        <v>2122</v>
      </c>
      <c r="CF18" s="443" t="s">
        <v>2122</v>
      </c>
      <c r="CG18" s="42">
        <v>6.9000000000000006E-2</v>
      </c>
      <c r="CH18" s="42">
        <v>7.5999999999999998E-2</v>
      </c>
      <c r="CI18" s="42">
        <v>7.5999999999999998E-2</v>
      </c>
      <c r="CJ18" s="443" t="s">
        <v>2122</v>
      </c>
      <c r="CK18" s="42">
        <v>4.9999999999999996E-2</v>
      </c>
      <c r="CL18" s="42">
        <v>4.7E-2</v>
      </c>
      <c r="CM18" s="42">
        <v>4.5999999999999999E-2</v>
      </c>
      <c r="CN18" s="443" t="s">
        <v>2122</v>
      </c>
      <c r="CO18" s="42">
        <v>4.9999999999999996E-2</v>
      </c>
      <c r="CP18" s="42">
        <v>6.7000000000000004E-2</v>
      </c>
      <c r="CQ18" s="42">
        <v>6.7000000000000004E-2</v>
      </c>
      <c r="CR18" s="42">
        <v>9.2999999999999999E-2</v>
      </c>
      <c r="CS18" s="42">
        <v>6.0000000000000005E-2</v>
      </c>
      <c r="CT18" s="42">
        <v>7.8E-2</v>
      </c>
      <c r="CU18" s="42">
        <v>6.1000000000000006E-2</v>
      </c>
      <c r="CV18" s="443" t="s">
        <v>2122</v>
      </c>
      <c r="CW18" s="443" t="s">
        <v>2122</v>
      </c>
      <c r="CX18" s="449">
        <v>0.11</v>
      </c>
      <c r="CY18" s="449">
        <v>0.10200000000000001</v>
      </c>
      <c r="CZ18" s="443" t="s">
        <v>2122</v>
      </c>
      <c r="DA18" s="443" t="s">
        <v>2122</v>
      </c>
      <c r="DB18" s="443" t="s">
        <v>2122</v>
      </c>
      <c r="DC18" s="443" t="s">
        <v>2122</v>
      </c>
      <c r="DD18" s="443" t="s">
        <v>2122</v>
      </c>
      <c r="DE18" s="443" t="s">
        <v>2122</v>
      </c>
      <c r="DF18" s="487"/>
      <c r="DG18" s="487"/>
      <c r="DH18" s="487"/>
      <c r="DI18" s="487"/>
      <c r="DJ18" s="487"/>
      <c r="DK18" s="487"/>
      <c r="DM18" s="41">
        <v>4</v>
      </c>
      <c r="DN18" s="41">
        <v>3</v>
      </c>
      <c r="DO18" s="41" t="str">
        <f t="shared" si="2"/>
        <v>処遇加算Ⅰ特定加算Ⅱベア加算なしから新加算Ⅲ</v>
      </c>
      <c r="DP18" s="45">
        <f t="shared" si="52"/>
        <v>1.8000000000000016E-2</v>
      </c>
      <c r="DQ18" s="45">
        <f t="shared" si="52"/>
        <v>1.8000000000000016E-2</v>
      </c>
      <c r="DR18" s="45">
        <f t="shared" si="52"/>
        <v>1.8000000000000016E-2</v>
      </c>
      <c r="DS18" s="45">
        <f t="shared" si="52"/>
        <v>1.8000000000000016E-2</v>
      </c>
      <c r="DT18" s="45" t="e">
        <f t="shared" si="52"/>
        <v>#VALUE!</v>
      </c>
      <c r="DU18" s="45">
        <f t="shared" si="52"/>
        <v>9.999999999999995E-3</v>
      </c>
      <c r="DV18" s="45" t="e">
        <f t="shared" si="52"/>
        <v>#VALUE!</v>
      </c>
      <c r="DW18" s="45" t="e">
        <f t="shared" si="52"/>
        <v>#VALUE!</v>
      </c>
      <c r="DX18" s="45">
        <f t="shared" si="52"/>
        <v>3.2999999999999988E-2</v>
      </c>
      <c r="DY18" s="45">
        <f t="shared" si="52"/>
        <v>-5.0000000000000044E-3</v>
      </c>
      <c r="DZ18" s="45">
        <f t="shared" si="52"/>
        <v>-5.0000000000000044E-3</v>
      </c>
      <c r="EA18" s="45">
        <f t="shared" si="52"/>
        <v>6.9999999999999923E-3</v>
      </c>
      <c r="EB18" s="45">
        <f t="shared" si="52"/>
        <v>6.9999999999999923E-3</v>
      </c>
      <c r="EC18" s="45">
        <f t="shared" si="52"/>
        <v>6.9999999999999923E-3</v>
      </c>
      <c r="ED18" s="45">
        <f t="shared" si="52"/>
        <v>6.9999999999999923E-3</v>
      </c>
      <c r="EE18" s="45" t="e">
        <f t="shared" ref="EE18:EU18" si="60">CN5-BC$6</f>
        <v>#VALUE!</v>
      </c>
      <c r="EF18" s="45">
        <f t="shared" si="60"/>
        <v>6.9999999999999923E-3</v>
      </c>
      <c r="EG18" s="45">
        <f t="shared" si="60"/>
        <v>2.6000000000000009E-2</v>
      </c>
      <c r="EH18" s="45">
        <f t="shared" si="60"/>
        <v>2.6000000000000009E-2</v>
      </c>
      <c r="EI18" s="45">
        <f t="shared" si="60"/>
        <v>2.6000000000000023E-2</v>
      </c>
      <c r="EJ18" s="45">
        <f t="shared" si="60"/>
        <v>2.700000000000001E-2</v>
      </c>
      <c r="EK18" s="45">
        <f t="shared" si="60"/>
        <v>2.6999999999999968E-2</v>
      </c>
      <c r="EL18" s="45">
        <f t="shared" si="60"/>
        <v>2.700000000000001E-2</v>
      </c>
      <c r="EM18" s="45" t="e">
        <f t="shared" si="60"/>
        <v>#VALUE!</v>
      </c>
      <c r="EN18" s="45" t="e">
        <f t="shared" si="60"/>
        <v>#VALUE!</v>
      </c>
      <c r="EO18" s="45">
        <f t="shared" si="60"/>
        <v>0.03</v>
      </c>
      <c r="EP18" s="45">
        <f t="shared" si="60"/>
        <v>0.03</v>
      </c>
      <c r="EQ18" s="45" t="e">
        <f t="shared" si="60"/>
        <v>#VALUE!</v>
      </c>
      <c r="ER18" s="45" t="e">
        <f t="shared" si="60"/>
        <v>#VALUE!</v>
      </c>
      <c r="ES18" s="45" t="e">
        <f t="shared" si="60"/>
        <v>#VALUE!</v>
      </c>
      <c r="ET18" s="45" t="e">
        <f t="shared" si="60"/>
        <v>#VALUE!</v>
      </c>
      <c r="EU18" s="45" t="e">
        <f t="shared" si="60"/>
        <v>#VALUE!</v>
      </c>
      <c r="EV18" s="45" t="e">
        <f>DE5-BT$6</f>
        <v>#VALUE!</v>
      </c>
      <c r="EY18" s="41" t="s">
        <v>2208</v>
      </c>
      <c r="EZ18" s="45">
        <f>DP18/BY5</f>
        <v>5.187319884726229E-2</v>
      </c>
      <c r="FA18" s="45">
        <f t="shared" si="54"/>
        <v>6.5934065934065991E-2</v>
      </c>
      <c r="FB18" s="45">
        <f t="shared" si="54"/>
        <v>5.187319884726229E-2</v>
      </c>
      <c r="FC18" s="45">
        <f t="shared" si="54"/>
        <v>5.7692307692307744E-2</v>
      </c>
      <c r="FD18" s="443" t="s">
        <v>2122</v>
      </c>
      <c r="FE18" s="45">
        <f t="shared" si="54"/>
        <v>0.14925373134328354</v>
      </c>
      <c r="FF18" s="443" t="s">
        <v>2122</v>
      </c>
      <c r="FG18" s="443" t="s">
        <v>2122</v>
      </c>
      <c r="FH18" s="45">
        <f t="shared" si="54"/>
        <v>0.28448275862068956</v>
      </c>
      <c r="FI18" s="45">
        <f t="shared" si="54"/>
        <v>-5.1020408163265349E-2</v>
      </c>
      <c r="FJ18" s="45">
        <f t="shared" si="54"/>
        <v>-5.1020408163265349E-2</v>
      </c>
      <c r="FK18" s="45">
        <f t="shared" si="54"/>
        <v>8.1395348837209225E-2</v>
      </c>
      <c r="FL18" s="45">
        <f t="shared" si="54"/>
        <v>8.1395348837209225E-2</v>
      </c>
      <c r="FM18" s="45">
        <f t="shared" si="54"/>
        <v>8.8607594936708764E-2</v>
      </c>
      <c r="FN18" s="45">
        <f t="shared" si="54"/>
        <v>9.2105263157894635E-2</v>
      </c>
      <c r="FO18" s="443" t="s">
        <v>2122</v>
      </c>
      <c r="FP18" s="45">
        <f t="shared" si="54"/>
        <v>8.1395348837209225E-2</v>
      </c>
      <c r="FQ18" s="45">
        <f t="shared" si="54"/>
        <v>0.20312500000000006</v>
      </c>
      <c r="FR18" s="45">
        <f t="shared" si="54"/>
        <v>0.20312500000000006</v>
      </c>
      <c r="FS18" s="45">
        <f t="shared" si="54"/>
        <v>0.1354166666666668</v>
      </c>
      <c r="FT18" s="45">
        <f t="shared" si="54"/>
        <v>0.22881355932203398</v>
      </c>
      <c r="FU18" s="45">
        <f t="shared" si="54"/>
        <v>0.16564417177914093</v>
      </c>
      <c r="FV18" s="45">
        <f t="shared" si="54"/>
        <v>0.22314049586776866</v>
      </c>
      <c r="FW18" s="443" t="s">
        <v>2122</v>
      </c>
      <c r="FX18" s="443" t="s">
        <v>2122</v>
      </c>
      <c r="FY18" s="45">
        <f t="shared" si="54"/>
        <v>0.17857142857142855</v>
      </c>
      <c r="FZ18" s="45">
        <f t="shared" si="54"/>
        <v>0.20270270270270271</v>
      </c>
      <c r="GA18" s="443" t="s">
        <v>2122</v>
      </c>
      <c r="GB18" s="443" t="s">
        <v>2122</v>
      </c>
      <c r="GC18" s="443" t="s">
        <v>2122</v>
      </c>
      <c r="GD18" s="443" t="s">
        <v>2122</v>
      </c>
      <c r="GE18" s="443" t="s">
        <v>2122</v>
      </c>
      <c r="GF18" s="443" t="s">
        <v>2122</v>
      </c>
    </row>
    <row r="19" spans="38:188">
      <c r="AL19" s="41">
        <v>17</v>
      </c>
      <c r="AM19" s="39" t="s">
        <v>2036</v>
      </c>
      <c r="AN19" s="42">
        <f t="shared" ref="AN19:BJ19" si="61">D5+D9+D10</f>
        <v>0.156</v>
      </c>
      <c r="AO19" s="42">
        <f t="shared" si="61"/>
        <v>0.126</v>
      </c>
      <c r="AP19" s="42">
        <f t="shared" si="61"/>
        <v>0.156</v>
      </c>
      <c r="AQ19" s="42">
        <f t="shared" si="61"/>
        <v>0.14200000000000002</v>
      </c>
      <c r="AR19" s="42">
        <f t="shared" si="61"/>
        <v>8.0999999999999989E-2</v>
      </c>
      <c r="AS19" s="42">
        <f t="shared" si="61"/>
        <v>2.8999999999999998E-2</v>
      </c>
      <c r="AT19" s="42">
        <f t="shared" si="61"/>
        <v>6.3E-2</v>
      </c>
      <c r="AU19" s="42">
        <f t="shared" si="61"/>
        <v>6.3E-2</v>
      </c>
      <c r="AV19" s="42">
        <f t="shared" si="61"/>
        <v>5.3999999999999999E-2</v>
      </c>
      <c r="AW19" s="42">
        <f t="shared" si="61"/>
        <v>4.4999999999999998E-2</v>
      </c>
      <c r="AX19" s="42">
        <f t="shared" si="61"/>
        <v>4.4999999999999998E-2</v>
      </c>
      <c r="AY19" s="42">
        <f t="shared" si="61"/>
        <v>3.9E-2</v>
      </c>
      <c r="AZ19" s="42">
        <f t="shared" si="61"/>
        <v>3.9E-2</v>
      </c>
      <c r="BA19" s="42">
        <f t="shared" si="61"/>
        <v>3.5999999999999997E-2</v>
      </c>
      <c r="BB19" s="42">
        <f t="shared" si="61"/>
        <v>3.4999999999999996E-2</v>
      </c>
      <c r="BC19" s="42">
        <f t="shared" si="61"/>
        <v>3.9E-2</v>
      </c>
      <c r="BD19" s="42">
        <f t="shared" si="61"/>
        <v>3.9E-2</v>
      </c>
      <c r="BE19" s="42">
        <f t="shared" si="61"/>
        <v>6.0999999999999999E-2</v>
      </c>
      <c r="BF19" s="42">
        <f t="shared" si="61"/>
        <v>6.0999999999999999E-2</v>
      </c>
      <c r="BG19" s="42">
        <f t="shared" si="61"/>
        <v>8.6999999999999994E-2</v>
      </c>
      <c r="BH19" s="42">
        <f t="shared" si="61"/>
        <v>5.3000000000000005E-2</v>
      </c>
      <c r="BI19" s="42">
        <f t="shared" si="61"/>
        <v>7.0999999999999994E-2</v>
      </c>
      <c r="BJ19" s="42">
        <f t="shared" si="61"/>
        <v>5.4000000000000006E-2</v>
      </c>
      <c r="BK19" s="42">
        <f t="shared" ref="BK19:BT19" si="62">AA5+AA9+AA10</f>
        <v>5.3000000000000005E-2</v>
      </c>
      <c r="BL19" s="42">
        <f t="shared" si="62"/>
        <v>5.3000000000000005E-2</v>
      </c>
      <c r="BM19" s="42">
        <f t="shared" si="62"/>
        <v>7.8E-2</v>
      </c>
      <c r="BN19" s="42">
        <f t="shared" si="62"/>
        <v>7.0000000000000007E-2</v>
      </c>
      <c r="BO19" s="42">
        <f t="shared" si="62"/>
        <v>3.6000000000000004E-2</v>
      </c>
      <c r="BP19" s="42">
        <f t="shared" si="62"/>
        <v>4.5999999999999999E-2</v>
      </c>
      <c r="BQ19" s="42">
        <f t="shared" si="62"/>
        <v>4.5999999999999999E-2</v>
      </c>
      <c r="BR19" s="42">
        <f t="shared" si="62"/>
        <v>0.04</v>
      </c>
      <c r="BS19" s="42">
        <f t="shared" si="62"/>
        <v>3.9E-2</v>
      </c>
      <c r="BT19" s="42">
        <f t="shared" si="62"/>
        <v>3.9E-2</v>
      </c>
      <c r="BU19" s="487"/>
      <c r="BW19" s="41">
        <v>17</v>
      </c>
      <c r="BX19" s="39" t="s">
        <v>117</v>
      </c>
      <c r="BY19" s="42">
        <v>0.184</v>
      </c>
      <c r="BZ19" s="42">
        <v>0.154</v>
      </c>
      <c r="CA19" s="42">
        <v>0.184</v>
      </c>
      <c r="CB19" s="42">
        <v>0.17</v>
      </c>
      <c r="CC19" s="42">
        <v>0.10899999999999999</v>
      </c>
      <c r="CD19" s="42">
        <v>4.0999999999999995E-2</v>
      </c>
      <c r="CE19" s="42">
        <v>8.6999999999999994E-2</v>
      </c>
      <c r="CF19" s="42">
        <v>8.6999999999999994E-2</v>
      </c>
      <c r="CG19" s="42">
        <v>7.8E-2</v>
      </c>
      <c r="CH19" s="42">
        <v>5.7999999999999996E-2</v>
      </c>
      <c r="CI19" s="42">
        <v>5.7999999999999996E-2</v>
      </c>
      <c r="CJ19" s="443" t="s">
        <v>2122</v>
      </c>
      <c r="CK19" s="42">
        <v>4.8000000000000001E-2</v>
      </c>
      <c r="CL19" s="42">
        <v>4.4999999999999998E-2</v>
      </c>
      <c r="CM19" s="42">
        <v>4.3999999999999997E-2</v>
      </c>
      <c r="CN19" s="42">
        <v>4.8000000000000001E-2</v>
      </c>
      <c r="CO19" s="42">
        <v>4.8000000000000001E-2</v>
      </c>
      <c r="CP19" s="42">
        <v>7.6999999999999999E-2</v>
      </c>
      <c r="CQ19" s="42">
        <v>7.6999999999999999E-2</v>
      </c>
      <c r="CR19" s="42">
        <v>0.10299999999999999</v>
      </c>
      <c r="CS19" s="42">
        <v>7.0000000000000007E-2</v>
      </c>
      <c r="CT19" s="42">
        <v>8.7999999999999995E-2</v>
      </c>
      <c r="CU19" s="42">
        <v>7.1000000000000008E-2</v>
      </c>
      <c r="CV19" s="449">
        <v>7.0000000000000007E-2</v>
      </c>
      <c r="CW19" s="449">
        <v>7.0000000000000007E-2</v>
      </c>
      <c r="CX19" s="449">
        <v>0.109</v>
      </c>
      <c r="CY19" s="449">
        <v>0.10100000000000001</v>
      </c>
      <c r="CZ19" s="449">
        <v>4.8000000000000001E-2</v>
      </c>
      <c r="DA19" s="449">
        <v>5.8999999999999997E-2</v>
      </c>
      <c r="DB19" s="449">
        <v>5.8999999999999997E-2</v>
      </c>
      <c r="DC19" s="449">
        <v>4.9000000000000002E-2</v>
      </c>
      <c r="DD19" s="449">
        <v>4.8000000000000001E-2</v>
      </c>
      <c r="DE19" s="449">
        <v>4.8000000000000001E-2</v>
      </c>
      <c r="DF19" s="487"/>
      <c r="DG19" s="487"/>
      <c r="DH19" s="487"/>
      <c r="DI19" s="487"/>
      <c r="DJ19" s="487"/>
      <c r="DK19" s="487"/>
      <c r="DM19" s="41">
        <v>4</v>
      </c>
      <c r="DN19" s="41">
        <v>4</v>
      </c>
      <c r="DO19" s="41" t="str">
        <f t="shared" si="2"/>
        <v>処遇加算Ⅰ特定加算Ⅱベア加算なしから新加算Ⅳ</v>
      </c>
      <c r="DP19" s="45">
        <f t="shared" si="52"/>
        <v>-5.5999999999999994E-2</v>
      </c>
      <c r="DQ19" s="45">
        <f t="shared" si="52"/>
        <v>-3.6000000000000004E-2</v>
      </c>
      <c r="DR19" s="45">
        <f t="shared" si="52"/>
        <v>-5.5999999999999994E-2</v>
      </c>
      <c r="DS19" s="45">
        <f t="shared" si="52"/>
        <v>-4.6000000000000013E-2</v>
      </c>
      <c r="DT19" s="45" t="e">
        <f t="shared" si="52"/>
        <v>#VALUE!</v>
      </c>
      <c r="DU19" s="45">
        <f t="shared" si="52"/>
        <v>-2.0000000000000018E-3</v>
      </c>
      <c r="DV19" s="45" t="e">
        <f t="shared" si="52"/>
        <v>#VALUE!</v>
      </c>
      <c r="DW19" s="45" t="e">
        <f t="shared" si="52"/>
        <v>#VALUE!</v>
      </c>
      <c r="DX19" s="45">
        <f t="shared" si="52"/>
        <v>1.6E-2</v>
      </c>
      <c r="DY19" s="45">
        <f t="shared" si="52"/>
        <v>-2.3000000000000007E-2</v>
      </c>
      <c r="DZ19" s="45">
        <f t="shared" si="52"/>
        <v>-2.3000000000000007E-2</v>
      </c>
      <c r="EA19" s="45">
        <f t="shared" si="52"/>
        <v>-1.0000000000000009E-2</v>
      </c>
      <c r="EB19" s="45">
        <f t="shared" si="52"/>
        <v>-1.0000000000000009E-2</v>
      </c>
      <c r="EC19" s="45">
        <f t="shared" si="52"/>
        <v>-9.000000000000008E-3</v>
      </c>
      <c r="ED19" s="45">
        <f t="shared" si="52"/>
        <v>-7.0000000000000062E-3</v>
      </c>
      <c r="EE19" s="45" t="e">
        <f t="shared" ref="EE19:EU19" si="63">CN6-BC$6</f>
        <v>#VALUE!</v>
      </c>
      <c r="EF19" s="45">
        <f t="shared" si="63"/>
        <v>-1.0000000000000009E-2</v>
      </c>
      <c r="EG19" s="45">
        <f t="shared" si="63"/>
        <v>3.0000000000000027E-3</v>
      </c>
      <c r="EH19" s="45">
        <f t="shared" si="63"/>
        <v>3.0000000000000027E-3</v>
      </c>
      <c r="EI19" s="45">
        <f t="shared" si="63"/>
        <v>-1.3999999999999957E-2</v>
      </c>
      <c r="EJ19" s="45">
        <f t="shared" si="63"/>
        <v>5.0000000000000044E-3</v>
      </c>
      <c r="EK19" s="45">
        <f t="shared" si="63"/>
        <v>-7.0000000000000062E-3</v>
      </c>
      <c r="EL19" s="45">
        <f t="shared" si="63"/>
        <v>4.0000000000000036E-3</v>
      </c>
      <c r="EM19" s="45" t="e">
        <f t="shared" si="63"/>
        <v>#VALUE!</v>
      </c>
      <c r="EN19" s="45" t="e">
        <f t="shared" si="63"/>
        <v>#VALUE!</v>
      </c>
      <c r="EO19" s="45">
        <f t="shared" si="63"/>
        <v>2.9999999999999749E-3</v>
      </c>
      <c r="EP19" s="45">
        <f t="shared" si="63"/>
        <v>9.000000000000008E-3</v>
      </c>
      <c r="EQ19" s="45" t="e">
        <f t="shared" si="63"/>
        <v>#VALUE!</v>
      </c>
      <c r="ER19" s="45" t="e">
        <f t="shared" si="63"/>
        <v>#VALUE!</v>
      </c>
      <c r="ES19" s="45" t="e">
        <f t="shared" si="63"/>
        <v>#VALUE!</v>
      </c>
      <c r="ET19" s="45" t="e">
        <f t="shared" si="63"/>
        <v>#VALUE!</v>
      </c>
      <c r="EU19" s="45" t="e">
        <f t="shared" si="63"/>
        <v>#VALUE!</v>
      </c>
      <c r="EV19" s="45" t="e">
        <f>DE6-BT$6</f>
        <v>#VALUE!</v>
      </c>
      <c r="EY19" s="41" t="s">
        <v>2209</v>
      </c>
      <c r="EZ19" s="45">
        <f>DP19/BY6</f>
        <v>-0.20512820512820509</v>
      </c>
      <c r="FA19" s="45">
        <f t="shared" si="54"/>
        <v>-0.16438356164383564</v>
      </c>
      <c r="FB19" s="45">
        <f t="shared" si="54"/>
        <v>-0.20512820512820509</v>
      </c>
      <c r="FC19" s="45">
        <f t="shared" si="54"/>
        <v>-0.18548387096774202</v>
      </c>
      <c r="FD19" s="443" t="s">
        <v>2122</v>
      </c>
      <c r="FE19" s="45">
        <f t="shared" si="54"/>
        <v>-3.6363636363636404E-2</v>
      </c>
      <c r="FF19" s="443" t="s">
        <v>2122</v>
      </c>
      <c r="FG19" s="443" t="s">
        <v>2122</v>
      </c>
      <c r="FH19" s="45">
        <f t="shared" si="54"/>
        <v>0.1616161616161616</v>
      </c>
      <c r="FI19" s="45">
        <f t="shared" si="54"/>
        <v>-0.28750000000000009</v>
      </c>
      <c r="FJ19" s="45">
        <f t="shared" si="54"/>
        <v>-0.28750000000000009</v>
      </c>
      <c r="FK19" s="45">
        <f t="shared" si="54"/>
        <v>-0.1449275362318842</v>
      </c>
      <c r="FL19" s="45">
        <f t="shared" si="54"/>
        <v>-0.1449275362318842</v>
      </c>
      <c r="FM19" s="45">
        <f t="shared" si="54"/>
        <v>-0.14285714285714299</v>
      </c>
      <c r="FN19" s="45">
        <f t="shared" si="54"/>
        <v>-0.11290322580645172</v>
      </c>
      <c r="FO19" s="443" t="s">
        <v>2122</v>
      </c>
      <c r="FP19" s="45">
        <f t="shared" si="54"/>
        <v>-0.1449275362318842</v>
      </c>
      <c r="FQ19" s="45">
        <f t="shared" si="54"/>
        <v>2.8571428571428598E-2</v>
      </c>
      <c r="FR19" s="45">
        <f t="shared" si="54"/>
        <v>2.8571428571428598E-2</v>
      </c>
      <c r="FS19" s="45">
        <f t="shared" si="54"/>
        <v>-9.210526315789444E-2</v>
      </c>
      <c r="FT19" s="45">
        <f t="shared" si="54"/>
        <v>5.2083333333333377E-2</v>
      </c>
      <c r="FU19" s="45">
        <f t="shared" si="54"/>
        <v>-5.4263565891472916E-2</v>
      </c>
      <c r="FV19" s="45">
        <f t="shared" si="54"/>
        <v>4.0816326530612276E-2</v>
      </c>
      <c r="FW19" s="443" t="s">
        <v>2122</v>
      </c>
      <c r="FX19" s="443" t="s">
        <v>2122</v>
      </c>
      <c r="FY19" s="45">
        <f t="shared" si="54"/>
        <v>2.1276595744680674E-2</v>
      </c>
      <c r="FZ19" s="45">
        <f t="shared" si="54"/>
        <v>7.0866141732283533E-2</v>
      </c>
      <c r="GA19" s="443" t="s">
        <v>2122</v>
      </c>
      <c r="GB19" s="443" t="s">
        <v>2122</v>
      </c>
      <c r="GC19" s="443" t="s">
        <v>2122</v>
      </c>
      <c r="GD19" s="443" t="s">
        <v>2122</v>
      </c>
      <c r="GE19" s="443" t="s">
        <v>2122</v>
      </c>
      <c r="GF19" s="443" t="s">
        <v>2122</v>
      </c>
    </row>
    <row r="20" spans="38:188">
      <c r="AL20" s="41">
        <v>18</v>
      </c>
      <c r="AM20" s="39" t="s">
        <v>2037</v>
      </c>
      <c r="AN20" s="42">
        <f t="shared" ref="AN20:BJ20" si="64">D5+D9+D11</f>
        <v>0.111</v>
      </c>
      <c r="AO20" s="42">
        <f t="shared" si="64"/>
        <v>8.1000000000000003E-2</v>
      </c>
      <c r="AP20" s="42">
        <f t="shared" si="64"/>
        <v>0.111</v>
      </c>
      <c r="AQ20" s="42">
        <f t="shared" si="64"/>
        <v>9.7000000000000003E-2</v>
      </c>
      <c r="AR20" s="42">
        <f t="shared" si="64"/>
        <v>3.5999999999999997E-2</v>
      </c>
      <c r="AS20" s="42">
        <f t="shared" si="64"/>
        <v>1.7999999999999999E-2</v>
      </c>
      <c r="AT20" s="42">
        <f t="shared" si="64"/>
        <v>3.5000000000000003E-2</v>
      </c>
      <c r="AU20" s="42">
        <f t="shared" si="64"/>
        <v>3.5000000000000003E-2</v>
      </c>
      <c r="AV20" s="42">
        <f t="shared" si="64"/>
        <v>2.5999999999999999E-2</v>
      </c>
      <c r="AW20" s="42">
        <f t="shared" si="64"/>
        <v>2.7E-2</v>
      </c>
      <c r="AX20" s="42">
        <f t="shared" si="64"/>
        <v>2.7E-2</v>
      </c>
      <c r="AY20" s="42">
        <f t="shared" si="64"/>
        <v>2.5999999999999999E-2</v>
      </c>
      <c r="AZ20" s="42">
        <f t="shared" si="64"/>
        <v>2.5999999999999999E-2</v>
      </c>
      <c r="BA20" s="42">
        <f t="shared" si="64"/>
        <v>2.3E-2</v>
      </c>
      <c r="BB20" s="42">
        <f t="shared" si="64"/>
        <v>2.1999999999999999E-2</v>
      </c>
      <c r="BC20" s="42">
        <f t="shared" si="64"/>
        <v>2.5999999999999999E-2</v>
      </c>
      <c r="BD20" s="42">
        <f t="shared" si="64"/>
        <v>2.5999999999999999E-2</v>
      </c>
      <c r="BE20" s="42">
        <f t="shared" si="64"/>
        <v>3.5000000000000003E-2</v>
      </c>
      <c r="BF20" s="42">
        <f t="shared" si="64"/>
        <v>3.5000000000000003E-2</v>
      </c>
      <c r="BG20" s="42">
        <f t="shared" si="64"/>
        <v>6.0999999999999999E-2</v>
      </c>
      <c r="BH20" s="42">
        <f t="shared" si="64"/>
        <v>3.3000000000000002E-2</v>
      </c>
      <c r="BI20" s="42">
        <f t="shared" si="64"/>
        <v>5.0999999999999997E-2</v>
      </c>
      <c r="BJ20" s="42">
        <f t="shared" si="64"/>
        <v>3.4000000000000002E-2</v>
      </c>
      <c r="BK20" s="42">
        <f t="shared" ref="BK20:BT20" si="65">AA5+AA9+AA11</f>
        <v>3.3000000000000002E-2</v>
      </c>
      <c r="BL20" s="42">
        <f t="shared" si="65"/>
        <v>3.3000000000000002E-2</v>
      </c>
      <c r="BM20" s="42">
        <f t="shared" si="65"/>
        <v>0.04</v>
      </c>
      <c r="BN20" s="42">
        <f t="shared" si="65"/>
        <v>3.2000000000000001E-2</v>
      </c>
      <c r="BO20" s="42">
        <f t="shared" si="65"/>
        <v>2.5000000000000001E-2</v>
      </c>
      <c r="BP20" s="42">
        <f t="shared" si="65"/>
        <v>2.8000000000000001E-2</v>
      </c>
      <c r="BQ20" s="42">
        <f t="shared" si="65"/>
        <v>2.8000000000000001E-2</v>
      </c>
      <c r="BR20" s="42">
        <f t="shared" si="65"/>
        <v>2.7E-2</v>
      </c>
      <c r="BS20" s="42">
        <f t="shared" si="65"/>
        <v>2.6000000000000002E-2</v>
      </c>
      <c r="BT20" s="42">
        <f t="shared" si="65"/>
        <v>2.6000000000000002E-2</v>
      </c>
      <c r="BU20" s="487"/>
      <c r="BW20" s="41">
        <v>18</v>
      </c>
      <c r="BX20" s="39" t="s">
        <v>118</v>
      </c>
      <c r="BY20" s="42">
        <v>0.13900000000000001</v>
      </c>
      <c r="BZ20" s="42">
        <v>0.109</v>
      </c>
      <c r="CA20" s="42">
        <v>0.13900000000000001</v>
      </c>
      <c r="CB20" s="42">
        <v>0.125</v>
      </c>
      <c r="CC20" s="42">
        <v>6.4000000000000001E-2</v>
      </c>
      <c r="CD20" s="42">
        <v>0.03</v>
      </c>
      <c r="CE20" s="42">
        <v>5.9000000000000004E-2</v>
      </c>
      <c r="CF20" s="42">
        <v>5.9000000000000004E-2</v>
      </c>
      <c r="CG20" s="42">
        <v>0.05</v>
      </c>
      <c r="CH20" s="42">
        <v>0.04</v>
      </c>
      <c r="CI20" s="42">
        <v>0.04</v>
      </c>
      <c r="CJ20" s="443" t="s">
        <v>2122</v>
      </c>
      <c r="CK20" s="42">
        <v>3.4999999999999996E-2</v>
      </c>
      <c r="CL20" s="42">
        <v>3.2000000000000001E-2</v>
      </c>
      <c r="CM20" s="42">
        <v>3.1E-2</v>
      </c>
      <c r="CN20" s="42">
        <v>3.4999999999999996E-2</v>
      </c>
      <c r="CO20" s="42">
        <v>3.4999999999999996E-2</v>
      </c>
      <c r="CP20" s="42">
        <v>5.1000000000000004E-2</v>
      </c>
      <c r="CQ20" s="42">
        <v>5.1000000000000004E-2</v>
      </c>
      <c r="CR20" s="42">
        <v>7.6999999999999999E-2</v>
      </c>
      <c r="CS20" s="42">
        <v>0.05</v>
      </c>
      <c r="CT20" s="42">
        <v>6.8000000000000005E-2</v>
      </c>
      <c r="CU20" s="42">
        <v>5.1000000000000004E-2</v>
      </c>
      <c r="CV20" s="449">
        <v>0.05</v>
      </c>
      <c r="CW20" s="449">
        <v>0.05</v>
      </c>
      <c r="CX20" s="449">
        <v>7.1000000000000008E-2</v>
      </c>
      <c r="CY20" s="449">
        <v>6.3E-2</v>
      </c>
      <c r="CZ20" s="449">
        <v>3.7000000000000005E-2</v>
      </c>
      <c r="DA20" s="449">
        <v>4.1000000000000002E-2</v>
      </c>
      <c r="DB20" s="449">
        <v>4.1000000000000002E-2</v>
      </c>
      <c r="DC20" s="449">
        <v>3.5999999999999997E-2</v>
      </c>
      <c r="DD20" s="449">
        <v>3.5000000000000003E-2</v>
      </c>
      <c r="DE20" s="449">
        <v>3.5000000000000003E-2</v>
      </c>
      <c r="DF20" s="487"/>
      <c r="DG20" s="487"/>
      <c r="DH20" s="487"/>
      <c r="DI20" s="487"/>
      <c r="DJ20" s="487"/>
      <c r="DK20" s="487"/>
      <c r="DM20" s="41">
        <v>4</v>
      </c>
      <c r="DN20" s="41">
        <v>7</v>
      </c>
      <c r="DO20" s="41" t="str">
        <f t="shared" si="2"/>
        <v>処遇加算Ⅰ特定加算Ⅱベア加算なしから新加算Ⅴ（３）</v>
      </c>
      <c r="DP20" s="45">
        <f t="shared" ref="DP20:ED20" si="66">BY9-AN$6</f>
        <v>2.8000000000000025E-2</v>
      </c>
      <c r="DQ20" s="45">
        <f t="shared" si="66"/>
        <v>2.8000000000000025E-2</v>
      </c>
      <c r="DR20" s="45">
        <f t="shared" si="66"/>
        <v>2.8000000000000025E-2</v>
      </c>
      <c r="DS20" s="45">
        <f t="shared" si="66"/>
        <v>2.8000000000000025E-2</v>
      </c>
      <c r="DT20" s="45" t="e">
        <f t="shared" si="66"/>
        <v>#VALUE!</v>
      </c>
      <c r="DU20" s="45">
        <f t="shared" si="66"/>
        <v>1.1999999999999997E-2</v>
      </c>
      <c r="DV20" s="45" t="e">
        <f t="shared" si="66"/>
        <v>#VALUE!</v>
      </c>
      <c r="DW20" s="45" t="e">
        <f t="shared" si="66"/>
        <v>#VALUE!</v>
      </c>
      <c r="DX20" s="45">
        <f t="shared" si="66"/>
        <v>2.4000000000000007E-2</v>
      </c>
      <c r="DY20" s="45">
        <f t="shared" si="66"/>
        <v>1.2999999999999998E-2</v>
      </c>
      <c r="DZ20" s="45">
        <f t="shared" si="66"/>
        <v>1.2999999999999998E-2</v>
      </c>
      <c r="EA20" s="45" t="e">
        <f t="shared" si="66"/>
        <v>#VALUE!</v>
      </c>
      <c r="EB20" s="45">
        <f t="shared" si="66"/>
        <v>8.9999999999999941E-3</v>
      </c>
      <c r="EC20" s="45">
        <f t="shared" si="66"/>
        <v>8.9999999999999941E-3</v>
      </c>
      <c r="ED20" s="45">
        <f t="shared" si="66"/>
        <v>8.9999999999999941E-3</v>
      </c>
      <c r="EE20" s="45" t="e">
        <f t="shared" ref="EE20:EU20" si="67">CN9-BC$6</f>
        <v>#VALUE!</v>
      </c>
      <c r="EF20" s="45">
        <f t="shared" si="67"/>
        <v>8.9999999999999941E-3</v>
      </c>
      <c r="EG20" s="45">
        <f t="shared" si="67"/>
        <v>1.6E-2</v>
      </c>
      <c r="EH20" s="45">
        <f t="shared" si="67"/>
        <v>1.6E-2</v>
      </c>
      <c r="EI20" s="45">
        <f t="shared" si="67"/>
        <v>1.6000000000000014E-2</v>
      </c>
      <c r="EJ20" s="45">
        <f t="shared" si="67"/>
        <v>1.7000000000000001E-2</v>
      </c>
      <c r="EK20" s="45">
        <f t="shared" si="67"/>
        <v>1.7000000000000015E-2</v>
      </c>
      <c r="EL20" s="45">
        <f t="shared" si="67"/>
        <v>1.7000000000000001E-2</v>
      </c>
      <c r="EM20" s="45" t="e">
        <f t="shared" si="67"/>
        <v>#VALUE!</v>
      </c>
      <c r="EN20" s="45" t="e">
        <f t="shared" si="67"/>
        <v>#VALUE!</v>
      </c>
      <c r="EO20" s="45">
        <f t="shared" si="67"/>
        <v>3.1E-2</v>
      </c>
      <c r="EP20" s="45">
        <f t="shared" si="67"/>
        <v>3.1E-2</v>
      </c>
      <c r="EQ20" s="45" t="e">
        <f t="shared" si="67"/>
        <v>#VALUE!</v>
      </c>
      <c r="ER20" s="45" t="e">
        <f t="shared" si="67"/>
        <v>#VALUE!</v>
      </c>
      <c r="ES20" s="45" t="e">
        <f t="shared" si="67"/>
        <v>#VALUE!</v>
      </c>
      <c r="ET20" s="45" t="e">
        <f t="shared" si="67"/>
        <v>#VALUE!</v>
      </c>
      <c r="EU20" s="45" t="e">
        <f t="shared" si="67"/>
        <v>#VALUE!</v>
      </c>
      <c r="EV20" s="45" t="e">
        <f>DE9-BT$6</f>
        <v>#VALUE!</v>
      </c>
      <c r="EY20" s="41" t="s">
        <v>2210</v>
      </c>
      <c r="EZ20" s="45">
        <f>DP20/BY9</f>
        <v>7.8431372549019662E-2</v>
      </c>
      <c r="FA20" s="45">
        <f t="shared" ref="FA20:FZ20" si="68">DQ20/BZ9</f>
        <v>9.8939929328621987E-2</v>
      </c>
      <c r="FB20" s="45">
        <f t="shared" si="68"/>
        <v>7.8431372549019662E-2</v>
      </c>
      <c r="FC20" s="45">
        <f t="shared" si="68"/>
        <v>8.6956521739130516E-2</v>
      </c>
      <c r="FD20" s="443" t="s">
        <v>2122</v>
      </c>
      <c r="FE20" s="45">
        <f t="shared" si="68"/>
        <v>0.17391304347826084</v>
      </c>
      <c r="FF20" s="443" t="s">
        <v>2122</v>
      </c>
      <c r="FG20" s="443" t="s">
        <v>2122</v>
      </c>
      <c r="FH20" s="45">
        <f t="shared" si="68"/>
        <v>0.2242990654205608</v>
      </c>
      <c r="FI20" s="45">
        <f t="shared" si="68"/>
        <v>0.11206896551724135</v>
      </c>
      <c r="FJ20" s="45">
        <f t="shared" si="68"/>
        <v>0.11206896551724135</v>
      </c>
      <c r="FK20" s="443" t="s">
        <v>2122</v>
      </c>
      <c r="FL20" s="45">
        <f t="shared" si="68"/>
        <v>0.10227272727272721</v>
      </c>
      <c r="FM20" s="45">
        <f t="shared" si="68"/>
        <v>0.11111111111111104</v>
      </c>
      <c r="FN20" s="45">
        <f t="shared" si="68"/>
        <v>0.11538461538461531</v>
      </c>
      <c r="FO20" s="443" t="s">
        <v>2122</v>
      </c>
      <c r="FP20" s="45">
        <f t="shared" si="68"/>
        <v>0.10227272727272721</v>
      </c>
      <c r="FQ20" s="45">
        <f t="shared" si="68"/>
        <v>0.13559322033898305</v>
      </c>
      <c r="FR20" s="45">
        <f t="shared" si="68"/>
        <v>0.13559322033898305</v>
      </c>
      <c r="FS20" s="45">
        <f t="shared" si="68"/>
        <v>8.7912087912087988E-2</v>
      </c>
      <c r="FT20" s="45">
        <f t="shared" si="68"/>
        <v>0.15740740740740741</v>
      </c>
      <c r="FU20" s="45">
        <f t="shared" si="68"/>
        <v>0.11111111111111119</v>
      </c>
      <c r="FV20" s="45">
        <f t="shared" si="68"/>
        <v>0.15315315315315317</v>
      </c>
      <c r="FW20" s="443" t="s">
        <v>2122</v>
      </c>
      <c r="FX20" s="443" t="s">
        <v>2122</v>
      </c>
      <c r="FY20" s="45">
        <f t="shared" si="68"/>
        <v>0.18343195266272189</v>
      </c>
      <c r="FZ20" s="45">
        <f t="shared" si="68"/>
        <v>0.20805369127516779</v>
      </c>
      <c r="GA20" s="443" t="s">
        <v>2122</v>
      </c>
      <c r="GB20" s="443" t="s">
        <v>2122</v>
      </c>
      <c r="GC20" s="443" t="s">
        <v>2122</v>
      </c>
      <c r="GD20" s="443" t="s">
        <v>2122</v>
      </c>
      <c r="GE20" s="443" t="s">
        <v>2122</v>
      </c>
      <c r="GF20" s="443" t="s">
        <v>2122</v>
      </c>
    </row>
    <row r="21" spans="38:188">
      <c r="AL21" s="41">
        <v>19</v>
      </c>
      <c r="AM21" s="39" t="s">
        <v>2038</v>
      </c>
      <c r="AN21" s="42">
        <f t="shared" ref="AN21:BJ21" si="69">D6+D9+D11</f>
        <v>0</v>
      </c>
      <c r="AO21" s="42">
        <f t="shared" si="69"/>
        <v>0</v>
      </c>
      <c r="AP21" s="42">
        <f t="shared" si="69"/>
        <v>0</v>
      </c>
      <c r="AQ21" s="42">
        <f t="shared" si="69"/>
        <v>0</v>
      </c>
      <c r="AR21" s="42">
        <f t="shared" si="69"/>
        <v>0</v>
      </c>
      <c r="AS21" s="42">
        <f t="shared" si="69"/>
        <v>0</v>
      </c>
      <c r="AT21" s="42">
        <f t="shared" si="69"/>
        <v>0</v>
      </c>
      <c r="AU21" s="42">
        <f t="shared" si="69"/>
        <v>0</v>
      </c>
      <c r="AV21" s="42">
        <f t="shared" si="69"/>
        <v>0</v>
      </c>
      <c r="AW21" s="42">
        <f t="shared" si="69"/>
        <v>0</v>
      </c>
      <c r="AX21" s="42">
        <f t="shared" si="69"/>
        <v>0</v>
      </c>
      <c r="AY21" s="42">
        <f t="shared" si="69"/>
        <v>0</v>
      </c>
      <c r="AZ21" s="42">
        <f t="shared" si="69"/>
        <v>0</v>
      </c>
      <c r="BA21" s="42">
        <f t="shared" si="69"/>
        <v>0</v>
      </c>
      <c r="BB21" s="42">
        <f t="shared" si="69"/>
        <v>0</v>
      </c>
      <c r="BC21" s="42">
        <f t="shared" si="69"/>
        <v>0</v>
      </c>
      <c r="BD21" s="42">
        <f t="shared" si="69"/>
        <v>0</v>
      </c>
      <c r="BE21" s="42">
        <f t="shared" si="69"/>
        <v>0</v>
      </c>
      <c r="BF21" s="42">
        <f t="shared" si="69"/>
        <v>0</v>
      </c>
      <c r="BG21" s="42">
        <f t="shared" si="69"/>
        <v>0</v>
      </c>
      <c r="BH21" s="42">
        <f t="shared" si="69"/>
        <v>0</v>
      </c>
      <c r="BI21" s="42">
        <f t="shared" si="69"/>
        <v>0</v>
      </c>
      <c r="BJ21" s="42">
        <f t="shared" si="69"/>
        <v>0</v>
      </c>
      <c r="BK21" s="42">
        <f t="shared" ref="BK21:BT21" si="70">AA6+AA9+AA11</f>
        <v>0</v>
      </c>
      <c r="BL21" s="42">
        <f t="shared" si="70"/>
        <v>0</v>
      </c>
      <c r="BM21" s="42">
        <f t="shared" si="70"/>
        <v>0</v>
      </c>
      <c r="BN21" s="42">
        <f t="shared" si="70"/>
        <v>0</v>
      </c>
      <c r="BO21" s="42">
        <f t="shared" si="70"/>
        <v>0</v>
      </c>
      <c r="BP21" s="42">
        <f t="shared" si="70"/>
        <v>0</v>
      </c>
      <c r="BQ21" s="42">
        <f t="shared" si="70"/>
        <v>0</v>
      </c>
      <c r="BR21" s="42">
        <f t="shared" si="70"/>
        <v>0</v>
      </c>
      <c r="BS21" s="42">
        <f t="shared" si="70"/>
        <v>0</v>
      </c>
      <c r="BT21" s="42">
        <f t="shared" si="70"/>
        <v>0</v>
      </c>
      <c r="BU21" s="487"/>
      <c r="DM21" s="41">
        <v>5</v>
      </c>
      <c r="DN21" s="41">
        <v>1</v>
      </c>
      <c r="DO21" s="41" t="str">
        <f t="shared" si="2"/>
        <v>処遇加算Ⅰ特定加算なしベア加算から新加算Ⅰ</v>
      </c>
      <c r="DP21" s="45">
        <f t="shared" ref="DP21:ED24" si="71">BY3-AN$7</f>
        <v>9.8000000000000032E-2</v>
      </c>
      <c r="DQ21" s="45">
        <f t="shared" si="71"/>
        <v>9.8000000000000032E-2</v>
      </c>
      <c r="DR21" s="45">
        <f t="shared" si="71"/>
        <v>9.8000000000000032E-2</v>
      </c>
      <c r="DS21" s="45">
        <f t="shared" si="71"/>
        <v>9.8000000000000032E-2</v>
      </c>
      <c r="DT21" s="45">
        <f t="shared" si="71"/>
        <v>8.8999999999999996E-2</v>
      </c>
      <c r="DU21" s="45">
        <f t="shared" si="71"/>
        <v>2.5999999999999995E-2</v>
      </c>
      <c r="DV21" s="45">
        <f t="shared" si="71"/>
        <v>4.5000000000000012E-2</v>
      </c>
      <c r="DW21" s="45">
        <f t="shared" si="71"/>
        <v>4.5000000000000012E-2</v>
      </c>
      <c r="DX21" s="45">
        <f t="shared" si="71"/>
        <v>4.5000000000000012E-2</v>
      </c>
      <c r="DY21" s="45">
        <f t="shared" si="71"/>
        <v>5.3000000000000005E-2</v>
      </c>
      <c r="DZ21" s="45">
        <f t="shared" si="71"/>
        <v>5.3000000000000005E-2</v>
      </c>
      <c r="EA21" s="45">
        <f t="shared" si="71"/>
        <v>2.5999999999999995E-2</v>
      </c>
      <c r="EB21" s="45">
        <f t="shared" si="71"/>
        <v>2.5999999999999995E-2</v>
      </c>
      <c r="EC21" s="45">
        <f t="shared" si="71"/>
        <v>2.5999999999999995E-2</v>
      </c>
      <c r="ED21" s="45">
        <f t="shared" si="71"/>
        <v>2.5999999999999995E-2</v>
      </c>
      <c r="EE21" s="45">
        <f t="shared" ref="EE21:EU21" si="72">CN3-BC$7</f>
        <v>2.5999999999999995E-2</v>
      </c>
      <c r="EF21" s="45">
        <f t="shared" si="72"/>
        <v>2.5999999999999995E-2</v>
      </c>
      <c r="EG21" s="45">
        <f t="shared" si="72"/>
        <v>3.5000000000000031E-2</v>
      </c>
      <c r="EH21" s="45">
        <f t="shared" si="72"/>
        <v>3.5000000000000031E-2</v>
      </c>
      <c r="EI21" s="45">
        <f t="shared" si="72"/>
        <v>3.4999999999999976E-2</v>
      </c>
      <c r="EJ21" s="45">
        <f t="shared" si="72"/>
        <v>0.03</v>
      </c>
      <c r="EK21" s="45">
        <f t="shared" si="72"/>
        <v>0.03</v>
      </c>
      <c r="EL21" s="45">
        <f t="shared" si="72"/>
        <v>0.03</v>
      </c>
      <c r="EM21" s="45">
        <f t="shared" si="72"/>
        <v>2.7999999999999997E-2</v>
      </c>
      <c r="EN21" s="45">
        <f t="shared" si="72"/>
        <v>2.7999999999999997E-2</v>
      </c>
      <c r="EO21" s="45">
        <f t="shared" si="72"/>
        <v>7.400000000000001E-2</v>
      </c>
      <c r="EP21" s="45">
        <f t="shared" si="72"/>
        <v>7.400000000000001E-2</v>
      </c>
      <c r="EQ21" s="45">
        <f t="shared" si="72"/>
        <v>2.8999999999999998E-2</v>
      </c>
      <c r="ER21" s="45">
        <f t="shared" si="72"/>
        <v>3.8999999999999993E-2</v>
      </c>
      <c r="ES21" s="45">
        <f t="shared" si="72"/>
        <v>3.8999999999999993E-2</v>
      </c>
      <c r="ET21" s="45">
        <f t="shared" si="72"/>
        <v>2.6999999999999996E-2</v>
      </c>
      <c r="EU21" s="45">
        <f t="shared" si="72"/>
        <v>2.6999999999999996E-2</v>
      </c>
      <c r="EV21" s="45">
        <f>DE3-BT$7</f>
        <v>2.6999999999999996E-2</v>
      </c>
      <c r="EY21" s="41" t="s">
        <v>2211</v>
      </c>
      <c r="EZ21" s="45">
        <f>DP21/BY3</f>
        <v>0.23501199040767393</v>
      </c>
      <c r="FA21" s="45">
        <f t="shared" ref="FA21:GF24" si="73">DQ21/BZ3</f>
        <v>0.28571428571428581</v>
      </c>
      <c r="FB21" s="45">
        <f t="shared" si="73"/>
        <v>0.23501199040767393</v>
      </c>
      <c r="FC21" s="45">
        <f t="shared" si="73"/>
        <v>0.25654450261780115</v>
      </c>
      <c r="FD21" s="45">
        <f t="shared" si="73"/>
        <v>0.3991031390134529</v>
      </c>
      <c r="FE21" s="45">
        <f t="shared" si="73"/>
        <v>0.32098765432098764</v>
      </c>
      <c r="FF21" s="45">
        <f t="shared" si="73"/>
        <v>0.28301886792452835</v>
      </c>
      <c r="FG21" s="45">
        <f t="shared" si="73"/>
        <v>0.28301886792452835</v>
      </c>
      <c r="FH21" s="45">
        <f t="shared" si="73"/>
        <v>0.32846715328467158</v>
      </c>
      <c r="FI21" s="45">
        <f t="shared" si="73"/>
        <v>0.38405797101449274</v>
      </c>
      <c r="FJ21" s="45">
        <f t="shared" si="73"/>
        <v>0.38405797101449274</v>
      </c>
      <c r="FK21" s="45">
        <f t="shared" si="73"/>
        <v>0.25242718446601936</v>
      </c>
      <c r="FL21" s="45">
        <f t="shared" si="73"/>
        <v>0.25242718446601936</v>
      </c>
      <c r="FM21" s="45">
        <f t="shared" si="73"/>
        <v>0.27083333333333326</v>
      </c>
      <c r="FN21" s="45">
        <f t="shared" si="73"/>
        <v>0.27956989247311825</v>
      </c>
      <c r="FO21" s="45">
        <f t="shared" si="73"/>
        <v>0.25242718446601936</v>
      </c>
      <c r="FP21" s="45">
        <f t="shared" si="73"/>
        <v>0.25242718446601936</v>
      </c>
      <c r="FQ21" s="45">
        <f t="shared" si="73"/>
        <v>0.23809523809523828</v>
      </c>
      <c r="FR21" s="45">
        <f t="shared" si="73"/>
        <v>0.23809523809523828</v>
      </c>
      <c r="FS21" s="45">
        <f t="shared" si="73"/>
        <v>0.16587677725118474</v>
      </c>
      <c r="FT21" s="45">
        <f t="shared" si="73"/>
        <v>0.22900763358778625</v>
      </c>
      <c r="FU21" s="45">
        <f t="shared" si="73"/>
        <v>0.17045454545454547</v>
      </c>
      <c r="FV21" s="45">
        <f t="shared" si="73"/>
        <v>0.22388059701492535</v>
      </c>
      <c r="FW21" s="45">
        <f t="shared" si="73"/>
        <v>0.21705426356589144</v>
      </c>
      <c r="FX21" s="45">
        <f t="shared" si="73"/>
        <v>0.21705426356589144</v>
      </c>
      <c r="FY21" s="45">
        <f t="shared" si="73"/>
        <v>0.35071090047393366</v>
      </c>
      <c r="FZ21" s="45">
        <f t="shared" si="73"/>
        <v>0.38743455497382201</v>
      </c>
      <c r="GA21" s="45">
        <f t="shared" si="73"/>
        <v>0.28712871287128711</v>
      </c>
      <c r="GB21" s="45">
        <f t="shared" si="73"/>
        <v>0.31199999999999994</v>
      </c>
      <c r="GC21" s="45">
        <f t="shared" si="73"/>
        <v>0.31199999999999994</v>
      </c>
      <c r="GD21" s="45">
        <f t="shared" si="73"/>
        <v>0.25233644859813081</v>
      </c>
      <c r="GE21" s="45">
        <f t="shared" si="73"/>
        <v>0.25714285714285712</v>
      </c>
      <c r="GF21" s="45">
        <f t="shared" si="73"/>
        <v>0.25961538461538458</v>
      </c>
    </row>
    <row r="22" spans="38:188">
      <c r="DM22" s="41">
        <v>5</v>
      </c>
      <c r="DN22" s="41">
        <v>2</v>
      </c>
      <c r="DO22" s="41" t="str">
        <f t="shared" si="2"/>
        <v>処遇加算Ⅰ特定加算なしベア加算から新加算Ⅱ</v>
      </c>
      <c r="DP22" s="45">
        <f t="shared" si="71"/>
        <v>8.3000000000000018E-2</v>
      </c>
      <c r="DQ22" s="45">
        <f t="shared" si="71"/>
        <v>8.3000000000000018E-2</v>
      </c>
      <c r="DR22" s="45">
        <f t="shared" si="71"/>
        <v>8.3000000000000018E-2</v>
      </c>
      <c r="DS22" s="45">
        <f t="shared" si="71"/>
        <v>8.3000000000000018E-2</v>
      </c>
      <c r="DT22" s="45" t="e">
        <f t="shared" si="71"/>
        <v>#VALUE!</v>
      </c>
      <c r="DU22" s="45">
        <f t="shared" si="71"/>
        <v>2.4999999999999994E-2</v>
      </c>
      <c r="DV22" s="45" t="e">
        <f t="shared" si="71"/>
        <v>#VALUE!</v>
      </c>
      <c r="DW22" s="45" t="e">
        <f t="shared" si="71"/>
        <v>#VALUE!</v>
      </c>
      <c r="DX22" s="45">
        <f t="shared" si="71"/>
        <v>4.300000000000001E-2</v>
      </c>
      <c r="DY22" s="45">
        <f t="shared" si="71"/>
        <v>4.9000000000000002E-2</v>
      </c>
      <c r="DZ22" s="45">
        <f t="shared" si="71"/>
        <v>4.9000000000000002E-2</v>
      </c>
      <c r="EA22" s="45">
        <f t="shared" si="71"/>
        <v>2.3999999999999994E-2</v>
      </c>
      <c r="EB22" s="45">
        <f t="shared" si="71"/>
        <v>2.3999999999999994E-2</v>
      </c>
      <c r="EC22" s="45">
        <f t="shared" si="71"/>
        <v>2.3999999999999994E-2</v>
      </c>
      <c r="ED22" s="45">
        <f t="shared" si="71"/>
        <v>2.3999999999999994E-2</v>
      </c>
      <c r="EE22" s="45" t="e">
        <f t="shared" ref="EE22:EU22" si="74">CN4-BC$7</f>
        <v>#VALUE!</v>
      </c>
      <c r="EF22" s="45">
        <f t="shared" si="74"/>
        <v>2.3999999999999994E-2</v>
      </c>
      <c r="EG22" s="45">
        <f t="shared" si="74"/>
        <v>3.2000000000000028E-2</v>
      </c>
      <c r="EH22" s="45">
        <f t="shared" si="74"/>
        <v>3.2000000000000028E-2</v>
      </c>
      <c r="EI22" s="45">
        <f t="shared" si="74"/>
        <v>3.1999999999999973E-2</v>
      </c>
      <c r="EJ22" s="45">
        <f t="shared" si="74"/>
        <v>2.6999999999999996E-2</v>
      </c>
      <c r="EK22" s="45">
        <f t="shared" si="74"/>
        <v>2.6999999999999996E-2</v>
      </c>
      <c r="EL22" s="45">
        <f t="shared" si="74"/>
        <v>2.6999999999999996E-2</v>
      </c>
      <c r="EM22" s="45" t="e">
        <f t="shared" si="74"/>
        <v>#VALUE!</v>
      </c>
      <c r="EN22" s="45" t="e">
        <f t="shared" si="74"/>
        <v>#VALUE!</v>
      </c>
      <c r="EO22" s="45">
        <f t="shared" si="74"/>
        <v>7.0000000000000007E-2</v>
      </c>
      <c r="EP22" s="45">
        <f t="shared" si="74"/>
        <v>7.0000000000000007E-2</v>
      </c>
      <c r="EQ22" s="45" t="e">
        <f t="shared" si="74"/>
        <v>#VALUE!</v>
      </c>
      <c r="ER22" s="45" t="e">
        <f t="shared" si="74"/>
        <v>#VALUE!</v>
      </c>
      <c r="ES22" s="45" t="e">
        <f t="shared" si="74"/>
        <v>#VALUE!</v>
      </c>
      <c r="ET22" s="45" t="e">
        <f t="shared" si="74"/>
        <v>#VALUE!</v>
      </c>
      <c r="EU22" s="45" t="e">
        <f t="shared" si="74"/>
        <v>#VALUE!</v>
      </c>
      <c r="EV22" s="45" t="e">
        <f>DE4-BT$7</f>
        <v>#VALUE!</v>
      </c>
      <c r="EY22" s="41" t="s">
        <v>2212</v>
      </c>
      <c r="EZ22" s="45">
        <f>DP22/BY4</f>
        <v>0.20646766169154232</v>
      </c>
      <c r="FA22" s="45">
        <f t="shared" si="73"/>
        <v>0.25304878048780494</v>
      </c>
      <c r="FB22" s="45">
        <f t="shared" si="73"/>
        <v>0.20646766169154232</v>
      </c>
      <c r="FC22" s="45">
        <f t="shared" si="73"/>
        <v>0.22615803814713903</v>
      </c>
      <c r="FD22" s="443" t="s">
        <v>2122</v>
      </c>
      <c r="FE22" s="45">
        <f t="shared" si="73"/>
        <v>0.3125</v>
      </c>
      <c r="FF22" s="443" t="s">
        <v>2122</v>
      </c>
      <c r="FG22" s="443" t="s">
        <v>2122</v>
      </c>
      <c r="FH22" s="45">
        <f t="shared" si="73"/>
        <v>0.31851851851851859</v>
      </c>
      <c r="FI22" s="45">
        <f t="shared" si="73"/>
        <v>0.36567164179104478</v>
      </c>
      <c r="FJ22" s="45">
        <f t="shared" si="73"/>
        <v>0.36567164179104478</v>
      </c>
      <c r="FK22" s="45">
        <f t="shared" si="73"/>
        <v>0.23762376237623759</v>
      </c>
      <c r="FL22" s="45">
        <f t="shared" si="73"/>
        <v>0.23762376237623759</v>
      </c>
      <c r="FM22" s="45">
        <f t="shared" si="73"/>
        <v>0.25531914893617014</v>
      </c>
      <c r="FN22" s="45">
        <f t="shared" si="73"/>
        <v>0.26373626373626369</v>
      </c>
      <c r="FO22" s="443" t="s">
        <v>2122</v>
      </c>
      <c r="FP22" s="45">
        <f t="shared" si="73"/>
        <v>0.23762376237623759</v>
      </c>
      <c r="FQ22" s="45">
        <f t="shared" si="73"/>
        <v>0.2222222222222224</v>
      </c>
      <c r="FR22" s="45">
        <f t="shared" si="73"/>
        <v>0.2222222222222224</v>
      </c>
      <c r="FS22" s="45">
        <f t="shared" si="73"/>
        <v>0.15384615384615374</v>
      </c>
      <c r="FT22" s="45">
        <f t="shared" si="73"/>
        <v>0.21093749999999997</v>
      </c>
      <c r="FU22" s="45">
        <f t="shared" si="73"/>
        <v>0.15606936416184969</v>
      </c>
      <c r="FV22" s="45">
        <f t="shared" si="73"/>
        <v>0.20610687022900759</v>
      </c>
      <c r="FW22" s="443" t="s">
        <v>2122</v>
      </c>
      <c r="FX22" s="443" t="s">
        <v>2122</v>
      </c>
      <c r="FY22" s="45">
        <f t="shared" si="73"/>
        <v>0.33816425120772947</v>
      </c>
      <c r="FZ22" s="45">
        <f t="shared" si="73"/>
        <v>0.37433155080213909</v>
      </c>
      <c r="GA22" s="443" t="s">
        <v>2122</v>
      </c>
      <c r="GB22" s="443" t="s">
        <v>2122</v>
      </c>
      <c r="GC22" s="443" t="s">
        <v>2122</v>
      </c>
      <c r="GD22" s="443" t="s">
        <v>2122</v>
      </c>
      <c r="GE22" s="443" t="s">
        <v>2122</v>
      </c>
      <c r="GF22" s="443" t="s">
        <v>2122</v>
      </c>
    </row>
    <row r="23" spans="38:188">
      <c r="DM23" s="41">
        <v>5</v>
      </c>
      <c r="DN23" s="41">
        <v>3</v>
      </c>
      <c r="DO23" s="41" t="str">
        <f t="shared" si="2"/>
        <v>処遇加算Ⅰ特定加算なしベア加算から新加算Ⅲ</v>
      </c>
      <c r="DP23" s="45">
        <f t="shared" si="71"/>
        <v>2.8000000000000025E-2</v>
      </c>
      <c r="DQ23" s="45">
        <f t="shared" si="71"/>
        <v>2.8000000000000025E-2</v>
      </c>
      <c r="DR23" s="45">
        <f t="shared" si="71"/>
        <v>2.8000000000000025E-2</v>
      </c>
      <c r="DS23" s="45">
        <f t="shared" si="71"/>
        <v>2.8000000000000025E-2</v>
      </c>
      <c r="DT23" s="45">
        <f t="shared" si="71"/>
        <v>2.7999999999999997E-2</v>
      </c>
      <c r="DU23" s="45">
        <f t="shared" si="71"/>
        <v>1.1999999999999997E-2</v>
      </c>
      <c r="DV23" s="45">
        <f t="shared" si="71"/>
        <v>2.3999999999999994E-2</v>
      </c>
      <c r="DW23" s="45">
        <f t="shared" si="71"/>
        <v>2.3999999999999994E-2</v>
      </c>
      <c r="DX23" s="45">
        <f t="shared" si="71"/>
        <v>2.3999999999999994E-2</v>
      </c>
      <c r="DY23" s="45">
        <f t="shared" si="71"/>
        <v>1.2999999999999998E-2</v>
      </c>
      <c r="DZ23" s="45">
        <f t="shared" si="71"/>
        <v>1.2999999999999998E-2</v>
      </c>
      <c r="EA23" s="45">
        <f t="shared" si="71"/>
        <v>8.9999999999999941E-3</v>
      </c>
      <c r="EB23" s="45">
        <f t="shared" si="71"/>
        <v>8.9999999999999941E-3</v>
      </c>
      <c r="EC23" s="45">
        <f t="shared" si="71"/>
        <v>8.9999999999999941E-3</v>
      </c>
      <c r="ED23" s="45">
        <f t="shared" si="71"/>
        <v>8.9999999999999941E-3</v>
      </c>
      <c r="EE23" s="45">
        <f t="shared" ref="EE23:EU23" si="75">CN5-BC$7</f>
        <v>8.9999999999999941E-3</v>
      </c>
      <c r="EF23" s="45">
        <f t="shared" si="75"/>
        <v>8.9999999999999941E-3</v>
      </c>
      <c r="EG23" s="45">
        <f t="shared" si="75"/>
        <v>1.6000000000000014E-2</v>
      </c>
      <c r="EH23" s="45">
        <f t="shared" si="75"/>
        <v>1.6000000000000014E-2</v>
      </c>
      <c r="EI23" s="45">
        <f t="shared" si="75"/>
        <v>1.6000000000000014E-2</v>
      </c>
      <c r="EJ23" s="45">
        <f t="shared" si="75"/>
        <v>1.7000000000000001E-2</v>
      </c>
      <c r="EK23" s="45">
        <f t="shared" si="75"/>
        <v>1.6999999999999987E-2</v>
      </c>
      <c r="EL23" s="45">
        <f t="shared" si="75"/>
        <v>1.7000000000000001E-2</v>
      </c>
      <c r="EM23" s="45">
        <f t="shared" si="75"/>
        <v>1.7000000000000001E-2</v>
      </c>
      <c r="EN23" s="45">
        <f t="shared" si="75"/>
        <v>1.7000000000000001E-2</v>
      </c>
      <c r="EO23" s="45">
        <f t="shared" si="75"/>
        <v>3.1E-2</v>
      </c>
      <c r="EP23" s="45">
        <f t="shared" si="75"/>
        <v>3.1E-2</v>
      </c>
      <c r="EQ23" s="45">
        <f t="shared" si="75"/>
        <v>1.1999999999999997E-2</v>
      </c>
      <c r="ER23" s="45">
        <f t="shared" si="75"/>
        <v>1.2999999999999998E-2</v>
      </c>
      <c r="ES23" s="45">
        <f t="shared" si="75"/>
        <v>1.2999999999999998E-2</v>
      </c>
      <c r="ET23" s="45">
        <f t="shared" si="75"/>
        <v>8.9999999999999941E-3</v>
      </c>
      <c r="EU23" s="45">
        <f t="shared" si="75"/>
        <v>8.9999999999999941E-3</v>
      </c>
      <c r="EV23" s="45">
        <f>DE5-BT$7</f>
        <v>8.9999999999999941E-3</v>
      </c>
      <c r="EY23" s="41" t="s">
        <v>2213</v>
      </c>
      <c r="EZ23" s="45">
        <f>DP23/BY5</f>
        <v>8.0691642651296899E-2</v>
      </c>
      <c r="FA23" s="45">
        <f t="shared" si="73"/>
        <v>0.10256410256410264</v>
      </c>
      <c r="FB23" s="45">
        <f t="shared" si="73"/>
        <v>8.0691642651296899E-2</v>
      </c>
      <c r="FC23" s="45">
        <f t="shared" si="73"/>
        <v>8.9743589743589827E-2</v>
      </c>
      <c r="FD23" s="45">
        <f t="shared" si="73"/>
        <v>0.1728395061728395</v>
      </c>
      <c r="FE23" s="45">
        <f t="shared" si="73"/>
        <v>0.17910447761194029</v>
      </c>
      <c r="FF23" s="45">
        <f t="shared" si="73"/>
        <v>0.17391304347826084</v>
      </c>
      <c r="FG23" s="45">
        <f t="shared" si="73"/>
        <v>0.17391304347826084</v>
      </c>
      <c r="FH23" s="45">
        <f t="shared" si="73"/>
        <v>0.2068965517241379</v>
      </c>
      <c r="FI23" s="45">
        <f t="shared" si="73"/>
        <v>0.13265306122448978</v>
      </c>
      <c r="FJ23" s="45">
        <f t="shared" si="73"/>
        <v>0.13265306122448978</v>
      </c>
      <c r="FK23" s="45">
        <f t="shared" si="73"/>
        <v>0.10465116279069761</v>
      </c>
      <c r="FL23" s="45">
        <f t="shared" si="73"/>
        <v>0.10465116279069761</v>
      </c>
      <c r="FM23" s="45">
        <f t="shared" si="73"/>
        <v>0.11392405063291132</v>
      </c>
      <c r="FN23" s="45">
        <f t="shared" si="73"/>
        <v>0.11842105263157887</v>
      </c>
      <c r="FO23" s="45">
        <f t="shared" si="73"/>
        <v>0.10465116279069761</v>
      </c>
      <c r="FP23" s="45">
        <f t="shared" si="73"/>
        <v>0.10465116279069761</v>
      </c>
      <c r="FQ23" s="45">
        <f t="shared" si="73"/>
        <v>0.12500000000000011</v>
      </c>
      <c r="FR23" s="45">
        <f t="shared" si="73"/>
        <v>0.12500000000000011</v>
      </c>
      <c r="FS23" s="45">
        <f t="shared" si="73"/>
        <v>8.3333333333333412E-2</v>
      </c>
      <c r="FT23" s="45">
        <f t="shared" si="73"/>
        <v>0.1440677966101695</v>
      </c>
      <c r="FU23" s="45">
        <f t="shared" si="73"/>
        <v>0.1042944785276073</v>
      </c>
      <c r="FV23" s="45">
        <f t="shared" si="73"/>
        <v>0.14049586776859505</v>
      </c>
      <c r="FW23" s="45">
        <f t="shared" si="73"/>
        <v>0.1440677966101695</v>
      </c>
      <c r="FX23" s="45">
        <f t="shared" si="73"/>
        <v>0.1440677966101695</v>
      </c>
      <c r="FY23" s="45">
        <f t="shared" si="73"/>
        <v>0.18452380952380951</v>
      </c>
      <c r="FZ23" s="45">
        <f t="shared" si="73"/>
        <v>0.20945945945945946</v>
      </c>
      <c r="GA23" s="45">
        <f t="shared" si="73"/>
        <v>0.14285714285714282</v>
      </c>
      <c r="GB23" s="45">
        <f t="shared" si="73"/>
        <v>0.13131313131313127</v>
      </c>
      <c r="GC23" s="45">
        <f t="shared" si="73"/>
        <v>0.13131313131313127</v>
      </c>
      <c r="GD23" s="45">
        <f t="shared" si="73"/>
        <v>0.10112359550561792</v>
      </c>
      <c r="GE23" s="45">
        <f t="shared" si="73"/>
        <v>0.10344827586206891</v>
      </c>
      <c r="GF23" s="45">
        <f t="shared" si="73"/>
        <v>0.10465116279069761</v>
      </c>
    </row>
    <row r="24" spans="38:188">
      <c r="DM24" s="41">
        <v>5</v>
      </c>
      <c r="DN24" s="41">
        <v>4</v>
      </c>
      <c r="DO24" s="41" t="str">
        <f t="shared" si="2"/>
        <v>処遇加算Ⅰ特定加算なしベア加算から新加算Ⅳ</v>
      </c>
      <c r="DP24" s="45">
        <f t="shared" si="71"/>
        <v>-4.5999999999999985E-2</v>
      </c>
      <c r="DQ24" s="45">
        <f t="shared" si="71"/>
        <v>-2.5999999999999995E-2</v>
      </c>
      <c r="DR24" s="45">
        <f t="shared" si="71"/>
        <v>-4.5999999999999985E-2</v>
      </c>
      <c r="DS24" s="45">
        <f t="shared" si="71"/>
        <v>-3.6000000000000004E-2</v>
      </c>
      <c r="DT24" s="45">
        <f t="shared" si="71"/>
        <v>4.0000000000000036E-3</v>
      </c>
      <c r="DU24" s="45">
        <f t="shared" si="71"/>
        <v>0</v>
      </c>
      <c r="DV24" s="45">
        <f t="shared" si="71"/>
        <v>1.0000000000000009E-3</v>
      </c>
      <c r="DW24" s="45">
        <f t="shared" si="71"/>
        <v>1.0000000000000009E-3</v>
      </c>
      <c r="DX24" s="45">
        <f t="shared" si="71"/>
        <v>7.0000000000000062E-3</v>
      </c>
      <c r="DY24" s="45">
        <f t="shared" si="71"/>
        <v>-5.0000000000000044E-3</v>
      </c>
      <c r="DZ24" s="45">
        <f t="shared" si="71"/>
        <v>-5.0000000000000044E-3</v>
      </c>
      <c r="EA24" s="45">
        <f t="shared" si="71"/>
        <v>-8.0000000000000071E-3</v>
      </c>
      <c r="EB24" s="45">
        <f t="shared" si="71"/>
        <v>-8.0000000000000071E-3</v>
      </c>
      <c r="EC24" s="45">
        <f t="shared" si="71"/>
        <v>-7.0000000000000062E-3</v>
      </c>
      <c r="ED24" s="45">
        <f t="shared" si="71"/>
        <v>-5.0000000000000044E-3</v>
      </c>
      <c r="EE24" s="45">
        <f t="shared" ref="EE24:EU24" si="76">CN6-BC$7</f>
        <v>-8.0000000000000071E-3</v>
      </c>
      <c r="EF24" s="45">
        <f t="shared" si="76"/>
        <v>-8.0000000000000071E-3</v>
      </c>
      <c r="EG24" s="45">
        <f t="shared" si="76"/>
        <v>-6.9999999999999923E-3</v>
      </c>
      <c r="EH24" s="45">
        <f t="shared" si="76"/>
        <v>-6.9999999999999923E-3</v>
      </c>
      <c r="EI24" s="45">
        <f t="shared" si="76"/>
        <v>-2.3999999999999966E-2</v>
      </c>
      <c r="EJ24" s="45">
        <f t="shared" si="76"/>
        <v>-5.0000000000000044E-3</v>
      </c>
      <c r="EK24" s="45">
        <f t="shared" si="76"/>
        <v>-1.6999999999999987E-2</v>
      </c>
      <c r="EL24" s="45">
        <f t="shared" si="76"/>
        <v>-6.0000000000000053E-3</v>
      </c>
      <c r="EM24" s="45">
        <f t="shared" si="76"/>
        <v>-5.0000000000000044E-3</v>
      </c>
      <c r="EN24" s="45">
        <f t="shared" si="76"/>
        <v>-5.0000000000000044E-3</v>
      </c>
      <c r="EO24" s="45">
        <f t="shared" si="76"/>
        <v>3.9999999999999758E-3</v>
      </c>
      <c r="EP24" s="45">
        <f t="shared" si="76"/>
        <v>1.0000000000000009E-2</v>
      </c>
      <c r="EQ24" s="45">
        <f t="shared" si="76"/>
        <v>-5.0000000000000044E-3</v>
      </c>
      <c r="ER24" s="45">
        <f t="shared" si="76"/>
        <v>-5.0000000000000044E-3</v>
      </c>
      <c r="ES24" s="45">
        <f t="shared" si="76"/>
        <v>-5.0000000000000044E-3</v>
      </c>
      <c r="ET24" s="45">
        <f t="shared" si="76"/>
        <v>-9.000000000000008E-3</v>
      </c>
      <c r="EU24" s="45">
        <f t="shared" si="76"/>
        <v>-9.000000000000008E-3</v>
      </c>
      <c r="EV24" s="45">
        <f>DE6-BT$7</f>
        <v>-8.0000000000000071E-3</v>
      </c>
      <c r="EY24" s="41" t="s">
        <v>2214</v>
      </c>
      <c r="EZ24" s="45">
        <f>DP24/BY6</f>
        <v>-0.16849816849816843</v>
      </c>
      <c r="FA24" s="45">
        <f t="shared" si="73"/>
        <v>-0.11872146118721459</v>
      </c>
      <c r="FB24" s="45">
        <f t="shared" si="73"/>
        <v>-0.16849816849816843</v>
      </c>
      <c r="FC24" s="45">
        <f t="shared" si="73"/>
        <v>-0.14516129032258068</v>
      </c>
      <c r="FD24" s="45">
        <f t="shared" si="73"/>
        <v>2.8985507246376836E-2</v>
      </c>
      <c r="FE24" s="45">
        <f t="shared" si="73"/>
        <v>0</v>
      </c>
      <c r="FF24" s="45">
        <f t="shared" si="73"/>
        <v>8.6956521739130523E-3</v>
      </c>
      <c r="FG24" s="45">
        <f t="shared" si="73"/>
        <v>8.6956521739130523E-3</v>
      </c>
      <c r="FH24" s="45">
        <f t="shared" si="73"/>
        <v>7.070707070707076E-2</v>
      </c>
      <c r="FI24" s="45">
        <f t="shared" si="73"/>
        <v>-6.2500000000000056E-2</v>
      </c>
      <c r="FJ24" s="45">
        <f t="shared" si="73"/>
        <v>-6.2500000000000056E-2</v>
      </c>
      <c r="FK24" s="45">
        <f t="shared" si="73"/>
        <v>-0.11594202898550736</v>
      </c>
      <c r="FL24" s="45">
        <f t="shared" si="73"/>
        <v>-0.11594202898550736</v>
      </c>
      <c r="FM24" s="45">
        <f t="shared" si="73"/>
        <v>-0.1111111111111112</v>
      </c>
      <c r="FN24" s="45">
        <f t="shared" si="73"/>
        <v>-8.0645161290322648E-2</v>
      </c>
      <c r="FO24" s="45">
        <f t="shared" si="73"/>
        <v>-0.11594202898550736</v>
      </c>
      <c r="FP24" s="45">
        <f t="shared" si="73"/>
        <v>-0.11594202898550736</v>
      </c>
      <c r="FQ24" s="45">
        <f t="shared" si="73"/>
        <v>-6.6666666666666596E-2</v>
      </c>
      <c r="FR24" s="45">
        <f t="shared" si="73"/>
        <v>-6.6666666666666596E-2</v>
      </c>
      <c r="FS24" s="45">
        <f t="shared" si="73"/>
        <v>-0.157894736842105</v>
      </c>
      <c r="FT24" s="45">
        <f t="shared" si="73"/>
        <v>-5.2083333333333377E-2</v>
      </c>
      <c r="FU24" s="45">
        <f t="shared" si="73"/>
        <v>-0.13178294573643401</v>
      </c>
      <c r="FV24" s="45">
        <f t="shared" si="73"/>
        <v>-6.1224489795918421E-2</v>
      </c>
      <c r="FW24" s="45">
        <f t="shared" si="73"/>
        <v>-5.2083333333333377E-2</v>
      </c>
      <c r="FX24" s="45">
        <f t="shared" si="73"/>
        <v>-5.2083333333333377E-2</v>
      </c>
      <c r="FY24" s="45">
        <f t="shared" si="73"/>
        <v>2.8368794326240968E-2</v>
      </c>
      <c r="FZ24" s="45">
        <f t="shared" si="73"/>
        <v>7.8740157480315029E-2</v>
      </c>
      <c r="GA24" s="45">
        <f t="shared" si="73"/>
        <v>-7.4626865671641854E-2</v>
      </c>
      <c r="GB24" s="45">
        <f t="shared" si="73"/>
        <v>-6.1728395061728447E-2</v>
      </c>
      <c r="GC24" s="45">
        <f t="shared" si="73"/>
        <v>-6.1728395061728447E-2</v>
      </c>
      <c r="GD24" s="45">
        <f t="shared" si="73"/>
        <v>-0.12676056338028183</v>
      </c>
      <c r="GE24" s="45">
        <f t="shared" si="73"/>
        <v>-0.13043478260869579</v>
      </c>
      <c r="GF24" s="45">
        <f t="shared" si="73"/>
        <v>-0.11594202898550736</v>
      </c>
    </row>
    <row r="25" spans="38:188">
      <c r="DM25" s="41">
        <v>6</v>
      </c>
      <c r="DN25" s="41">
        <v>1</v>
      </c>
      <c r="DO25" s="41" t="str">
        <f t="shared" si="2"/>
        <v>処遇加算Ⅰ特定加算なしベア加算なしから新加算Ⅰ</v>
      </c>
      <c r="DP25" s="45">
        <f t="shared" ref="DP25:ED28" si="77">BY3-AN$8</f>
        <v>0.14300000000000002</v>
      </c>
      <c r="DQ25" s="45">
        <f t="shared" si="77"/>
        <v>0.14300000000000002</v>
      </c>
      <c r="DR25" s="45">
        <f t="shared" si="77"/>
        <v>0.14300000000000002</v>
      </c>
      <c r="DS25" s="45">
        <f t="shared" si="77"/>
        <v>0.14300000000000002</v>
      </c>
      <c r="DT25" s="45">
        <f t="shared" si="77"/>
        <v>0.13400000000000001</v>
      </c>
      <c r="DU25" s="45">
        <f t="shared" si="77"/>
        <v>3.6999999999999991E-2</v>
      </c>
      <c r="DV25" s="45">
        <f t="shared" si="77"/>
        <v>7.3000000000000009E-2</v>
      </c>
      <c r="DW25" s="45">
        <f t="shared" si="77"/>
        <v>7.3000000000000009E-2</v>
      </c>
      <c r="DX25" s="45">
        <f t="shared" si="77"/>
        <v>7.3000000000000009E-2</v>
      </c>
      <c r="DY25" s="45">
        <f t="shared" si="77"/>
        <v>7.1000000000000008E-2</v>
      </c>
      <c r="DZ25" s="45">
        <f t="shared" si="77"/>
        <v>7.1000000000000008E-2</v>
      </c>
      <c r="EA25" s="45">
        <f t="shared" si="77"/>
        <v>3.8999999999999993E-2</v>
      </c>
      <c r="EB25" s="45">
        <f t="shared" si="77"/>
        <v>3.8999999999999993E-2</v>
      </c>
      <c r="EC25" s="45">
        <f t="shared" si="77"/>
        <v>3.9E-2</v>
      </c>
      <c r="ED25" s="45">
        <f t="shared" si="77"/>
        <v>3.9E-2</v>
      </c>
      <c r="EE25" s="45">
        <f t="shared" ref="EE25:EU25" si="78">CN3-BC$8</f>
        <v>3.8999999999999993E-2</v>
      </c>
      <c r="EF25" s="45">
        <f t="shared" si="78"/>
        <v>3.8999999999999993E-2</v>
      </c>
      <c r="EG25" s="45">
        <f t="shared" si="78"/>
        <v>6.1000000000000026E-2</v>
      </c>
      <c r="EH25" s="45">
        <f t="shared" si="78"/>
        <v>6.1000000000000026E-2</v>
      </c>
      <c r="EI25" s="45">
        <f t="shared" si="78"/>
        <v>6.0999999999999971E-2</v>
      </c>
      <c r="EJ25" s="45">
        <f t="shared" si="78"/>
        <v>0.05</v>
      </c>
      <c r="EK25" s="45">
        <f t="shared" si="78"/>
        <v>4.9999999999999989E-2</v>
      </c>
      <c r="EL25" s="45">
        <f t="shared" si="78"/>
        <v>0.05</v>
      </c>
      <c r="EM25" s="45">
        <f t="shared" si="78"/>
        <v>4.8000000000000001E-2</v>
      </c>
      <c r="EN25" s="45">
        <f t="shared" si="78"/>
        <v>4.8000000000000001E-2</v>
      </c>
      <c r="EO25" s="45">
        <f t="shared" si="78"/>
        <v>0.11200000000000002</v>
      </c>
      <c r="EP25" s="45">
        <f t="shared" si="78"/>
        <v>0.112</v>
      </c>
      <c r="EQ25" s="45">
        <f t="shared" si="78"/>
        <v>0.04</v>
      </c>
      <c r="ER25" s="45">
        <f t="shared" si="78"/>
        <v>5.6999999999999995E-2</v>
      </c>
      <c r="ES25" s="45">
        <f t="shared" si="78"/>
        <v>5.6999999999999995E-2</v>
      </c>
      <c r="ET25" s="45">
        <f t="shared" si="78"/>
        <v>3.9999999999999994E-2</v>
      </c>
      <c r="EU25" s="45">
        <f t="shared" si="78"/>
        <v>3.9999999999999994E-2</v>
      </c>
      <c r="EV25" s="45">
        <f>DE3-BT$8</f>
        <v>3.9999999999999994E-2</v>
      </c>
      <c r="EY25" s="41" t="s">
        <v>2215</v>
      </c>
      <c r="EZ25" s="45">
        <f>DP25/BY3</f>
        <v>0.3429256594724221</v>
      </c>
      <c r="FA25" s="45">
        <f t="shared" ref="FA25:GF28" si="79">DQ25/BZ3</f>
        <v>0.41690962099125367</v>
      </c>
      <c r="FB25" s="45">
        <f t="shared" si="79"/>
        <v>0.3429256594724221</v>
      </c>
      <c r="FC25" s="45">
        <f t="shared" si="79"/>
        <v>0.37434554973821993</v>
      </c>
      <c r="FD25" s="45">
        <f t="shared" si="79"/>
        <v>0.60089686098654715</v>
      </c>
      <c r="FE25" s="45">
        <f t="shared" si="79"/>
        <v>0.4567901234567901</v>
      </c>
      <c r="FF25" s="45">
        <f t="shared" si="79"/>
        <v>0.45911949685534598</v>
      </c>
      <c r="FG25" s="45">
        <f t="shared" si="79"/>
        <v>0.45911949685534598</v>
      </c>
      <c r="FH25" s="45">
        <f t="shared" si="79"/>
        <v>0.53284671532846717</v>
      </c>
      <c r="FI25" s="45">
        <f t="shared" si="79"/>
        <v>0.51449275362318847</v>
      </c>
      <c r="FJ25" s="45">
        <f t="shared" si="79"/>
        <v>0.51449275362318847</v>
      </c>
      <c r="FK25" s="45">
        <f t="shared" si="79"/>
        <v>0.37864077669902907</v>
      </c>
      <c r="FL25" s="45">
        <f t="shared" si="79"/>
        <v>0.37864077669902907</v>
      </c>
      <c r="FM25" s="45">
        <f t="shared" si="79"/>
        <v>0.40625</v>
      </c>
      <c r="FN25" s="45">
        <f t="shared" si="79"/>
        <v>0.41935483870967744</v>
      </c>
      <c r="FO25" s="45">
        <f t="shared" si="79"/>
        <v>0.37864077669902907</v>
      </c>
      <c r="FP25" s="45">
        <f t="shared" si="79"/>
        <v>0.37864077669902907</v>
      </c>
      <c r="FQ25" s="45">
        <f t="shared" si="79"/>
        <v>0.41496598639455795</v>
      </c>
      <c r="FR25" s="45">
        <f t="shared" si="79"/>
        <v>0.41496598639455795</v>
      </c>
      <c r="FS25" s="45">
        <f t="shared" si="79"/>
        <v>0.28909952606635064</v>
      </c>
      <c r="FT25" s="45">
        <f t="shared" si="79"/>
        <v>0.38167938931297712</v>
      </c>
      <c r="FU25" s="45">
        <f t="shared" si="79"/>
        <v>0.28409090909090906</v>
      </c>
      <c r="FV25" s="45">
        <f t="shared" si="79"/>
        <v>0.37313432835820898</v>
      </c>
      <c r="FW25" s="45">
        <f t="shared" si="79"/>
        <v>0.37209302325581395</v>
      </c>
      <c r="FX25" s="45">
        <f t="shared" si="79"/>
        <v>0.37209302325581395</v>
      </c>
      <c r="FY25" s="45">
        <f t="shared" si="79"/>
        <v>0.53080568720379151</v>
      </c>
      <c r="FZ25" s="45">
        <f t="shared" si="79"/>
        <v>0.58638743455497377</v>
      </c>
      <c r="GA25" s="45">
        <f t="shared" si="79"/>
        <v>0.396039603960396</v>
      </c>
      <c r="GB25" s="45">
        <f t="shared" si="79"/>
        <v>0.45599999999999996</v>
      </c>
      <c r="GC25" s="45">
        <f t="shared" si="79"/>
        <v>0.45599999999999996</v>
      </c>
      <c r="GD25" s="45">
        <f t="shared" si="79"/>
        <v>0.37383177570093451</v>
      </c>
      <c r="GE25" s="45">
        <f t="shared" si="79"/>
        <v>0.38095238095238093</v>
      </c>
      <c r="GF25" s="45">
        <f t="shared" si="79"/>
        <v>0.38461538461538458</v>
      </c>
    </row>
    <row r="26" spans="38:188">
      <c r="DM26" s="41">
        <v>6</v>
      </c>
      <c r="DN26" s="41">
        <v>2</v>
      </c>
      <c r="DO26" s="41" t="str">
        <f t="shared" si="2"/>
        <v>処遇加算Ⅰ特定加算なしベア加算なしから新加算Ⅱ</v>
      </c>
      <c r="DP26" s="45">
        <f t="shared" si="77"/>
        <v>0.128</v>
      </c>
      <c r="DQ26" s="45">
        <f t="shared" si="77"/>
        <v>0.128</v>
      </c>
      <c r="DR26" s="45">
        <f t="shared" si="77"/>
        <v>0.128</v>
      </c>
      <c r="DS26" s="45">
        <f t="shared" si="77"/>
        <v>0.128</v>
      </c>
      <c r="DT26" s="45" t="e">
        <f t="shared" si="77"/>
        <v>#VALUE!</v>
      </c>
      <c r="DU26" s="45">
        <f t="shared" si="77"/>
        <v>3.599999999999999E-2</v>
      </c>
      <c r="DV26" s="45" t="e">
        <f t="shared" si="77"/>
        <v>#VALUE!</v>
      </c>
      <c r="DW26" s="45" t="e">
        <f t="shared" si="77"/>
        <v>#VALUE!</v>
      </c>
      <c r="DX26" s="45">
        <f t="shared" si="77"/>
        <v>7.1000000000000008E-2</v>
      </c>
      <c r="DY26" s="45">
        <f t="shared" si="77"/>
        <v>6.7000000000000004E-2</v>
      </c>
      <c r="DZ26" s="45">
        <f t="shared" si="77"/>
        <v>6.7000000000000004E-2</v>
      </c>
      <c r="EA26" s="45">
        <f t="shared" si="77"/>
        <v>3.6999999999999991E-2</v>
      </c>
      <c r="EB26" s="45">
        <f t="shared" si="77"/>
        <v>3.6999999999999991E-2</v>
      </c>
      <c r="EC26" s="45">
        <f t="shared" si="77"/>
        <v>3.6999999999999998E-2</v>
      </c>
      <c r="ED26" s="45">
        <f t="shared" si="77"/>
        <v>3.6999999999999998E-2</v>
      </c>
      <c r="EE26" s="45" t="e">
        <f t="shared" ref="EE26:EU26" si="80">CN4-BC$8</f>
        <v>#VALUE!</v>
      </c>
      <c r="EF26" s="45">
        <f t="shared" si="80"/>
        <v>3.6999999999999991E-2</v>
      </c>
      <c r="EG26" s="45">
        <f t="shared" si="80"/>
        <v>5.8000000000000024E-2</v>
      </c>
      <c r="EH26" s="45">
        <f t="shared" si="80"/>
        <v>5.8000000000000024E-2</v>
      </c>
      <c r="EI26" s="45">
        <f t="shared" si="80"/>
        <v>5.7999999999999968E-2</v>
      </c>
      <c r="EJ26" s="45">
        <f t="shared" si="80"/>
        <v>4.7E-2</v>
      </c>
      <c r="EK26" s="45">
        <f t="shared" si="80"/>
        <v>4.6999999999999986E-2</v>
      </c>
      <c r="EL26" s="45">
        <f t="shared" si="80"/>
        <v>4.7E-2</v>
      </c>
      <c r="EM26" s="45" t="e">
        <f t="shared" si="80"/>
        <v>#VALUE!</v>
      </c>
      <c r="EN26" s="45" t="e">
        <f t="shared" si="80"/>
        <v>#VALUE!</v>
      </c>
      <c r="EO26" s="45">
        <f t="shared" si="80"/>
        <v>0.10800000000000001</v>
      </c>
      <c r="EP26" s="45">
        <f t="shared" si="80"/>
        <v>0.108</v>
      </c>
      <c r="EQ26" s="45" t="e">
        <f t="shared" si="80"/>
        <v>#VALUE!</v>
      </c>
      <c r="ER26" s="45" t="e">
        <f t="shared" si="80"/>
        <v>#VALUE!</v>
      </c>
      <c r="ES26" s="45" t="e">
        <f t="shared" si="80"/>
        <v>#VALUE!</v>
      </c>
      <c r="ET26" s="45" t="e">
        <f t="shared" si="80"/>
        <v>#VALUE!</v>
      </c>
      <c r="EU26" s="45" t="e">
        <f t="shared" si="80"/>
        <v>#VALUE!</v>
      </c>
      <c r="EV26" s="45" t="e">
        <f>DE4-BT$8</f>
        <v>#VALUE!</v>
      </c>
      <c r="EY26" s="41" t="s">
        <v>2216</v>
      </c>
      <c r="EZ26" s="45">
        <f>DP26/BY4</f>
        <v>0.31840796019900497</v>
      </c>
      <c r="FA26" s="45">
        <f t="shared" si="79"/>
        <v>0.3902439024390244</v>
      </c>
      <c r="FB26" s="45">
        <f t="shared" si="79"/>
        <v>0.31840796019900497</v>
      </c>
      <c r="FC26" s="45">
        <f t="shared" si="79"/>
        <v>0.34877384196185285</v>
      </c>
      <c r="FD26" s="443" t="s">
        <v>2122</v>
      </c>
      <c r="FE26" s="45">
        <f t="shared" si="79"/>
        <v>0.44999999999999996</v>
      </c>
      <c r="FF26" s="443" t="s">
        <v>2122</v>
      </c>
      <c r="FG26" s="443" t="s">
        <v>2122</v>
      </c>
      <c r="FH26" s="45">
        <f t="shared" si="79"/>
        <v>0.52592592592592591</v>
      </c>
      <c r="FI26" s="45">
        <f t="shared" si="79"/>
        <v>0.5</v>
      </c>
      <c r="FJ26" s="45">
        <f t="shared" si="79"/>
        <v>0.5</v>
      </c>
      <c r="FK26" s="45">
        <f t="shared" si="79"/>
        <v>0.36633663366336627</v>
      </c>
      <c r="FL26" s="45">
        <f t="shared" si="79"/>
        <v>0.36633663366336627</v>
      </c>
      <c r="FM26" s="45">
        <f t="shared" si="79"/>
        <v>0.3936170212765957</v>
      </c>
      <c r="FN26" s="45">
        <f t="shared" si="79"/>
        <v>0.40659340659340659</v>
      </c>
      <c r="FO26" s="443" t="s">
        <v>2122</v>
      </c>
      <c r="FP26" s="45">
        <f t="shared" si="79"/>
        <v>0.36633663366336627</v>
      </c>
      <c r="FQ26" s="45">
        <f t="shared" si="79"/>
        <v>0.4027777777777779</v>
      </c>
      <c r="FR26" s="45">
        <f t="shared" si="79"/>
        <v>0.4027777777777779</v>
      </c>
      <c r="FS26" s="45">
        <f t="shared" si="79"/>
        <v>0.27884615384615374</v>
      </c>
      <c r="FT26" s="45">
        <f t="shared" si="79"/>
        <v>0.3671875</v>
      </c>
      <c r="FU26" s="45">
        <f t="shared" si="79"/>
        <v>0.2716763005780346</v>
      </c>
      <c r="FV26" s="45">
        <f t="shared" si="79"/>
        <v>0.35877862595419846</v>
      </c>
      <c r="FW26" s="443" t="s">
        <v>2122</v>
      </c>
      <c r="FX26" s="443" t="s">
        <v>2122</v>
      </c>
      <c r="FY26" s="45">
        <f t="shared" si="79"/>
        <v>0.52173913043478259</v>
      </c>
      <c r="FZ26" s="45">
        <f t="shared" si="79"/>
        <v>0.57754010695187163</v>
      </c>
      <c r="GA26" s="443" t="s">
        <v>2122</v>
      </c>
      <c r="GB26" s="443" t="s">
        <v>2122</v>
      </c>
      <c r="GC26" s="443" t="s">
        <v>2122</v>
      </c>
      <c r="GD26" s="443" t="s">
        <v>2122</v>
      </c>
      <c r="GE26" s="443" t="s">
        <v>2122</v>
      </c>
      <c r="GF26" s="443" t="s">
        <v>2122</v>
      </c>
    </row>
    <row r="27" spans="38:188">
      <c r="DM27" s="41">
        <v>6</v>
      </c>
      <c r="DN27" s="41">
        <v>3</v>
      </c>
      <c r="DO27" s="41" t="str">
        <f t="shared" si="2"/>
        <v>処遇加算Ⅰ特定加算なしベア加算なしから新加算Ⅲ</v>
      </c>
      <c r="DP27" s="45">
        <f t="shared" si="77"/>
        <v>7.3000000000000009E-2</v>
      </c>
      <c r="DQ27" s="45">
        <f t="shared" si="77"/>
        <v>7.3000000000000009E-2</v>
      </c>
      <c r="DR27" s="45">
        <f t="shared" si="77"/>
        <v>7.3000000000000009E-2</v>
      </c>
      <c r="DS27" s="45">
        <f t="shared" si="77"/>
        <v>7.3000000000000009E-2</v>
      </c>
      <c r="DT27" s="45">
        <f t="shared" si="77"/>
        <v>7.3000000000000009E-2</v>
      </c>
      <c r="DU27" s="45">
        <f t="shared" si="77"/>
        <v>2.2999999999999993E-2</v>
      </c>
      <c r="DV27" s="45">
        <f t="shared" si="77"/>
        <v>5.1999999999999991E-2</v>
      </c>
      <c r="DW27" s="45">
        <f t="shared" si="77"/>
        <v>5.1999999999999991E-2</v>
      </c>
      <c r="DX27" s="45">
        <f t="shared" si="77"/>
        <v>5.1999999999999991E-2</v>
      </c>
      <c r="DY27" s="45">
        <f t="shared" si="77"/>
        <v>3.1E-2</v>
      </c>
      <c r="DZ27" s="45">
        <f t="shared" si="77"/>
        <v>3.1E-2</v>
      </c>
      <c r="EA27" s="45">
        <f t="shared" si="77"/>
        <v>2.1999999999999992E-2</v>
      </c>
      <c r="EB27" s="45">
        <f t="shared" si="77"/>
        <v>2.1999999999999992E-2</v>
      </c>
      <c r="EC27" s="45">
        <f t="shared" si="77"/>
        <v>2.1999999999999999E-2</v>
      </c>
      <c r="ED27" s="45">
        <f t="shared" si="77"/>
        <v>2.1999999999999999E-2</v>
      </c>
      <c r="EE27" s="45">
        <f t="shared" ref="EE27:EU27" si="81">CN5-BC$8</f>
        <v>2.1999999999999992E-2</v>
      </c>
      <c r="EF27" s="45">
        <f t="shared" si="81"/>
        <v>2.1999999999999992E-2</v>
      </c>
      <c r="EG27" s="45">
        <f t="shared" si="81"/>
        <v>4.200000000000001E-2</v>
      </c>
      <c r="EH27" s="45">
        <f t="shared" si="81"/>
        <v>4.200000000000001E-2</v>
      </c>
      <c r="EI27" s="45">
        <f t="shared" si="81"/>
        <v>4.200000000000001E-2</v>
      </c>
      <c r="EJ27" s="45">
        <f t="shared" si="81"/>
        <v>3.7000000000000005E-2</v>
      </c>
      <c r="EK27" s="45">
        <f t="shared" si="81"/>
        <v>3.6999999999999977E-2</v>
      </c>
      <c r="EL27" s="45">
        <f t="shared" si="81"/>
        <v>3.7000000000000005E-2</v>
      </c>
      <c r="EM27" s="45">
        <f t="shared" si="81"/>
        <v>3.7000000000000005E-2</v>
      </c>
      <c r="EN27" s="45">
        <f t="shared" si="81"/>
        <v>3.7000000000000005E-2</v>
      </c>
      <c r="EO27" s="45">
        <f t="shared" si="81"/>
        <v>6.9000000000000006E-2</v>
      </c>
      <c r="EP27" s="45">
        <f t="shared" si="81"/>
        <v>6.8999999999999992E-2</v>
      </c>
      <c r="EQ27" s="45">
        <f t="shared" si="81"/>
        <v>2.3E-2</v>
      </c>
      <c r="ER27" s="45">
        <f t="shared" si="81"/>
        <v>3.1E-2</v>
      </c>
      <c r="ES27" s="45">
        <f t="shared" si="81"/>
        <v>3.1E-2</v>
      </c>
      <c r="ET27" s="45">
        <f t="shared" si="81"/>
        <v>2.1999999999999992E-2</v>
      </c>
      <c r="EU27" s="45">
        <f t="shared" si="81"/>
        <v>2.1999999999999992E-2</v>
      </c>
      <c r="EV27" s="45">
        <f>DE5-BT$8</f>
        <v>2.1999999999999992E-2</v>
      </c>
      <c r="EY27" s="41" t="s">
        <v>2217</v>
      </c>
      <c r="EZ27" s="45">
        <f>DP27/BY5</f>
        <v>0.21037463976945245</v>
      </c>
      <c r="FA27" s="45">
        <f t="shared" si="79"/>
        <v>0.26739926739926739</v>
      </c>
      <c r="FB27" s="45">
        <f t="shared" si="79"/>
        <v>0.21037463976945245</v>
      </c>
      <c r="FC27" s="45">
        <f t="shared" si="79"/>
        <v>0.233974358974359</v>
      </c>
      <c r="FD27" s="45">
        <f t="shared" si="79"/>
        <v>0.45061728395061734</v>
      </c>
      <c r="FE27" s="45">
        <f t="shared" si="79"/>
        <v>0.34328358208955218</v>
      </c>
      <c r="FF27" s="45">
        <f t="shared" si="79"/>
        <v>0.3768115942028985</v>
      </c>
      <c r="FG27" s="45">
        <f t="shared" si="79"/>
        <v>0.3768115942028985</v>
      </c>
      <c r="FH27" s="45">
        <f t="shared" si="79"/>
        <v>0.44827586206896547</v>
      </c>
      <c r="FI27" s="45">
        <f t="shared" si="79"/>
        <v>0.31632653061224486</v>
      </c>
      <c r="FJ27" s="45">
        <f t="shared" si="79"/>
        <v>0.31632653061224486</v>
      </c>
      <c r="FK27" s="45">
        <f t="shared" si="79"/>
        <v>0.25581395348837199</v>
      </c>
      <c r="FL27" s="45">
        <f t="shared" si="79"/>
        <v>0.25581395348837199</v>
      </c>
      <c r="FM27" s="45">
        <f t="shared" si="79"/>
        <v>0.27848101265822783</v>
      </c>
      <c r="FN27" s="45">
        <f t="shared" si="79"/>
        <v>0.28947368421052633</v>
      </c>
      <c r="FO27" s="45">
        <f t="shared" si="79"/>
        <v>0.25581395348837199</v>
      </c>
      <c r="FP27" s="45">
        <f t="shared" si="79"/>
        <v>0.25581395348837199</v>
      </c>
      <c r="FQ27" s="45">
        <f t="shared" si="79"/>
        <v>0.32812500000000006</v>
      </c>
      <c r="FR27" s="45">
        <f t="shared" si="79"/>
        <v>0.32812500000000006</v>
      </c>
      <c r="FS27" s="45">
        <f t="shared" si="79"/>
        <v>0.21875000000000006</v>
      </c>
      <c r="FT27" s="45">
        <f t="shared" si="79"/>
        <v>0.3135593220338983</v>
      </c>
      <c r="FU27" s="45">
        <f t="shared" si="79"/>
        <v>0.22699386503067473</v>
      </c>
      <c r="FV27" s="45">
        <f t="shared" si="79"/>
        <v>0.30578512396694219</v>
      </c>
      <c r="FW27" s="45">
        <f t="shared" si="79"/>
        <v>0.3135593220338983</v>
      </c>
      <c r="FX27" s="45">
        <f t="shared" si="79"/>
        <v>0.3135593220338983</v>
      </c>
      <c r="FY27" s="45">
        <f t="shared" si="79"/>
        <v>0.4107142857142857</v>
      </c>
      <c r="FZ27" s="45">
        <f t="shared" si="79"/>
        <v>0.46621621621621617</v>
      </c>
      <c r="GA27" s="45">
        <f t="shared" si="79"/>
        <v>0.27380952380952378</v>
      </c>
      <c r="GB27" s="45">
        <f t="shared" si="79"/>
        <v>0.31313131313131309</v>
      </c>
      <c r="GC27" s="45">
        <f t="shared" si="79"/>
        <v>0.31313131313131309</v>
      </c>
      <c r="GD27" s="45">
        <f t="shared" si="79"/>
        <v>0.24719101123595497</v>
      </c>
      <c r="GE27" s="45">
        <f t="shared" si="79"/>
        <v>0.25287356321839072</v>
      </c>
      <c r="GF27" s="45">
        <f t="shared" si="79"/>
        <v>0.25581395348837199</v>
      </c>
    </row>
    <row r="28" spans="38:188">
      <c r="DM28" s="41">
        <v>6</v>
      </c>
      <c r="DN28" s="41">
        <v>4</v>
      </c>
      <c r="DO28" s="41" t="str">
        <f t="shared" si="2"/>
        <v>処遇加算Ⅰ特定加算なしベア加算なしから新加算Ⅳ</v>
      </c>
      <c r="DP28" s="45">
        <f t="shared" si="77"/>
        <v>-1.0000000000000009E-3</v>
      </c>
      <c r="DQ28" s="45">
        <f t="shared" si="77"/>
        <v>1.8999999999999989E-2</v>
      </c>
      <c r="DR28" s="45">
        <f t="shared" si="77"/>
        <v>-1.0000000000000009E-3</v>
      </c>
      <c r="DS28" s="45">
        <f t="shared" si="77"/>
        <v>8.9999999999999802E-3</v>
      </c>
      <c r="DT28" s="45">
        <f t="shared" si="77"/>
        <v>4.9000000000000016E-2</v>
      </c>
      <c r="DU28" s="45">
        <f t="shared" si="77"/>
        <v>1.0999999999999996E-2</v>
      </c>
      <c r="DV28" s="45">
        <f t="shared" si="77"/>
        <v>2.8999999999999998E-2</v>
      </c>
      <c r="DW28" s="45">
        <f t="shared" si="77"/>
        <v>2.8999999999999998E-2</v>
      </c>
      <c r="DX28" s="45">
        <f t="shared" si="77"/>
        <v>3.5000000000000003E-2</v>
      </c>
      <c r="DY28" s="45">
        <f t="shared" si="77"/>
        <v>1.2999999999999998E-2</v>
      </c>
      <c r="DZ28" s="45">
        <f t="shared" si="77"/>
        <v>1.2999999999999998E-2</v>
      </c>
      <c r="EA28" s="45">
        <f t="shared" si="77"/>
        <v>4.9999999999999906E-3</v>
      </c>
      <c r="EB28" s="45">
        <f t="shared" si="77"/>
        <v>4.9999999999999906E-3</v>
      </c>
      <c r="EC28" s="45">
        <f t="shared" si="77"/>
        <v>5.9999999999999984E-3</v>
      </c>
      <c r="ED28" s="45">
        <f t="shared" si="77"/>
        <v>8.0000000000000002E-3</v>
      </c>
      <c r="EE28" s="45">
        <f t="shared" ref="EE28:EU28" si="82">CN6-BC$8</f>
        <v>4.9999999999999906E-3</v>
      </c>
      <c r="EF28" s="45">
        <f t="shared" si="82"/>
        <v>4.9999999999999906E-3</v>
      </c>
      <c r="EG28" s="45">
        <f t="shared" si="82"/>
        <v>1.9000000000000003E-2</v>
      </c>
      <c r="EH28" s="45">
        <f t="shared" si="82"/>
        <v>1.9000000000000003E-2</v>
      </c>
      <c r="EI28" s="45">
        <f t="shared" si="82"/>
        <v>2.0000000000000295E-3</v>
      </c>
      <c r="EJ28" s="45">
        <f t="shared" si="82"/>
        <v>1.4999999999999999E-2</v>
      </c>
      <c r="EK28" s="45">
        <f t="shared" si="82"/>
        <v>3.0000000000000027E-3</v>
      </c>
      <c r="EL28" s="45">
        <f t="shared" si="82"/>
        <v>1.3999999999999999E-2</v>
      </c>
      <c r="EM28" s="45">
        <f t="shared" si="82"/>
        <v>1.4999999999999999E-2</v>
      </c>
      <c r="EN28" s="45">
        <f t="shared" si="82"/>
        <v>1.4999999999999999E-2</v>
      </c>
      <c r="EO28" s="45">
        <f t="shared" si="82"/>
        <v>4.1999999999999982E-2</v>
      </c>
      <c r="EP28" s="45">
        <f t="shared" si="82"/>
        <v>4.8000000000000001E-2</v>
      </c>
      <c r="EQ28" s="45">
        <f t="shared" si="82"/>
        <v>5.9999999999999984E-3</v>
      </c>
      <c r="ER28" s="45">
        <f t="shared" si="82"/>
        <v>1.2999999999999998E-2</v>
      </c>
      <c r="ES28" s="45">
        <f t="shared" si="82"/>
        <v>1.2999999999999998E-2</v>
      </c>
      <c r="ET28" s="45">
        <f t="shared" si="82"/>
        <v>3.9999999999999897E-3</v>
      </c>
      <c r="EU28" s="45">
        <f t="shared" si="82"/>
        <v>3.9999999999999897E-3</v>
      </c>
      <c r="EV28" s="45">
        <f>DE6-BT$8</f>
        <v>4.9999999999999906E-3</v>
      </c>
      <c r="EY28" s="41" t="s">
        <v>2218</v>
      </c>
      <c r="EZ28" s="45">
        <f>DP28/BY6</f>
        <v>-3.663003663003666E-3</v>
      </c>
      <c r="FA28" s="45">
        <f t="shared" si="79"/>
        <v>8.6757990867579862E-2</v>
      </c>
      <c r="FB28" s="45">
        <f t="shared" si="79"/>
        <v>-3.663003663003666E-3</v>
      </c>
      <c r="FC28" s="45">
        <f t="shared" si="79"/>
        <v>3.6290322580645087E-2</v>
      </c>
      <c r="FD28" s="45">
        <f t="shared" si="79"/>
        <v>0.35507246376811602</v>
      </c>
      <c r="FE28" s="45">
        <f t="shared" si="79"/>
        <v>0.19999999999999996</v>
      </c>
      <c r="FF28" s="45">
        <f t="shared" si="79"/>
        <v>0.25217391304347825</v>
      </c>
      <c r="FG28" s="45">
        <f t="shared" si="79"/>
        <v>0.25217391304347825</v>
      </c>
      <c r="FH28" s="45">
        <f t="shared" si="79"/>
        <v>0.35353535353535354</v>
      </c>
      <c r="FI28" s="45">
        <f t="shared" si="79"/>
        <v>0.16249999999999998</v>
      </c>
      <c r="FJ28" s="45">
        <f t="shared" si="79"/>
        <v>0.16249999999999998</v>
      </c>
      <c r="FK28" s="45">
        <f t="shared" si="79"/>
        <v>7.2463768115941907E-2</v>
      </c>
      <c r="FL28" s="45">
        <f t="shared" si="79"/>
        <v>7.2463768115941907E-2</v>
      </c>
      <c r="FM28" s="45">
        <f t="shared" si="79"/>
        <v>9.5238095238095205E-2</v>
      </c>
      <c r="FN28" s="45">
        <f t="shared" si="79"/>
        <v>0.12903225806451613</v>
      </c>
      <c r="FO28" s="45">
        <f t="shared" si="79"/>
        <v>7.2463768115941907E-2</v>
      </c>
      <c r="FP28" s="45">
        <f t="shared" si="79"/>
        <v>7.2463768115941907E-2</v>
      </c>
      <c r="FQ28" s="45">
        <f t="shared" si="79"/>
        <v>0.18095238095238098</v>
      </c>
      <c r="FR28" s="45">
        <f t="shared" si="79"/>
        <v>0.18095238095238098</v>
      </c>
      <c r="FS28" s="45">
        <f t="shared" si="79"/>
        <v>1.3157894736842297E-2</v>
      </c>
      <c r="FT28" s="45">
        <f t="shared" si="79"/>
        <v>0.15625</v>
      </c>
      <c r="FU28" s="45">
        <f t="shared" si="79"/>
        <v>2.3255813953488393E-2</v>
      </c>
      <c r="FV28" s="45">
        <f t="shared" si="79"/>
        <v>0.14285714285714285</v>
      </c>
      <c r="FW28" s="45">
        <f t="shared" si="79"/>
        <v>0.15625</v>
      </c>
      <c r="FX28" s="45">
        <f t="shared" si="79"/>
        <v>0.15625</v>
      </c>
      <c r="FY28" s="45">
        <f t="shared" si="79"/>
        <v>0.29787234042553179</v>
      </c>
      <c r="FZ28" s="45">
        <f t="shared" si="79"/>
        <v>0.37795275590551181</v>
      </c>
      <c r="GA28" s="45">
        <f t="shared" si="79"/>
        <v>8.9552238805970116E-2</v>
      </c>
      <c r="GB28" s="45">
        <f t="shared" si="79"/>
        <v>0.16049382716049379</v>
      </c>
      <c r="GC28" s="45">
        <f t="shared" si="79"/>
        <v>0.16049382716049379</v>
      </c>
      <c r="GD28" s="45">
        <f t="shared" si="79"/>
        <v>5.6338028169013947E-2</v>
      </c>
      <c r="GE28" s="45">
        <f t="shared" si="79"/>
        <v>5.7971014492753478E-2</v>
      </c>
      <c r="GF28" s="45">
        <f t="shared" si="79"/>
        <v>7.2463768115941907E-2</v>
      </c>
    </row>
    <row r="29" spans="38:188">
      <c r="DM29" s="41">
        <v>6</v>
      </c>
      <c r="DN29" s="41">
        <v>12</v>
      </c>
      <c r="DO29" s="41" t="str">
        <f t="shared" si="2"/>
        <v>処遇加算Ⅰ特定加算なしベア加算なしから新加算Ⅴ（８）</v>
      </c>
      <c r="DP29" s="45">
        <f t="shared" ref="DP29:ED29" si="83">BY14-AN$8</f>
        <v>2.8000000000000025E-2</v>
      </c>
      <c r="DQ29" s="45">
        <f t="shared" si="83"/>
        <v>2.7999999999999997E-2</v>
      </c>
      <c r="DR29" s="45">
        <f t="shared" si="83"/>
        <v>2.8000000000000025E-2</v>
      </c>
      <c r="DS29" s="45">
        <f t="shared" si="83"/>
        <v>2.8000000000000025E-2</v>
      </c>
      <c r="DT29" s="45">
        <f t="shared" si="83"/>
        <v>2.7999999999999997E-2</v>
      </c>
      <c r="DU29" s="45">
        <f t="shared" si="83"/>
        <v>1.1999999999999997E-2</v>
      </c>
      <c r="DV29" s="45">
        <f t="shared" si="83"/>
        <v>2.3999999999999994E-2</v>
      </c>
      <c r="DW29" s="45">
        <f t="shared" si="83"/>
        <v>2.3999999999999994E-2</v>
      </c>
      <c r="DX29" s="45">
        <f t="shared" si="83"/>
        <v>2.3999999999999994E-2</v>
      </c>
      <c r="DY29" s="45">
        <f t="shared" si="83"/>
        <v>1.2999999999999998E-2</v>
      </c>
      <c r="DZ29" s="45">
        <f t="shared" si="83"/>
        <v>1.2999999999999998E-2</v>
      </c>
      <c r="EA29" s="45" t="e">
        <f t="shared" si="83"/>
        <v>#VALUE!</v>
      </c>
      <c r="EB29" s="45">
        <f t="shared" si="83"/>
        <v>8.9999999999999941E-3</v>
      </c>
      <c r="EC29" s="45">
        <f t="shared" si="83"/>
        <v>9.0000000000000011E-3</v>
      </c>
      <c r="ED29" s="45">
        <f t="shared" si="83"/>
        <v>9.0000000000000011E-3</v>
      </c>
      <c r="EE29" s="45">
        <f t="shared" ref="EE29:EU29" si="84">CN14-BC$8</f>
        <v>8.9999999999999941E-3</v>
      </c>
      <c r="EF29" s="45">
        <f t="shared" si="84"/>
        <v>8.9999999999999941E-3</v>
      </c>
      <c r="EG29" s="45">
        <f t="shared" si="84"/>
        <v>1.6E-2</v>
      </c>
      <c r="EH29" s="45">
        <f t="shared" si="84"/>
        <v>1.6E-2</v>
      </c>
      <c r="EI29" s="45">
        <f t="shared" si="84"/>
        <v>1.5999999999999986E-2</v>
      </c>
      <c r="EJ29" s="45">
        <f t="shared" si="84"/>
        <v>1.7000000000000001E-2</v>
      </c>
      <c r="EK29" s="45">
        <f t="shared" si="84"/>
        <v>1.7000000000000015E-2</v>
      </c>
      <c r="EL29" s="45">
        <f t="shared" si="84"/>
        <v>1.7000000000000001E-2</v>
      </c>
      <c r="EM29" s="45">
        <f t="shared" si="84"/>
        <v>1.7000000000000001E-2</v>
      </c>
      <c r="EN29" s="45">
        <f t="shared" si="84"/>
        <v>1.7000000000000001E-2</v>
      </c>
      <c r="EO29" s="45">
        <f t="shared" si="84"/>
        <v>3.1E-2</v>
      </c>
      <c r="EP29" s="45">
        <f t="shared" si="84"/>
        <v>3.1E-2</v>
      </c>
      <c r="EQ29" s="45">
        <f t="shared" si="84"/>
        <v>1.2000000000000004E-2</v>
      </c>
      <c r="ER29" s="45">
        <f t="shared" si="84"/>
        <v>1.2999999999999998E-2</v>
      </c>
      <c r="ES29" s="45">
        <f t="shared" si="84"/>
        <v>1.2999999999999998E-2</v>
      </c>
      <c r="ET29" s="45">
        <f t="shared" si="84"/>
        <v>8.9999999999999941E-3</v>
      </c>
      <c r="EU29" s="45">
        <f t="shared" si="84"/>
        <v>8.9999999999999941E-3</v>
      </c>
      <c r="EV29" s="45">
        <f>DE14-BT$8</f>
        <v>8.9999999999999941E-3</v>
      </c>
      <c r="EY29" s="41" t="s">
        <v>2219</v>
      </c>
      <c r="EZ29" s="45">
        <f>DP29/BY14</f>
        <v>9.2715231788079541E-2</v>
      </c>
      <c r="FA29" s="45">
        <f t="shared" ref="FA29:GF29" si="85">DQ29/BZ14</f>
        <v>0.12280701754385963</v>
      </c>
      <c r="FB29" s="45">
        <f t="shared" si="85"/>
        <v>9.2715231788079541E-2</v>
      </c>
      <c r="FC29" s="45">
        <f t="shared" si="85"/>
        <v>0.10486891385767799</v>
      </c>
      <c r="FD29" s="45">
        <f t="shared" si="85"/>
        <v>0.2393162393162393</v>
      </c>
      <c r="FE29" s="45">
        <f t="shared" si="85"/>
        <v>0.21428571428571425</v>
      </c>
      <c r="FF29" s="45">
        <f t="shared" si="85"/>
        <v>0.21818181818181814</v>
      </c>
      <c r="FG29" s="45">
        <f t="shared" si="85"/>
        <v>0.21818181818181814</v>
      </c>
      <c r="FH29" s="45">
        <f t="shared" si="85"/>
        <v>0.27272727272727265</v>
      </c>
      <c r="FI29" s="45">
        <f t="shared" si="85"/>
        <v>0.16249999999999998</v>
      </c>
      <c r="FJ29" s="45">
        <f t="shared" si="85"/>
        <v>0.16249999999999998</v>
      </c>
      <c r="FK29" s="443" t="s">
        <v>2122</v>
      </c>
      <c r="FL29" s="45">
        <f t="shared" si="85"/>
        <v>0.12328767123287664</v>
      </c>
      <c r="FM29" s="45">
        <f t="shared" si="85"/>
        <v>0.13636363636363638</v>
      </c>
      <c r="FN29" s="45">
        <f t="shared" si="85"/>
        <v>0.14285714285714288</v>
      </c>
      <c r="FO29" s="45">
        <f t="shared" si="85"/>
        <v>0.12328767123287664</v>
      </c>
      <c r="FP29" s="45">
        <f t="shared" si="85"/>
        <v>0.12328767123287664</v>
      </c>
      <c r="FQ29" s="45">
        <f t="shared" si="85"/>
        <v>0.15686274509803924</v>
      </c>
      <c r="FR29" s="45">
        <f t="shared" si="85"/>
        <v>0.15686274509803924</v>
      </c>
      <c r="FS29" s="45">
        <f t="shared" si="85"/>
        <v>9.6385542168674634E-2</v>
      </c>
      <c r="FT29" s="45">
        <f t="shared" si="85"/>
        <v>0.17346938775510204</v>
      </c>
      <c r="FU29" s="45">
        <f t="shared" si="85"/>
        <v>0.11888111888111898</v>
      </c>
      <c r="FV29" s="45">
        <f t="shared" si="85"/>
        <v>0.16831683168316833</v>
      </c>
      <c r="FW29" s="45">
        <f t="shared" si="85"/>
        <v>0.17346938775510204</v>
      </c>
      <c r="FX29" s="45">
        <f t="shared" si="85"/>
        <v>0.17346938775510204</v>
      </c>
      <c r="FY29" s="45">
        <f t="shared" si="85"/>
        <v>0.23846153846153845</v>
      </c>
      <c r="FZ29" s="45">
        <f t="shared" si="85"/>
        <v>0.2818181818181818</v>
      </c>
      <c r="GA29" s="45">
        <f t="shared" si="85"/>
        <v>0.16438356164383564</v>
      </c>
      <c r="GB29" s="45">
        <f t="shared" si="85"/>
        <v>0.16049382716049379</v>
      </c>
      <c r="GC29" s="45">
        <f t="shared" si="85"/>
        <v>0.16049382716049379</v>
      </c>
      <c r="GD29" s="45">
        <f t="shared" si="85"/>
        <v>0.11842105263157887</v>
      </c>
      <c r="GE29" s="45">
        <f t="shared" si="85"/>
        <v>0.12162162162162155</v>
      </c>
      <c r="GF29" s="45">
        <f t="shared" si="85"/>
        <v>0.12328767123287664</v>
      </c>
    </row>
    <row r="30" spans="38:188">
      <c r="DM30" s="41">
        <v>7</v>
      </c>
      <c r="DN30" s="41">
        <v>1</v>
      </c>
      <c r="DO30" s="41" t="str">
        <f t="shared" si="2"/>
        <v>処遇加算Ⅱ特定加算Ⅰベア加算から新加算Ⅰ</v>
      </c>
      <c r="DP30" s="45">
        <f t="shared" ref="DP30:ED33" si="86">BY3-AN$9</f>
        <v>0.10200000000000004</v>
      </c>
      <c r="DQ30" s="45">
        <f t="shared" si="86"/>
        <v>8.2000000000000017E-2</v>
      </c>
      <c r="DR30" s="45">
        <f t="shared" si="86"/>
        <v>0.10200000000000004</v>
      </c>
      <c r="DS30" s="45">
        <f t="shared" si="86"/>
        <v>9.2000000000000026E-2</v>
      </c>
      <c r="DT30" s="45">
        <f t="shared" si="86"/>
        <v>5.2000000000000018E-2</v>
      </c>
      <c r="DU30" s="45">
        <f t="shared" si="86"/>
        <v>2.3999999999999994E-2</v>
      </c>
      <c r="DV30" s="45">
        <f t="shared" si="86"/>
        <v>4.7E-2</v>
      </c>
      <c r="DW30" s="45">
        <f t="shared" si="86"/>
        <v>4.7E-2</v>
      </c>
      <c r="DX30" s="45">
        <f t="shared" si="86"/>
        <v>4.1000000000000009E-2</v>
      </c>
      <c r="DY30" s="45">
        <f t="shared" si="86"/>
        <v>3.1000000000000014E-2</v>
      </c>
      <c r="DZ30" s="45">
        <f t="shared" si="86"/>
        <v>3.1000000000000014E-2</v>
      </c>
      <c r="EA30" s="45">
        <f t="shared" si="86"/>
        <v>2.5999999999999995E-2</v>
      </c>
      <c r="EB30" s="45">
        <f t="shared" si="86"/>
        <v>2.5999999999999995E-2</v>
      </c>
      <c r="EC30" s="45">
        <f t="shared" si="86"/>
        <v>2.4999999999999994E-2</v>
      </c>
      <c r="ED30" s="45">
        <f t="shared" si="86"/>
        <v>2.2999999999999993E-2</v>
      </c>
      <c r="EE30" s="45">
        <f t="shared" ref="EE30:EU30" si="87">CN3-BC$9</f>
        <v>2.5999999999999995E-2</v>
      </c>
      <c r="EF30" s="45">
        <f t="shared" si="87"/>
        <v>2.5999999999999995E-2</v>
      </c>
      <c r="EG30" s="45">
        <f t="shared" si="87"/>
        <v>3.9000000000000021E-2</v>
      </c>
      <c r="EH30" s="45">
        <f t="shared" si="87"/>
        <v>3.9000000000000021E-2</v>
      </c>
      <c r="EI30" s="45">
        <f t="shared" si="87"/>
        <v>5.5999999999999966E-2</v>
      </c>
      <c r="EJ30" s="45">
        <f t="shared" si="87"/>
        <v>3.9000000000000007E-2</v>
      </c>
      <c r="EK30" s="45">
        <f t="shared" si="87"/>
        <v>5.099999999999999E-2</v>
      </c>
      <c r="EL30" s="45">
        <f t="shared" si="87"/>
        <v>4.0000000000000008E-2</v>
      </c>
      <c r="EM30" s="45">
        <f t="shared" si="87"/>
        <v>3.9000000000000007E-2</v>
      </c>
      <c r="EN30" s="45">
        <f t="shared" si="87"/>
        <v>3.9000000000000007E-2</v>
      </c>
      <c r="EO30" s="45">
        <f t="shared" si="87"/>
        <v>5.8000000000000024E-2</v>
      </c>
      <c r="EP30" s="45">
        <f t="shared" si="87"/>
        <v>5.1999999999999991E-2</v>
      </c>
      <c r="EQ30" s="45">
        <f t="shared" si="87"/>
        <v>2.8999999999999998E-2</v>
      </c>
      <c r="ER30" s="45">
        <f t="shared" si="87"/>
        <v>3.1E-2</v>
      </c>
      <c r="ES30" s="45">
        <f t="shared" si="87"/>
        <v>3.1E-2</v>
      </c>
      <c r="ET30" s="45">
        <f t="shared" si="87"/>
        <v>2.6999999999999996E-2</v>
      </c>
      <c r="EU30" s="45">
        <f t="shared" si="87"/>
        <v>2.6999999999999996E-2</v>
      </c>
      <c r="EV30" s="45">
        <f>DE3-BT$9</f>
        <v>2.5999999999999995E-2</v>
      </c>
      <c r="EY30" s="41" t="s">
        <v>2220</v>
      </c>
      <c r="EZ30" s="45">
        <f>DP30/BY3</f>
        <v>0.24460431654676265</v>
      </c>
      <c r="FA30" s="45">
        <f t="shared" ref="FA30:GF33" si="88">DQ30/BZ3</f>
        <v>0.23906705539358603</v>
      </c>
      <c r="FB30" s="45">
        <f t="shared" si="88"/>
        <v>0.24460431654676265</v>
      </c>
      <c r="FC30" s="45">
        <f t="shared" si="88"/>
        <v>0.24083769633507859</v>
      </c>
      <c r="FD30" s="45">
        <f t="shared" si="88"/>
        <v>0.23318385650224224</v>
      </c>
      <c r="FE30" s="45">
        <f t="shared" si="88"/>
        <v>0.29629629629629628</v>
      </c>
      <c r="FF30" s="45">
        <f t="shared" si="88"/>
        <v>0.29559748427672955</v>
      </c>
      <c r="FG30" s="45">
        <f t="shared" si="88"/>
        <v>0.29559748427672955</v>
      </c>
      <c r="FH30" s="45">
        <f t="shared" si="88"/>
        <v>0.29927007299270075</v>
      </c>
      <c r="FI30" s="45">
        <f t="shared" si="88"/>
        <v>0.22463768115942037</v>
      </c>
      <c r="FJ30" s="45">
        <f t="shared" si="88"/>
        <v>0.22463768115942037</v>
      </c>
      <c r="FK30" s="45">
        <f t="shared" si="88"/>
        <v>0.25242718446601936</v>
      </c>
      <c r="FL30" s="45">
        <f t="shared" si="88"/>
        <v>0.25242718446601936</v>
      </c>
      <c r="FM30" s="45">
        <f t="shared" si="88"/>
        <v>0.26041666666666663</v>
      </c>
      <c r="FN30" s="45">
        <f t="shared" si="88"/>
        <v>0.24731182795698917</v>
      </c>
      <c r="FO30" s="45">
        <f t="shared" si="88"/>
        <v>0.25242718446601936</v>
      </c>
      <c r="FP30" s="45">
        <f t="shared" si="88"/>
        <v>0.25242718446601936</v>
      </c>
      <c r="FQ30" s="45">
        <f t="shared" si="88"/>
        <v>0.26530612244897972</v>
      </c>
      <c r="FR30" s="45">
        <f t="shared" si="88"/>
        <v>0.26530612244897972</v>
      </c>
      <c r="FS30" s="45">
        <f t="shared" si="88"/>
        <v>0.26540284360189564</v>
      </c>
      <c r="FT30" s="45">
        <f t="shared" si="88"/>
        <v>0.29770992366412219</v>
      </c>
      <c r="FU30" s="45">
        <f t="shared" si="88"/>
        <v>0.28977272727272724</v>
      </c>
      <c r="FV30" s="45">
        <f t="shared" si="88"/>
        <v>0.29850746268656719</v>
      </c>
      <c r="FW30" s="45">
        <f t="shared" si="88"/>
        <v>0.30232558139534887</v>
      </c>
      <c r="FX30" s="45">
        <f t="shared" si="88"/>
        <v>0.30232558139534887</v>
      </c>
      <c r="FY30" s="45">
        <f t="shared" si="88"/>
        <v>0.27488151658767779</v>
      </c>
      <c r="FZ30" s="45">
        <f t="shared" si="88"/>
        <v>0.27225130890052351</v>
      </c>
      <c r="GA30" s="45">
        <f t="shared" si="88"/>
        <v>0.28712871287128711</v>
      </c>
      <c r="GB30" s="45">
        <f t="shared" si="88"/>
        <v>0.248</v>
      </c>
      <c r="GC30" s="45">
        <f t="shared" si="88"/>
        <v>0.248</v>
      </c>
      <c r="GD30" s="45">
        <f t="shared" si="88"/>
        <v>0.25233644859813081</v>
      </c>
      <c r="GE30" s="45">
        <f t="shared" si="88"/>
        <v>0.25714285714285712</v>
      </c>
      <c r="GF30" s="45">
        <f t="shared" si="88"/>
        <v>0.24999999999999997</v>
      </c>
    </row>
    <row r="31" spans="38:188">
      <c r="DM31" s="41">
        <v>7</v>
      </c>
      <c r="DN31" s="41">
        <v>2</v>
      </c>
      <c r="DO31" s="41" t="str">
        <f t="shared" si="2"/>
        <v>処遇加算Ⅱ特定加算Ⅰベア加算から新加算Ⅱ</v>
      </c>
      <c r="DP31" s="45">
        <f t="shared" si="86"/>
        <v>8.7000000000000022E-2</v>
      </c>
      <c r="DQ31" s="45">
        <f t="shared" si="86"/>
        <v>6.7000000000000004E-2</v>
      </c>
      <c r="DR31" s="45">
        <f t="shared" si="86"/>
        <v>8.7000000000000022E-2</v>
      </c>
      <c r="DS31" s="45">
        <f t="shared" si="86"/>
        <v>7.7000000000000013E-2</v>
      </c>
      <c r="DT31" s="45" t="e">
        <f t="shared" si="86"/>
        <v>#VALUE!</v>
      </c>
      <c r="DU31" s="45">
        <f t="shared" si="86"/>
        <v>2.2999999999999993E-2</v>
      </c>
      <c r="DV31" s="45" t="e">
        <f t="shared" si="86"/>
        <v>#VALUE!</v>
      </c>
      <c r="DW31" s="45" t="e">
        <f t="shared" si="86"/>
        <v>#VALUE!</v>
      </c>
      <c r="DX31" s="45">
        <f t="shared" si="86"/>
        <v>3.9000000000000007E-2</v>
      </c>
      <c r="DY31" s="45">
        <f t="shared" si="86"/>
        <v>2.700000000000001E-2</v>
      </c>
      <c r="DZ31" s="45">
        <f t="shared" si="86"/>
        <v>2.700000000000001E-2</v>
      </c>
      <c r="EA31" s="45">
        <f t="shared" si="86"/>
        <v>2.3999999999999994E-2</v>
      </c>
      <c r="EB31" s="45">
        <f t="shared" si="86"/>
        <v>2.3999999999999994E-2</v>
      </c>
      <c r="EC31" s="45">
        <f t="shared" si="86"/>
        <v>2.2999999999999993E-2</v>
      </c>
      <c r="ED31" s="45">
        <f t="shared" si="86"/>
        <v>2.0999999999999991E-2</v>
      </c>
      <c r="EE31" s="45" t="e">
        <f t="shared" ref="EE31:EU31" si="89">CN4-BC$9</f>
        <v>#VALUE!</v>
      </c>
      <c r="EF31" s="45">
        <f t="shared" si="89"/>
        <v>2.3999999999999994E-2</v>
      </c>
      <c r="EG31" s="45">
        <f t="shared" si="89"/>
        <v>3.6000000000000018E-2</v>
      </c>
      <c r="EH31" s="45">
        <f t="shared" si="89"/>
        <v>3.6000000000000018E-2</v>
      </c>
      <c r="EI31" s="45">
        <f t="shared" si="89"/>
        <v>5.2999999999999964E-2</v>
      </c>
      <c r="EJ31" s="45">
        <f t="shared" si="89"/>
        <v>3.6000000000000004E-2</v>
      </c>
      <c r="EK31" s="45">
        <f t="shared" si="89"/>
        <v>4.7999999999999987E-2</v>
      </c>
      <c r="EL31" s="45">
        <f t="shared" si="89"/>
        <v>3.7000000000000005E-2</v>
      </c>
      <c r="EM31" s="45" t="e">
        <f t="shared" si="89"/>
        <v>#VALUE!</v>
      </c>
      <c r="EN31" s="45" t="e">
        <f t="shared" si="89"/>
        <v>#VALUE!</v>
      </c>
      <c r="EO31" s="45">
        <f t="shared" si="89"/>
        <v>5.400000000000002E-2</v>
      </c>
      <c r="EP31" s="45">
        <f t="shared" si="89"/>
        <v>4.7999999999999987E-2</v>
      </c>
      <c r="EQ31" s="45" t="e">
        <f t="shared" si="89"/>
        <v>#VALUE!</v>
      </c>
      <c r="ER31" s="45" t="e">
        <f t="shared" si="89"/>
        <v>#VALUE!</v>
      </c>
      <c r="ES31" s="45" t="e">
        <f t="shared" si="89"/>
        <v>#VALUE!</v>
      </c>
      <c r="ET31" s="45" t="e">
        <f t="shared" si="89"/>
        <v>#VALUE!</v>
      </c>
      <c r="EU31" s="45" t="e">
        <f t="shared" si="89"/>
        <v>#VALUE!</v>
      </c>
      <c r="EV31" s="45" t="e">
        <f>DE4-BT$9</f>
        <v>#VALUE!</v>
      </c>
      <c r="EY31" s="41" t="s">
        <v>2221</v>
      </c>
      <c r="EZ31" s="45">
        <f>DP31/BY4</f>
        <v>0.21641791044776124</v>
      </c>
      <c r="FA31" s="45">
        <f t="shared" si="88"/>
        <v>0.20426829268292684</v>
      </c>
      <c r="FB31" s="45">
        <f t="shared" si="88"/>
        <v>0.21641791044776124</v>
      </c>
      <c r="FC31" s="45">
        <f t="shared" si="88"/>
        <v>0.20980926430517716</v>
      </c>
      <c r="FD31" s="443" t="s">
        <v>2122</v>
      </c>
      <c r="FE31" s="45">
        <f t="shared" si="88"/>
        <v>0.28749999999999998</v>
      </c>
      <c r="FF31" s="443" t="s">
        <v>2122</v>
      </c>
      <c r="FG31" s="443" t="s">
        <v>2122</v>
      </c>
      <c r="FH31" s="45">
        <f t="shared" si="88"/>
        <v>0.28888888888888892</v>
      </c>
      <c r="FI31" s="45">
        <f t="shared" si="88"/>
        <v>0.20149253731343289</v>
      </c>
      <c r="FJ31" s="45">
        <f t="shared" si="88"/>
        <v>0.20149253731343289</v>
      </c>
      <c r="FK31" s="45">
        <f t="shared" si="88"/>
        <v>0.23762376237623759</v>
      </c>
      <c r="FL31" s="45">
        <f t="shared" si="88"/>
        <v>0.23762376237623759</v>
      </c>
      <c r="FM31" s="45">
        <f t="shared" si="88"/>
        <v>0.2446808510638297</v>
      </c>
      <c r="FN31" s="45">
        <f t="shared" si="88"/>
        <v>0.23076923076923067</v>
      </c>
      <c r="FO31" s="443" t="s">
        <v>2122</v>
      </c>
      <c r="FP31" s="45">
        <f t="shared" si="88"/>
        <v>0.23762376237623759</v>
      </c>
      <c r="FQ31" s="45">
        <f t="shared" si="88"/>
        <v>0.25000000000000011</v>
      </c>
      <c r="FR31" s="45">
        <f t="shared" si="88"/>
        <v>0.25000000000000011</v>
      </c>
      <c r="FS31" s="45">
        <f t="shared" si="88"/>
        <v>0.25480769230769218</v>
      </c>
      <c r="FT31" s="45">
        <f t="shared" si="88"/>
        <v>0.28125</v>
      </c>
      <c r="FU31" s="45">
        <f t="shared" si="88"/>
        <v>0.2774566473988439</v>
      </c>
      <c r="FV31" s="45">
        <f t="shared" si="88"/>
        <v>0.28244274809160308</v>
      </c>
      <c r="FW31" s="443" t="s">
        <v>2122</v>
      </c>
      <c r="FX31" s="443" t="s">
        <v>2122</v>
      </c>
      <c r="FY31" s="45">
        <f t="shared" si="88"/>
        <v>0.26086956521739135</v>
      </c>
      <c r="FZ31" s="45">
        <f t="shared" si="88"/>
        <v>0.25668449197860954</v>
      </c>
      <c r="GA31" s="443" t="s">
        <v>2122</v>
      </c>
      <c r="GB31" s="443" t="s">
        <v>2122</v>
      </c>
      <c r="GC31" s="443" t="s">
        <v>2122</v>
      </c>
      <c r="GD31" s="443" t="s">
        <v>2122</v>
      </c>
      <c r="GE31" s="443" t="s">
        <v>2122</v>
      </c>
      <c r="GF31" s="443" t="s">
        <v>2122</v>
      </c>
    </row>
    <row r="32" spans="38:188">
      <c r="DM32" s="41">
        <v>7</v>
      </c>
      <c r="DN32" s="41">
        <v>3</v>
      </c>
      <c r="DO32" s="41" t="str">
        <f t="shared" si="2"/>
        <v>処遇加算Ⅱ特定加算Ⅰベア加算から新加算Ⅲ</v>
      </c>
      <c r="DP32" s="45">
        <f t="shared" si="86"/>
        <v>3.2000000000000028E-2</v>
      </c>
      <c r="DQ32" s="45">
        <f t="shared" si="86"/>
        <v>1.2000000000000011E-2</v>
      </c>
      <c r="DR32" s="45">
        <f t="shared" si="86"/>
        <v>3.2000000000000028E-2</v>
      </c>
      <c r="DS32" s="45">
        <f t="shared" si="86"/>
        <v>2.200000000000002E-2</v>
      </c>
      <c r="DT32" s="45">
        <f t="shared" si="86"/>
        <v>-8.9999999999999802E-3</v>
      </c>
      <c r="DU32" s="45">
        <f t="shared" si="86"/>
        <v>9.999999999999995E-3</v>
      </c>
      <c r="DV32" s="45">
        <f t="shared" si="86"/>
        <v>2.5999999999999981E-2</v>
      </c>
      <c r="DW32" s="45">
        <f t="shared" si="86"/>
        <v>2.5999999999999981E-2</v>
      </c>
      <c r="DX32" s="45">
        <f t="shared" si="86"/>
        <v>1.999999999999999E-2</v>
      </c>
      <c r="DY32" s="45">
        <f t="shared" si="86"/>
        <v>-8.9999999999999941E-3</v>
      </c>
      <c r="DZ32" s="45">
        <f t="shared" si="86"/>
        <v>-8.9999999999999941E-3</v>
      </c>
      <c r="EA32" s="45">
        <f t="shared" si="86"/>
        <v>8.9999999999999941E-3</v>
      </c>
      <c r="EB32" s="45">
        <f t="shared" si="86"/>
        <v>8.9999999999999941E-3</v>
      </c>
      <c r="EC32" s="45">
        <f t="shared" si="86"/>
        <v>7.9999999999999932E-3</v>
      </c>
      <c r="ED32" s="45">
        <f t="shared" si="86"/>
        <v>5.9999999999999915E-3</v>
      </c>
      <c r="EE32" s="45">
        <f t="shared" ref="EE32:EU32" si="90">CN5-BC$9</f>
        <v>8.9999999999999941E-3</v>
      </c>
      <c r="EF32" s="45">
        <f t="shared" si="90"/>
        <v>8.9999999999999941E-3</v>
      </c>
      <c r="EG32" s="45">
        <f t="shared" si="90"/>
        <v>2.0000000000000004E-2</v>
      </c>
      <c r="EH32" s="45">
        <f t="shared" si="90"/>
        <v>2.0000000000000004E-2</v>
      </c>
      <c r="EI32" s="45">
        <f t="shared" si="90"/>
        <v>3.7000000000000005E-2</v>
      </c>
      <c r="EJ32" s="45">
        <f t="shared" si="90"/>
        <v>2.6000000000000009E-2</v>
      </c>
      <c r="EK32" s="45">
        <f t="shared" si="90"/>
        <v>3.7999999999999978E-2</v>
      </c>
      <c r="EL32" s="45">
        <f t="shared" si="90"/>
        <v>2.700000000000001E-2</v>
      </c>
      <c r="EM32" s="45">
        <f t="shared" si="90"/>
        <v>2.8000000000000011E-2</v>
      </c>
      <c r="EN32" s="45">
        <f t="shared" si="90"/>
        <v>2.8000000000000011E-2</v>
      </c>
      <c r="EO32" s="45">
        <f t="shared" si="90"/>
        <v>1.5000000000000013E-2</v>
      </c>
      <c r="EP32" s="45">
        <f t="shared" si="90"/>
        <v>8.9999999999999802E-3</v>
      </c>
      <c r="EQ32" s="45">
        <f t="shared" si="90"/>
        <v>1.1999999999999997E-2</v>
      </c>
      <c r="ER32" s="45">
        <f t="shared" si="90"/>
        <v>5.0000000000000044E-3</v>
      </c>
      <c r="ES32" s="45">
        <f t="shared" si="90"/>
        <v>5.0000000000000044E-3</v>
      </c>
      <c r="ET32" s="45">
        <f t="shared" si="90"/>
        <v>8.9999999999999941E-3</v>
      </c>
      <c r="EU32" s="45">
        <f t="shared" si="90"/>
        <v>8.9999999999999941E-3</v>
      </c>
      <c r="EV32" s="45">
        <f>DE5-BT$9</f>
        <v>7.9999999999999932E-3</v>
      </c>
      <c r="EY32" s="41" t="s">
        <v>2222</v>
      </c>
      <c r="EZ32" s="45">
        <f>DP32/BY5</f>
        <v>9.221902017291074E-2</v>
      </c>
      <c r="FA32" s="45">
        <f t="shared" si="88"/>
        <v>4.3956043956043994E-2</v>
      </c>
      <c r="FB32" s="45">
        <f t="shared" si="88"/>
        <v>9.221902017291074E-2</v>
      </c>
      <c r="FC32" s="45">
        <f t="shared" si="88"/>
        <v>7.0512820512820581E-2</v>
      </c>
      <c r="FD32" s="45">
        <f t="shared" si="88"/>
        <v>-5.5555555555555435E-2</v>
      </c>
      <c r="FE32" s="45">
        <f t="shared" si="88"/>
        <v>0.14925373134328354</v>
      </c>
      <c r="FF32" s="45">
        <f t="shared" si="88"/>
        <v>0.18840579710144917</v>
      </c>
      <c r="FG32" s="45">
        <f t="shared" si="88"/>
        <v>0.18840579710144917</v>
      </c>
      <c r="FH32" s="45">
        <f t="shared" si="88"/>
        <v>0.1724137931034482</v>
      </c>
      <c r="FI32" s="45">
        <f t="shared" si="88"/>
        <v>-9.1836734693877486E-2</v>
      </c>
      <c r="FJ32" s="45">
        <f t="shared" si="88"/>
        <v>-9.1836734693877486E-2</v>
      </c>
      <c r="FK32" s="45">
        <f t="shared" si="88"/>
        <v>0.10465116279069761</v>
      </c>
      <c r="FL32" s="45">
        <f t="shared" si="88"/>
        <v>0.10465116279069761</v>
      </c>
      <c r="FM32" s="45">
        <f t="shared" si="88"/>
        <v>0.10126582278481004</v>
      </c>
      <c r="FN32" s="45">
        <f t="shared" si="88"/>
        <v>7.8947368421052516E-2</v>
      </c>
      <c r="FO32" s="45">
        <f t="shared" si="88"/>
        <v>0.10465116279069761</v>
      </c>
      <c r="FP32" s="45">
        <f t="shared" si="88"/>
        <v>0.10465116279069761</v>
      </c>
      <c r="FQ32" s="45">
        <f t="shared" si="88"/>
        <v>0.15625000000000003</v>
      </c>
      <c r="FR32" s="45">
        <f t="shared" si="88"/>
        <v>0.15625000000000003</v>
      </c>
      <c r="FS32" s="45">
        <f t="shared" si="88"/>
        <v>0.19270833333333334</v>
      </c>
      <c r="FT32" s="45">
        <f t="shared" si="88"/>
        <v>0.22033898305084751</v>
      </c>
      <c r="FU32" s="45">
        <f t="shared" si="88"/>
        <v>0.23312883435582812</v>
      </c>
      <c r="FV32" s="45">
        <f t="shared" si="88"/>
        <v>0.22314049586776866</v>
      </c>
      <c r="FW32" s="45">
        <f t="shared" si="88"/>
        <v>0.23728813559322043</v>
      </c>
      <c r="FX32" s="45">
        <f t="shared" si="88"/>
        <v>0.23728813559322043</v>
      </c>
      <c r="FY32" s="45">
        <f t="shared" si="88"/>
        <v>8.9285714285714357E-2</v>
      </c>
      <c r="FZ32" s="45">
        <f t="shared" si="88"/>
        <v>6.0810810810810682E-2</v>
      </c>
      <c r="GA32" s="45">
        <f t="shared" si="88"/>
        <v>0.14285714285714282</v>
      </c>
      <c r="GB32" s="45">
        <f t="shared" si="88"/>
        <v>5.0505050505050546E-2</v>
      </c>
      <c r="GC32" s="45">
        <f t="shared" si="88"/>
        <v>5.0505050505050546E-2</v>
      </c>
      <c r="GD32" s="45">
        <f t="shared" si="88"/>
        <v>0.10112359550561792</v>
      </c>
      <c r="GE32" s="45">
        <f t="shared" si="88"/>
        <v>0.10344827586206891</v>
      </c>
      <c r="GF32" s="45">
        <f t="shared" si="88"/>
        <v>9.3023255813953418E-2</v>
      </c>
    </row>
    <row r="33" spans="117:188">
      <c r="DM33" s="41">
        <v>7</v>
      </c>
      <c r="DN33" s="41">
        <v>4</v>
      </c>
      <c r="DO33" s="41" t="str">
        <f t="shared" si="2"/>
        <v>処遇加算Ⅱ特定加算Ⅰベア加算から新加算Ⅳ</v>
      </c>
      <c r="DP33" s="45">
        <f t="shared" si="86"/>
        <v>-4.1999999999999982E-2</v>
      </c>
      <c r="DQ33" s="45">
        <f t="shared" si="86"/>
        <v>-4.200000000000001E-2</v>
      </c>
      <c r="DR33" s="45">
        <f t="shared" si="86"/>
        <v>-4.1999999999999982E-2</v>
      </c>
      <c r="DS33" s="45">
        <f t="shared" si="86"/>
        <v>-4.200000000000001E-2</v>
      </c>
      <c r="DT33" s="45">
        <f t="shared" si="86"/>
        <v>-3.2999999999999974E-2</v>
      </c>
      <c r="DU33" s="45">
        <f t="shared" si="86"/>
        <v>-2.0000000000000018E-3</v>
      </c>
      <c r="DV33" s="45">
        <f t="shared" si="86"/>
        <v>2.9999999999999888E-3</v>
      </c>
      <c r="DW33" s="45">
        <f t="shared" si="86"/>
        <v>2.9999999999999888E-3</v>
      </c>
      <c r="DX33" s="45">
        <f t="shared" si="86"/>
        <v>3.0000000000000027E-3</v>
      </c>
      <c r="DY33" s="45">
        <f t="shared" si="86"/>
        <v>-2.6999999999999996E-2</v>
      </c>
      <c r="DZ33" s="45">
        <f t="shared" si="86"/>
        <v>-2.6999999999999996E-2</v>
      </c>
      <c r="EA33" s="45">
        <f t="shared" si="86"/>
        <v>-8.0000000000000071E-3</v>
      </c>
      <c r="EB33" s="45">
        <f t="shared" si="86"/>
        <v>-8.0000000000000071E-3</v>
      </c>
      <c r="EC33" s="45">
        <f t="shared" si="86"/>
        <v>-8.0000000000000071E-3</v>
      </c>
      <c r="ED33" s="45">
        <f t="shared" si="86"/>
        <v>-8.0000000000000071E-3</v>
      </c>
      <c r="EE33" s="45">
        <f t="shared" ref="EE33:EU33" si="91">CN6-BC$9</f>
        <v>-8.0000000000000071E-3</v>
      </c>
      <c r="EF33" s="45">
        <f t="shared" si="91"/>
        <v>-8.0000000000000071E-3</v>
      </c>
      <c r="EG33" s="45">
        <f t="shared" si="91"/>
        <v>-3.0000000000000027E-3</v>
      </c>
      <c r="EH33" s="45">
        <f t="shared" si="91"/>
        <v>-3.0000000000000027E-3</v>
      </c>
      <c r="EI33" s="45">
        <f t="shared" si="91"/>
        <v>-2.9999999999999749E-3</v>
      </c>
      <c r="EJ33" s="45">
        <f t="shared" si="91"/>
        <v>4.0000000000000036E-3</v>
      </c>
      <c r="EK33" s="45">
        <f t="shared" si="91"/>
        <v>4.0000000000000036E-3</v>
      </c>
      <c r="EL33" s="45">
        <f t="shared" si="91"/>
        <v>4.0000000000000036E-3</v>
      </c>
      <c r="EM33" s="45">
        <f t="shared" si="91"/>
        <v>6.0000000000000053E-3</v>
      </c>
      <c r="EN33" s="45">
        <f t="shared" si="91"/>
        <v>6.0000000000000053E-3</v>
      </c>
      <c r="EO33" s="45">
        <f t="shared" si="91"/>
        <v>-1.2000000000000011E-2</v>
      </c>
      <c r="EP33" s="45">
        <f t="shared" si="91"/>
        <v>-1.2000000000000011E-2</v>
      </c>
      <c r="EQ33" s="45">
        <f t="shared" si="91"/>
        <v>-5.0000000000000044E-3</v>
      </c>
      <c r="ER33" s="45">
        <f t="shared" si="91"/>
        <v>-1.2999999999999998E-2</v>
      </c>
      <c r="ES33" s="45">
        <f t="shared" si="91"/>
        <v>-1.2999999999999998E-2</v>
      </c>
      <c r="ET33" s="45">
        <f t="shared" si="91"/>
        <v>-9.000000000000008E-3</v>
      </c>
      <c r="EU33" s="45">
        <f t="shared" si="91"/>
        <v>-9.000000000000008E-3</v>
      </c>
      <c r="EV33" s="45">
        <f>DE6-BT$9</f>
        <v>-9.000000000000008E-3</v>
      </c>
      <c r="EY33" s="41" t="s">
        <v>2223</v>
      </c>
      <c r="EZ33" s="45">
        <f>DP33/BY6</f>
        <v>-0.15384615384615377</v>
      </c>
      <c r="FA33" s="45">
        <f t="shared" si="88"/>
        <v>-0.19178082191780826</v>
      </c>
      <c r="FB33" s="45">
        <f t="shared" si="88"/>
        <v>-0.15384615384615377</v>
      </c>
      <c r="FC33" s="45">
        <f t="shared" si="88"/>
        <v>-0.16935483870967749</v>
      </c>
      <c r="FD33" s="45">
        <f t="shared" si="88"/>
        <v>-0.23913043478260848</v>
      </c>
      <c r="FE33" s="45">
        <f t="shared" si="88"/>
        <v>-3.6363636363636404E-2</v>
      </c>
      <c r="FF33" s="45">
        <f t="shared" si="88"/>
        <v>2.6086956521739035E-2</v>
      </c>
      <c r="FG33" s="45">
        <f t="shared" si="88"/>
        <v>2.6086956521739035E-2</v>
      </c>
      <c r="FH33" s="45">
        <f t="shared" si="88"/>
        <v>3.0303030303030328E-2</v>
      </c>
      <c r="FI33" s="45">
        <f t="shared" si="88"/>
        <v>-0.33749999999999997</v>
      </c>
      <c r="FJ33" s="45">
        <f t="shared" si="88"/>
        <v>-0.33749999999999997</v>
      </c>
      <c r="FK33" s="45">
        <f t="shared" si="88"/>
        <v>-0.11594202898550736</v>
      </c>
      <c r="FL33" s="45">
        <f t="shared" si="88"/>
        <v>-0.11594202898550736</v>
      </c>
      <c r="FM33" s="45">
        <f t="shared" si="88"/>
        <v>-0.12698412698412709</v>
      </c>
      <c r="FN33" s="45">
        <f t="shared" si="88"/>
        <v>-0.12903225806451624</v>
      </c>
      <c r="FO33" s="45">
        <f t="shared" si="88"/>
        <v>-0.11594202898550736</v>
      </c>
      <c r="FP33" s="45">
        <f t="shared" si="88"/>
        <v>-0.11594202898550736</v>
      </c>
      <c r="FQ33" s="45">
        <f t="shared" si="88"/>
        <v>-2.8571428571428598E-2</v>
      </c>
      <c r="FR33" s="45">
        <f t="shared" si="88"/>
        <v>-2.8571428571428598E-2</v>
      </c>
      <c r="FS33" s="45">
        <f t="shared" si="88"/>
        <v>-1.973684210526299E-2</v>
      </c>
      <c r="FT33" s="45">
        <f t="shared" si="88"/>
        <v>4.1666666666666706E-2</v>
      </c>
      <c r="FU33" s="45">
        <f t="shared" si="88"/>
        <v>3.1007751937984523E-2</v>
      </c>
      <c r="FV33" s="45">
        <f t="shared" si="88"/>
        <v>4.0816326530612276E-2</v>
      </c>
      <c r="FW33" s="45">
        <f t="shared" si="88"/>
        <v>6.2500000000000056E-2</v>
      </c>
      <c r="FX33" s="45">
        <f t="shared" si="88"/>
        <v>6.2500000000000056E-2</v>
      </c>
      <c r="FY33" s="45">
        <f t="shared" si="88"/>
        <v>-8.5106382978723485E-2</v>
      </c>
      <c r="FZ33" s="45">
        <f t="shared" si="88"/>
        <v>-9.4488188976378035E-2</v>
      </c>
      <c r="GA33" s="45">
        <f t="shared" si="88"/>
        <v>-7.4626865671641854E-2</v>
      </c>
      <c r="GB33" s="45">
        <f t="shared" si="88"/>
        <v>-0.16049382716049379</v>
      </c>
      <c r="GC33" s="45">
        <f t="shared" si="88"/>
        <v>-0.16049382716049379</v>
      </c>
      <c r="GD33" s="45">
        <f t="shared" si="88"/>
        <v>-0.12676056338028183</v>
      </c>
      <c r="GE33" s="45">
        <f t="shared" si="88"/>
        <v>-0.13043478260869579</v>
      </c>
      <c r="GF33" s="45">
        <f t="shared" si="88"/>
        <v>-0.13043478260869579</v>
      </c>
    </row>
    <row r="34" spans="117:188">
      <c r="DM34" s="41">
        <v>7</v>
      </c>
      <c r="DN34" s="41">
        <v>6</v>
      </c>
      <c r="DO34" s="41" t="str">
        <f t="shared" si="2"/>
        <v>処遇加算Ⅱ特定加算Ⅰベア加算から新加算Ⅴ（２）</v>
      </c>
      <c r="DP34" s="45">
        <f t="shared" ref="DP34:ED34" si="92">BY8-AN$9</f>
        <v>2.8000000000000025E-2</v>
      </c>
      <c r="DQ34" s="45">
        <f t="shared" si="92"/>
        <v>2.8000000000000025E-2</v>
      </c>
      <c r="DR34" s="45">
        <f t="shared" si="92"/>
        <v>2.8000000000000025E-2</v>
      </c>
      <c r="DS34" s="45">
        <f t="shared" si="92"/>
        <v>2.8000000000000025E-2</v>
      </c>
      <c r="DT34" s="45">
        <f t="shared" si="92"/>
        <v>2.7999999999999997E-2</v>
      </c>
      <c r="DU34" s="45">
        <f t="shared" si="92"/>
        <v>1.1999999999999997E-2</v>
      </c>
      <c r="DV34" s="45">
        <f t="shared" si="92"/>
        <v>2.4000000000000007E-2</v>
      </c>
      <c r="DW34" s="45">
        <f t="shared" si="92"/>
        <v>2.4000000000000007E-2</v>
      </c>
      <c r="DX34" s="45">
        <f t="shared" si="92"/>
        <v>2.3999999999999994E-2</v>
      </c>
      <c r="DY34" s="45">
        <f t="shared" si="92"/>
        <v>1.2999999999999998E-2</v>
      </c>
      <c r="DZ34" s="45">
        <f t="shared" si="92"/>
        <v>1.2999999999999998E-2</v>
      </c>
      <c r="EA34" s="45" t="e">
        <f t="shared" si="92"/>
        <v>#VALUE!</v>
      </c>
      <c r="EB34" s="45">
        <f t="shared" si="92"/>
        <v>8.9999999999999941E-3</v>
      </c>
      <c r="EC34" s="45">
        <f t="shared" si="92"/>
        <v>8.9999999999999941E-3</v>
      </c>
      <c r="ED34" s="45">
        <f t="shared" si="92"/>
        <v>8.9999999999999941E-3</v>
      </c>
      <c r="EE34" s="45">
        <f t="shared" ref="EE34:EU34" si="93">CN8-BC$9</f>
        <v>8.9999999999999941E-3</v>
      </c>
      <c r="EF34" s="45">
        <f t="shared" si="93"/>
        <v>8.9999999999999941E-3</v>
      </c>
      <c r="EG34" s="45">
        <f t="shared" si="93"/>
        <v>1.6E-2</v>
      </c>
      <c r="EH34" s="45">
        <f t="shared" si="93"/>
        <v>1.6E-2</v>
      </c>
      <c r="EI34" s="45">
        <f t="shared" si="93"/>
        <v>1.5999999999999986E-2</v>
      </c>
      <c r="EJ34" s="45">
        <f t="shared" si="93"/>
        <v>1.7000000000000001E-2</v>
      </c>
      <c r="EK34" s="45">
        <f t="shared" si="93"/>
        <v>1.7000000000000015E-2</v>
      </c>
      <c r="EL34" s="45">
        <f t="shared" si="93"/>
        <v>1.7000000000000001E-2</v>
      </c>
      <c r="EM34" s="45">
        <f t="shared" si="93"/>
        <v>1.7000000000000001E-2</v>
      </c>
      <c r="EN34" s="45">
        <f t="shared" si="93"/>
        <v>1.7000000000000001E-2</v>
      </c>
      <c r="EO34" s="45">
        <f t="shared" si="93"/>
        <v>3.1E-2</v>
      </c>
      <c r="EP34" s="45">
        <f t="shared" si="93"/>
        <v>3.1E-2</v>
      </c>
      <c r="EQ34" s="45">
        <f t="shared" si="93"/>
        <v>1.1999999999999997E-2</v>
      </c>
      <c r="ER34" s="45">
        <f t="shared" si="93"/>
        <v>1.2999999999999998E-2</v>
      </c>
      <c r="ES34" s="45">
        <f t="shared" si="93"/>
        <v>1.2999999999999998E-2</v>
      </c>
      <c r="ET34" s="45">
        <f t="shared" si="93"/>
        <v>8.9999999999999941E-3</v>
      </c>
      <c r="EU34" s="45">
        <f t="shared" si="93"/>
        <v>8.9999999999999941E-3</v>
      </c>
      <c r="EV34" s="45">
        <f>DE8-BT$9</f>
        <v>8.9999999999999941E-3</v>
      </c>
      <c r="EY34" s="41" t="s">
        <v>2224</v>
      </c>
      <c r="EZ34" s="45">
        <f>DP34/BY8</f>
        <v>8.1632653061224553E-2</v>
      </c>
      <c r="FA34" s="45">
        <f t="shared" ref="FA34:GF34" si="94">DQ34/BZ8</f>
        <v>9.6885813148788996E-2</v>
      </c>
      <c r="FB34" s="45">
        <f t="shared" si="94"/>
        <v>8.1632653061224553E-2</v>
      </c>
      <c r="FC34" s="45">
        <f t="shared" si="94"/>
        <v>8.8050314465408883E-2</v>
      </c>
      <c r="FD34" s="45">
        <f t="shared" si="94"/>
        <v>0.1407035175879397</v>
      </c>
      <c r="FE34" s="45">
        <f t="shared" si="94"/>
        <v>0.17391304347826084</v>
      </c>
      <c r="FF34" s="45">
        <f t="shared" si="94"/>
        <v>0.17647058823529416</v>
      </c>
      <c r="FG34" s="45">
        <f t="shared" si="94"/>
        <v>0.17647058823529416</v>
      </c>
      <c r="FH34" s="45">
        <f t="shared" si="94"/>
        <v>0.19999999999999996</v>
      </c>
      <c r="FI34" s="45">
        <f t="shared" si="94"/>
        <v>0.10833333333333332</v>
      </c>
      <c r="FJ34" s="45">
        <f t="shared" si="94"/>
        <v>0.10833333333333332</v>
      </c>
      <c r="FK34" s="443" t="s">
        <v>2122</v>
      </c>
      <c r="FL34" s="45">
        <f t="shared" si="94"/>
        <v>0.10465116279069761</v>
      </c>
      <c r="FM34" s="45">
        <f t="shared" si="94"/>
        <v>0.11249999999999992</v>
      </c>
      <c r="FN34" s="45">
        <f t="shared" si="94"/>
        <v>0.11392405063291132</v>
      </c>
      <c r="FO34" s="45">
        <f t="shared" si="94"/>
        <v>0.10465116279069761</v>
      </c>
      <c r="FP34" s="45">
        <f t="shared" si="94"/>
        <v>0.10465116279069761</v>
      </c>
      <c r="FQ34" s="45">
        <f t="shared" si="94"/>
        <v>0.12903225806451613</v>
      </c>
      <c r="FR34" s="45">
        <f t="shared" si="94"/>
        <v>0.12903225806451613</v>
      </c>
      <c r="FS34" s="45">
        <f t="shared" si="94"/>
        <v>9.356725146198823E-2</v>
      </c>
      <c r="FT34" s="45">
        <f t="shared" si="94"/>
        <v>0.15596330275229359</v>
      </c>
      <c r="FU34" s="45">
        <f t="shared" si="94"/>
        <v>0.11971830985915502</v>
      </c>
      <c r="FV34" s="45">
        <f t="shared" si="94"/>
        <v>0.15315315315315317</v>
      </c>
      <c r="FW34" s="45">
        <f t="shared" si="94"/>
        <v>0.15887850467289721</v>
      </c>
      <c r="FX34" s="45">
        <f t="shared" si="94"/>
        <v>0.15887850467289721</v>
      </c>
      <c r="FY34" s="45">
        <f t="shared" si="94"/>
        <v>0.16847826086956522</v>
      </c>
      <c r="FZ34" s="45">
        <f t="shared" si="94"/>
        <v>0.18235294117647058</v>
      </c>
      <c r="GA34" s="45">
        <f t="shared" si="94"/>
        <v>0.14285714285714282</v>
      </c>
      <c r="GB34" s="45">
        <f t="shared" si="94"/>
        <v>0.12149532710280372</v>
      </c>
      <c r="GC34" s="45">
        <f t="shared" si="94"/>
        <v>0.12149532710280372</v>
      </c>
      <c r="GD34" s="45">
        <f t="shared" si="94"/>
        <v>0.10112359550561792</v>
      </c>
      <c r="GE34" s="45">
        <f t="shared" si="94"/>
        <v>0.10344827586206891</v>
      </c>
      <c r="GF34" s="45">
        <f t="shared" si="94"/>
        <v>0.10344827586206891</v>
      </c>
    </row>
    <row r="35" spans="117:188">
      <c r="DM35" s="41">
        <v>8</v>
      </c>
      <c r="DN35" s="41">
        <v>1</v>
      </c>
      <c r="DO35" s="41" t="str">
        <f t="shared" ref="DO35:DO66" si="95">VLOOKUP(DM35,$AL$3:$AM$21,2)&amp;"から"&amp;VLOOKUP(DN35,$BW$3:$BX$20,2)</f>
        <v>処遇加算Ⅱ特定加算Ⅰベア加算なしから新加算Ⅰ</v>
      </c>
      <c r="DP35" s="45">
        <f t="shared" ref="DP35:ED38" si="96">BY3-AN$10</f>
        <v>0.14700000000000002</v>
      </c>
      <c r="DQ35" s="45">
        <f t="shared" si="96"/>
        <v>0.12700000000000003</v>
      </c>
      <c r="DR35" s="45">
        <f t="shared" si="96"/>
        <v>0.14700000000000002</v>
      </c>
      <c r="DS35" s="45">
        <f t="shared" si="96"/>
        <v>0.13700000000000001</v>
      </c>
      <c r="DT35" s="45">
        <f t="shared" si="96"/>
        <v>9.7000000000000003E-2</v>
      </c>
      <c r="DU35" s="45">
        <f t="shared" si="96"/>
        <v>3.4999999999999989E-2</v>
      </c>
      <c r="DV35" s="45">
        <f t="shared" si="96"/>
        <v>7.4999999999999997E-2</v>
      </c>
      <c r="DW35" s="45">
        <f t="shared" si="96"/>
        <v>7.4999999999999997E-2</v>
      </c>
      <c r="DX35" s="45">
        <f t="shared" si="96"/>
        <v>6.9000000000000006E-2</v>
      </c>
      <c r="DY35" s="45">
        <f t="shared" si="96"/>
        <v>4.9000000000000016E-2</v>
      </c>
      <c r="DZ35" s="45">
        <f t="shared" si="96"/>
        <v>4.9000000000000016E-2</v>
      </c>
      <c r="EA35" s="45">
        <f t="shared" si="96"/>
        <v>3.8999999999999993E-2</v>
      </c>
      <c r="EB35" s="45">
        <f t="shared" si="96"/>
        <v>3.8999999999999993E-2</v>
      </c>
      <c r="EC35" s="45">
        <f t="shared" si="96"/>
        <v>3.7999999999999999E-2</v>
      </c>
      <c r="ED35" s="45">
        <f t="shared" si="96"/>
        <v>3.5999999999999997E-2</v>
      </c>
      <c r="EE35" s="45">
        <f t="shared" ref="EE35:EU35" si="97">CN3-BC$10</f>
        <v>3.8999999999999993E-2</v>
      </c>
      <c r="EF35" s="45">
        <f t="shared" si="97"/>
        <v>3.8999999999999993E-2</v>
      </c>
      <c r="EG35" s="45">
        <f t="shared" si="97"/>
        <v>6.5000000000000016E-2</v>
      </c>
      <c r="EH35" s="45">
        <f t="shared" si="97"/>
        <v>6.5000000000000016E-2</v>
      </c>
      <c r="EI35" s="45">
        <f t="shared" si="97"/>
        <v>8.1999999999999962E-2</v>
      </c>
      <c r="EJ35" s="45">
        <f t="shared" si="97"/>
        <v>5.9000000000000011E-2</v>
      </c>
      <c r="EK35" s="45">
        <f t="shared" si="97"/>
        <v>7.0999999999999994E-2</v>
      </c>
      <c r="EL35" s="45">
        <f t="shared" si="97"/>
        <v>6.0000000000000012E-2</v>
      </c>
      <c r="EM35" s="45">
        <f t="shared" si="97"/>
        <v>5.9000000000000011E-2</v>
      </c>
      <c r="EN35" s="45">
        <f t="shared" si="97"/>
        <v>5.9000000000000011E-2</v>
      </c>
      <c r="EO35" s="45">
        <f t="shared" si="97"/>
        <v>9.600000000000003E-2</v>
      </c>
      <c r="EP35" s="45">
        <f t="shared" si="97"/>
        <v>0.09</v>
      </c>
      <c r="EQ35" s="45">
        <f t="shared" si="97"/>
        <v>0.04</v>
      </c>
      <c r="ER35" s="45">
        <f t="shared" si="97"/>
        <v>4.9000000000000002E-2</v>
      </c>
      <c r="ES35" s="45">
        <f t="shared" si="97"/>
        <v>4.9000000000000002E-2</v>
      </c>
      <c r="ET35" s="45">
        <f t="shared" si="97"/>
        <v>3.9999999999999994E-2</v>
      </c>
      <c r="EU35" s="45">
        <f t="shared" si="97"/>
        <v>3.9999999999999994E-2</v>
      </c>
      <c r="EV35" s="45">
        <f>DE3-BT$10</f>
        <v>3.8999999999999993E-2</v>
      </c>
      <c r="EY35" s="41" t="s">
        <v>2225</v>
      </c>
      <c r="EZ35" s="45">
        <f>DP35/BY3</f>
        <v>0.35251798561151082</v>
      </c>
      <c r="FA35" s="45">
        <f t="shared" ref="FA35:GF38" si="98">DQ35/BZ3</f>
        <v>0.370262390670554</v>
      </c>
      <c r="FB35" s="45">
        <f t="shared" si="98"/>
        <v>0.35251798561151082</v>
      </c>
      <c r="FC35" s="45">
        <f t="shared" si="98"/>
        <v>0.3586387434554974</v>
      </c>
      <c r="FD35" s="45">
        <f t="shared" si="98"/>
        <v>0.4349775784753363</v>
      </c>
      <c r="FE35" s="45">
        <f t="shared" si="98"/>
        <v>0.43209876543209869</v>
      </c>
      <c r="FF35" s="45">
        <f t="shared" si="98"/>
        <v>0.47169811320754712</v>
      </c>
      <c r="FG35" s="45">
        <f t="shared" si="98"/>
        <v>0.47169811320754712</v>
      </c>
      <c r="FH35" s="45">
        <f t="shared" si="98"/>
        <v>0.5036496350364964</v>
      </c>
      <c r="FI35" s="45">
        <f t="shared" si="98"/>
        <v>0.35507246376811602</v>
      </c>
      <c r="FJ35" s="45">
        <f t="shared" si="98"/>
        <v>0.35507246376811602</v>
      </c>
      <c r="FK35" s="45">
        <f t="shared" si="98"/>
        <v>0.37864077669902907</v>
      </c>
      <c r="FL35" s="45">
        <f t="shared" si="98"/>
        <v>0.37864077669902907</v>
      </c>
      <c r="FM35" s="45">
        <f t="shared" si="98"/>
        <v>0.39583333333333331</v>
      </c>
      <c r="FN35" s="45">
        <f t="shared" si="98"/>
        <v>0.38709677419354838</v>
      </c>
      <c r="FO35" s="45">
        <f t="shared" si="98"/>
        <v>0.37864077669902907</v>
      </c>
      <c r="FP35" s="45">
        <f t="shared" si="98"/>
        <v>0.37864077669902907</v>
      </c>
      <c r="FQ35" s="45">
        <f t="shared" si="98"/>
        <v>0.44217687074829937</v>
      </c>
      <c r="FR35" s="45">
        <f t="shared" si="98"/>
        <v>0.44217687074829937</v>
      </c>
      <c r="FS35" s="45">
        <f t="shared" si="98"/>
        <v>0.38862559241706152</v>
      </c>
      <c r="FT35" s="45">
        <f t="shared" si="98"/>
        <v>0.45038167938931306</v>
      </c>
      <c r="FU35" s="45">
        <f t="shared" si="98"/>
        <v>0.40340909090909088</v>
      </c>
      <c r="FV35" s="45">
        <f t="shared" si="98"/>
        <v>0.44776119402985082</v>
      </c>
      <c r="FW35" s="45">
        <f t="shared" si="98"/>
        <v>0.45736434108527141</v>
      </c>
      <c r="FX35" s="45">
        <f t="shared" si="98"/>
        <v>0.45736434108527141</v>
      </c>
      <c r="FY35" s="45">
        <f t="shared" si="98"/>
        <v>0.45497630331753564</v>
      </c>
      <c r="FZ35" s="45">
        <f t="shared" si="98"/>
        <v>0.47120418848167539</v>
      </c>
      <c r="GA35" s="45">
        <f t="shared" si="98"/>
        <v>0.396039603960396</v>
      </c>
      <c r="GB35" s="45">
        <f t="shared" si="98"/>
        <v>0.39200000000000002</v>
      </c>
      <c r="GC35" s="45">
        <f t="shared" si="98"/>
        <v>0.39200000000000002</v>
      </c>
      <c r="GD35" s="45">
        <f t="shared" si="98"/>
        <v>0.37383177570093451</v>
      </c>
      <c r="GE35" s="45">
        <f t="shared" si="98"/>
        <v>0.38095238095238093</v>
      </c>
      <c r="GF35" s="45">
        <f t="shared" si="98"/>
        <v>0.37499999999999994</v>
      </c>
    </row>
    <row r="36" spans="117:188">
      <c r="DM36" s="41">
        <v>8</v>
      </c>
      <c r="DN36" s="41">
        <v>2</v>
      </c>
      <c r="DO36" s="41" t="str">
        <f t="shared" si="95"/>
        <v>処遇加算Ⅱ特定加算Ⅰベア加算なしから新加算Ⅱ</v>
      </c>
      <c r="DP36" s="45">
        <f t="shared" si="96"/>
        <v>0.13200000000000001</v>
      </c>
      <c r="DQ36" s="45">
        <f t="shared" si="96"/>
        <v>0.11200000000000002</v>
      </c>
      <c r="DR36" s="45">
        <f t="shared" si="96"/>
        <v>0.13200000000000001</v>
      </c>
      <c r="DS36" s="45">
        <f t="shared" si="96"/>
        <v>0.122</v>
      </c>
      <c r="DT36" s="45" t="e">
        <f t="shared" si="96"/>
        <v>#VALUE!</v>
      </c>
      <c r="DU36" s="45">
        <f t="shared" si="96"/>
        <v>3.3999999999999989E-2</v>
      </c>
      <c r="DV36" s="45" t="e">
        <f t="shared" si="96"/>
        <v>#VALUE!</v>
      </c>
      <c r="DW36" s="45" t="e">
        <f t="shared" si="96"/>
        <v>#VALUE!</v>
      </c>
      <c r="DX36" s="45">
        <f t="shared" si="96"/>
        <v>6.7000000000000004E-2</v>
      </c>
      <c r="DY36" s="45">
        <f t="shared" si="96"/>
        <v>4.5000000000000012E-2</v>
      </c>
      <c r="DZ36" s="45">
        <f t="shared" si="96"/>
        <v>4.5000000000000012E-2</v>
      </c>
      <c r="EA36" s="45">
        <f t="shared" si="96"/>
        <v>3.6999999999999991E-2</v>
      </c>
      <c r="EB36" s="45">
        <f t="shared" si="96"/>
        <v>3.6999999999999991E-2</v>
      </c>
      <c r="EC36" s="45">
        <f t="shared" si="96"/>
        <v>3.5999999999999997E-2</v>
      </c>
      <c r="ED36" s="45">
        <f t="shared" si="96"/>
        <v>3.3999999999999996E-2</v>
      </c>
      <c r="EE36" s="45" t="e">
        <f t="shared" ref="EE36:EU36" si="99">CN4-BC$10</f>
        <v>#VALUE!</v>
      </c>
      <c r="EF36" s="45">
        <f t="shared" si="99"/>
        <v>3.6999999999999991E-2</v>
      </c>
      <c r="EG36" s="45">
        <f t="shared" si="99"/>
        <v>6.2000000000000013E-2</v>
      </c>
      <c r="EH36" s="45">
        <f t="shared" si="99"/>
        <v>6.2000000000000013E-2</v>
      </c>
      <c r="EI36" s="45">
        <f t="shared" si="99"/>
        <v>7.8999999999999959E-2</v>
      </c>
      <c r="EJ36" s="45">
        <f t="shared" si="99"/>
        <v>5.6000000000000008E-2</v>
      </c>
      <c r="EK36" s="45">
        <f t="shared" si="99"/>
        <v>6.7999999999999991E-2</v>
      </c>
      <c r="EL36" s="45">
        <f t="shared" si="99"/>
        <v>5.7000000000000009E-2</v>
      </c>
      <c r="EM36" s="45" t="e">
        <f t="shared" si="99"/>
        <v>#VALUE!</v>
      </c>
      <c r="EN36" s="45" t="e">
        <f t="shared" si="99"/>
        <v>#VALUE!</v>
      </c>
      <c r="EO36" s="45">
        <f t="shared" si="99"/>
        <v>9.2000000000000026E-2</v>
      </c>
      <c r="EP36" s="45">
        <f t="shared" si="99"/>
        <v>8.5999999999999993E-2</v>
      </c>
      <c r="EQ36" s="45" t="e">
        <f t="shared" si="99"/>
        <v>#VALUE!</v>
      </c>
      <c r="ER36" s="45" t="e">
        <f t="shared" si="99"/>
        <v>#VALUE!</v>
      </c>
      <c r="ES36" s="45" t="e">
        <f t="shared" si="99"/>
        <v>#VALUE!</v>
      </c>
      <c r="ET36" s="45" t="e">
        <f t="shared" si="99"/>
        <v>#VALUE!</v>
      </c>
      <c r="EU36" s="45" t="e">
        <f t="shared" si="99"/>
        <v>#VALUE!</v>
      </c>
      <c r="EV36" s="45" t="e">
        <f>DE4-BT$10</f>
        <v>#VALUE!</v>
      </c>
      <c r="EY36" s="41" t="s">
        <v>2226</v>
      </c>
      <c r="EZ36" s="45">
        <f>DP36/BY4</f>
        <v>0.32835820895522388</v>
      </c>
      <c r="FA36" s="45">
        <f t="shared" si="98"/>
        <v>0.34146341463414637</v>
      </c>
      <c r="FB36" s="45">
        <f t="shared" si="98"/>
        <v>0.32835820895522388</v>
      </c>
      <c r="FC36" s="45">
        <f t="shared" si="98"/>
        <v>0.33242506811989103</v>
      </c>
      <c r="FD36" s="443" t="s">
        <v>2122</v>
      </c>
      <c r="FE36" s="45">
        <f t="shared" si="98"/>
        <v>0.42499999999999993</v>
      </c>
      <c r="FF36" s="443" t="s">
        <v>2122</v>
      </c>
      <c r="FG36" s="443" t="s">
        <v>2122</v>
      </c>
      <c r="FH36" s="45">
        <f t="shared" si="98"/>
        <v>0.49629629629629629</v>
      </c>
      <c r="FI36" s="45">
        <f t="shared" si="98"/>
        <v>0.33582089552238814</v>
      </c>
      <c r="FJ36" s="45">
        <f t="shared" si="98"/>
        <v>0.33582089552238814</v>
      </c>
      <c r="FK36" s="45">
        <f t="shared" si="98"/>
        <v>0.36633663366336627</v>
      </c>
      <c r="FL36" s="45">
        <f t="shared" si="98"/>
        <v>0.36633663366336627</v>
      </c>
      <c r="FM36" s="45">
        <f t="shared" si="98"/>
        <v>0.38297872340425532</v>
      </c>
      <c r="FN36" s="45">
        <f t="shared" si="98"/>
        <v>0.37362637362637358</v>
      </c>
      <c r="FO36" s="443" t="s">
        <v>2122</v>
      </c>
      <c r="FP36" s="45">
        <f t="shared" si="98"/>
        <v>0.36633663366336627</v>
      </c>
      <c r="FQ36" s="45">
        <f t="shared" si="98"/>
        <v>0.43055555555555558</v>
      </c>
      <c r="FR36" s="45">
        <f t="shared" si="98"/>
        <v>0.43055555555555558</v>
      </c>
      <c r="FS36" s="45">
        <f t="shared" si="98"/>
        <v>0.37980769230769218</v>
      </c>
      <c r="FT36" s="45">
        <f t="shared" si="98"/>
        <v>0.43750000000000006</v>
      </c>
      <c r="FU36" s="45">
        <f t="shared" si="98"/>
        <v>0.39306358381502887</v>
      </c>
      <c r="FV36" s="45">
        <f t="shared" si="98"/>
        <v>0.43511450381679395</v>
      </c>
      <c r="FW36" s="443" t="s">
        <v>2122</v>
      </c>
      <c r="FX36" s="443" t="s">
        <v>2122</v>
      </c>
      <c r="FY36" s="45">
        <f t="shared" si="98"/>
        <v>0.44444444444444453</v>
      </c>
      <c r="FZ36" s="45">
        <f t="shared" si="98"/>
        <v>0.4598930481283422</v>
      </c>
      <c r="GA36" s="443" t="s">
        <v>2122</v>
      </c>
      <c r="GB36" s="443" t="s">
        <v>2122</v>
      </c>
      <c r="GC36" s="443" t="s">
        <v>2122</v>
      </c>
      <c r="GD36" s="443" t="s">
        <v>2122</v>
      </c>
      <c r="GE36" s="443" t="s">
        <v>2122</v>
      </c>
      <c r="GF36" s="443" t="s">
        <v>2122</v>
      </c>
    </row>
    <row r="37" spans="117:188">
      <c r="DM37" s="41">
        <v>8</v>
      </c>
      <c r="DN37" s="41">
        <v>3</v>
      </c>
      <c r="DO37" s="41" t="str">
        <f t="shared" si="95"/>
        <v>処遇加算Ⅱ特定加算Ⅰベア加算なしから新加算Ⅲ</v>
      </c>
      <c r="DP37" s="45">
        <f t="shared" si="96"/>
        <v>7.7000000000000013E-2</v>
      </c>
      <c r="DQ37" s="45">
        <f t="shared" si="96"/>
        <v>5.7000000000000023E-2</v>
      </c>
      <c r="DR37" s="45">
        <f t="shared" si="96"/>
        <v>7.7000000000000013E-2</v>
      </c>
      <c r="DS37" s="45">
        <f t="shared" si="96"/>
        <v>6.7000000000000004E-2</v>
      </c>
      <c r="DT37" s="45">
        <f t="shared" si="96"/>
        <v>3.6000000000000004E-2</v>
      </c>
      <c r="DU37" s="45">
        <f t="shared" si="96"/>
        <v>2.0999999999999991E-2</v>
      </c>
      <c r="DV37" s="45">
        <f t="shared" si="96"/>
        <v>5.3999999999999979E-2</v>
      </c>
      <c r="DW37" s="45">
        <f t="shared" si="96"/>
        <v>5.3999999999999979E-2</v>
      </c>
      <c r="DX37" s="45">
        <f t="shared" si="96"/>
        <v>4.7999999999999987E-2</v>
      </c>
      <c r="DY37" s="45">
        <f t="shared" si="96"/>
        <v>9.000000000000008E-3</v>
      </c>
      <c r="DZ37" s="45">
        <f t="shared" si="96"/>
        <v>9.000000000000008E-3</v>
      </c>
      <c r="EA37" s="45">
        <f t="shared" si="96"/>
        <v>2.1999999999999992E-2</v>
      </c>
      <c r="EB37" s="45">
        <f t="shared" si="96"/>
        <v>2.1999999999999992E-2</v>
      </c>
      <c r="EC37" s="45">
        <f t="shared" si="96"/>
        <v>2.0999999999999998E-2</v>
      </c>
      <c r="ED37" s="45">
        <f t="shared" si="96"/>
        <v>1.8999999999999996E-2</v>
      </c>
      <c r="EE37" s="45">
        <f t="shared" ref="EE37:EU37" si="100">CN5-BC$10</f>
        <v>2.1999999999999992E-2</v>
      </c>
      <c r="EF37" s="45">
        <f t="shared" si="100"/>
        <v>2.1999999999999992E-2</v>
      </c>
      <c r="EG37" s="45">
        <f t="shared" si="100"/>
        <v>4.5999999999999999E-2</v>
      </c>
      <c r="EH37" s="45">
        <f t="shared" si="100"/>
        <v>4.5999999999999999E-2</v>
      </c>
      <c r="EI37" s="45">
        <f t="shared" si="100"/>
        <v>6.3E-2</v>
      </c>
      <c r="EJ37" s="45">
        <f t="shared" si="100"/>
        <v>4.6000000000000013E-2</v>
      </c>
      <c r="EK37" s="45">
        <f t="shared" si="100"/>
        <v>5.7999999999999982E-2</v>
      </c>
      <c r="EL37" s="45">
        <f t="shared" si="100"/>
        <v>4.7000000000000014E-2</v>
      </c>
      <c r="EM37" s="45">
        <f t="shared" si="100"/>
        <v>4.8000000000000015E-2</v>
      </c>
      <c r="EN37" s="45">
        <f t="shared" si="100"/>
        <v>4.8000000000000015E-2</v>
      </c>
      <c r="EO37" s="45">
        <f t="shared" si="100"/>
        <v>5.3000000000000019E-2</v>
      </c>
      <c r="EP37" s="45">
        <f t="shared" si="100"/>
        <v>4.6999999999999986E-2</v>
      </c>
      <c r="EQ37" s="45">
        <f t="shared" si="100"/>
        <v>2.3E-2</v>
      </c>
      <c r="ER37" s="45">
        <f t="shared" si="100"/>
        <v>2.3000000000000007E-2</v>
      </c>
      <c r="ES37" s="45">
        <f t="shared" si="100"/>
        <v>2.3000000000000007E-2</v>
      </c>
      <c r="ET37" s="45">
        <f t="shared" si="100"/>
        <v>2.1999999999999992E-2</v>
      </c>
      <c r="EU37" s="45">
        <f t="shared" si="100"/>
        <v>2.1999999999999992E-2</v>
      </c>
      <c r="EV37" s="45">
        <f>DE5-BT$10</f>
        <v>2.0999999999999991E-2</v>
      </c>
      <c r="EY37" s="41" t="s">
        <v>2227</v>
      </c>
      <c r="EZ37" s="45">
        <f>DP37/BY5</f>
        <v>0.22190201729106629</v>
      </c>
      <c r="FA37" s="45">
        <f t="shared" si="98"/>
        <v>0.20879120879120885</v>
      </c>
      <c r="FB37" s="45">
        <f t="shared" si="98"/>
        <v>0.22190201729106629</v>
      </c>
      <c r="FC37" s="45">
        <f t="shared" si="98"/>
        <v>0.21474358974358976</v>
      </c>
      <c r="FD37" s="45">
        <f t="shared" si="98"/>
        <v>0.22222222222222224</v>
      </c>
      <c r="FE37" s="45">
        <f t="shared" si="98"/>
        <v>0.31343283582089543</v>
      </c>
      <c r="FF37" s="45">
        <f t="shared" si="98"/>
        <v>0.39130434782608686</v>
      </c>
      <c r="FG37" s="45">
        <f t="shared" si="98"/>
        <v>0.39130434782608686</v>
      </c>
      <c r="FH37" s="45">
        <f t="shared" si="98"/>
        <v>0.4137931034482758</v>
      </c>
      <c r="FI37" s="45">
        <f t="shared" si="98"/>
        <v>9.1836734693877625E-2</v>
      </c>
      <c r="FJ37" s="45">
        <f t="shared" si="98"/>
        <v>9.1836734693877625E-2</v>
      </c>
      <c r="FK37" s="45">
        <f t="shared" si="98"/>
        <v>0.25581395348837199</v>
      </c>
      <c r="FL37" s="45">
        <f t="shared" si="98"/>
        <v>0.25581395348837199</v>
      </c>
      <c r="FM37" s="45">
        <f t="shared" si="98"/>
        <v>0.26582278481012656</v>
      </c>
      <c r="FN37" s="45">
        <f t="shared" si="98"/>
        <v>0.24999999999999994</v>
      </c>
      <c r="FO37" s="45">
        <f t="shared" si="98"/>
        <v>0.25581395348837199</v>
      </c>
      <c r="FP37" s="45">
        <f t="shared" si="98"/>
        <v>0.25581395348837199</v>
      </c>
      <c r="FQ37" s="45">
        <f t="shared" si="98"/>
        <v>0.359375</v>
      </c>
      <c r="FR37" s="45">
        <f t="shared" si="98"/>
        <v>0.359375</v>
      </c>
      <c r="FS37" s="45">
        <f t="shared" si="98"/>
        <v>0.328125</v>
      </c>
      <c r="FT37" s="45">
        <f t="shared" si="98"/>
        <v>0.38983050847457634</v>
      </c>
      <c r="FU37" s="45">
        <f t="shared" si="98"/>
        <v>0.35582822085889565</v>
      </c>
      <c r="FV37" s="45">
        <f t="shared" si="98"/>
        <v>0.3884297520661158</v>
      </c>
      <c r="FW37" s="45">
        <f t="shared" si="98"/>
        <v>0.40677966101694923</v>
      </c>
      <c r="FX37" s="45">
        <f t="shared" si="98"/>
        <v>0.40677966101694923</v>
      </c>
      <c r="FY37" s="45">
        <f t="shared" si="98"/>
        <v>0.31547619047619058</v>
      </c>
      <c r="FZ37" s="45">
        <f t="shared" si="98"/>
        <v>0.31756756756756749</v>
      </c>
      <c r="GA37" s="45">
        <f t="shared" si="98"/>
        <v>0.27380952380952378</v>
      </c>
      <c r="GB37" s="45">
        <f t="shared" si="98"/>
        <v>0.23232323232323238</v>
      </c>
      <c r="GC37" s="45">
        <f t="shared" si="98"/>
        <v>0.23232323232323238</v>
      </c>
      <c r="GD37" s="45">
        <f t="shared" si="98"/>
        <v>0.24719101123595497</v>
      </c>
      <c r="GE37" s="45">
        <f t="shared" si="98"/>
        <v>0.25287356321839072</v>
      </c>
      <c r="GF37" s="45">
        <f t="shared" si="98"/>
        <v>0.24418604651162781</v>
      </c>
    </row>
    <row r="38" spans="117:188">
      <c r="DM38" s="41">
        <v>8</v>
      </c>
      <c r="DN38" s="41">
        <v>4</v>
      </c>
      <c r="DO38" s="41" t="str">
        <f t="shared" si="95"/>
        <v>処遇加算Ⅱ特定加算Ⅰベア加算なしから新加算Ⅳ</v>
      </c>
      <c r="DP38" s="45">
        <f t="shared" si="96"/>
        <v>3.0000000000000027E-3</v>
      </c>
      <c r="DQ38" s="45">
        <f t="shared" si="96"/>
        <v>3.0000000000000027E-3</v>
      </c>
      <c r="DR38" s="45">
        <f t="shared" si="96"/>
        <v>3.0000000000000027E-3</v>
      </c>
      <c r="DS38" s="45">
        <f t="shared" si="96"/>
        <v>2.9999999999999749E-3</v>
      </c>
      <c r="DT38" s="45">
        <f t="shared" si="96"/>
        <v>1.2000000000000011E-2</v>
      </c>
      <c r="DU38" s="45">
        <f t="shared" si="96"/>
        <v>8.9999999999999941E-3</v>
      </c>
      <c r="DV38" s="45">
        <f t="shared" si="96"/>
        <v>3.0999999999999986E-2</v>
      </c>
      <c r="DW38" s="45">
        <f t="shared" si="96"/>
        <v>3.0999999999999986E-2</v>
      </c>
      <c r="DX38" s="45">
        <f t="shared" si="96"/>
        <v>3.1E-2</v>
      </c>
      <c r="DY38" s="45">
        <f t="shared" si="96"/>
        <v>-8.9999999999999941E-3</v>
      </c>
      <c r="DZ38" s="45">
        <f t="shared" si="96"/>
        <v>-8.9999999999999941E-3</v>
      </c>
      <c r="EA38" s="45">
        <f t="shared" si="96"/>
        <v>4.9999999999999906E-3</v>
      </c>
      <c r="EB38" s="45">
        <f t="shared" si="96"/>
        <v>4.9999999999999906E-3</v>
      </c>
      <c r="EC38" s="45">
        <f t="shared" si="96"/>
        <v>4.9999999999999975E-3</v>
      </c>
      <c r="ED38" s="45">
        <f t="shared" si="96"/>
        <v>4.9999999999999975E-3</v>
      </c>
      <c r="EE38" s="45">
        <f t="shared" ref="EE38:EU38" si="101">CN6-BC$10</f>
        <v>4.9999999999999906E-3</v>
      </c>
      <c r="EF38" s="45">
        <f t="shared" si="101"/>
        <v>4.9999999999999906E-3</v>
      </c>
      <c r="EG38" s="45">
        <f t="shared" si="101"/>
        <v>2.2999999999999993E-2</v>
      </c>
      <c r="EH38" s="45">
        <f t="shared" si="101"/>
        <v>2.2999999999999993E-2</v>
      </c>
      <c r="EI38" s="45">
        <f t="shared" si="101"/>
        <v>2.300000000000002E-2</v>
      </c>
      <c r="EJ38" s="45">
        <f t="shared" si="101"/>
        <v>2.4000000000000007E-2</v>
      </c>
      <c r="EK38" s="45">
        <f t="shared" si="101"/>
        <v>2.4000000000000007E-2</v>
      </c>
      <c r="EL38" s="45">
        <f t="shared" si="101"/>
        <v>2.4000000000000007E-2</v>
      </c>
      <c r="EM38" s="45">
        <f t="shared" si="101"/>
        <v>2.6000000000000009E-2</v>
      </c>
      <c r="EN38" s="45">
        <f t="shared" si="101"/>
        <v>2.6000000000000009E-2</v>
      </c>
      <c r="EO38" s="45">
        <f t="shared" si="101"/>
        <v>2.5999999999999995E-2</v>
      </c>
      <c r="EP38" s="45">
        <f t="shared" si="101"/>
        <v>2.5999999999999995E-2</v>
      </c>
      <c r="EQ38" s="45">
        <f t="shared" si="101"/>
        <v>5.9999999999999984E-3</v>
      </c>
      <c r="ER38" s="45">
        <f t="shared" si="101"/>
        <v>5.0000000000000044E-3</v>
      </c>
      <c r="ES38" s="45">
        <f t="shared" si="101"/>
        <v>5.0000000000000044E-3</v>
      </c>
      <c r="ET38" s="45">
        <f t="shared" si="101"/>
        <v>3.9999999999999897E-3</v>
      </c>
      <c r="EU38" s="45">
        <f t="shared" si="101"/>
        <v>3.9999999999999897E-3</v>
      </c>
      <c r="EV38" s="45">
        <f>DE6-BT$10</f>
        <v>3.9999999999999897E-3</v>
      </c>
      <c r="EY38" s="41" t="s">
        <v>2228</v>
      </c>
      <c r="EZ38" s="45">
        <f>DP38/BY6</f>
        <v>1.0989010989010999E-2</v>
      </c>
      <c r="FA38" s="45">
        <f t="shared" si="98"/>
        <v>1.3698630136986313E-2</v>
      </c>
      <c r="FB38" s="45">
        <f t="shared" si="98"/>
        <v>1.0989010989010999E-2</v>
      </c>
      <c r="FC38" s="45">
        <f t="shared" si="98"/>
        <v>1.2096774193548288E-2</v>
      </c>
      <c r="FD38" s="45">
        <f t="shared" si="98"/>
        <v>8.6956521739130502E-2</v>
      </c>
      <c r="FE38" s="45">
        <f t="shared" si="98"/>
        <v>0.16363636363636355</v>
      </c>
      <c r="FF38" s="45">
        <f t="shared" si="98"/>
        <v>0.26956521739130423</v>
      </c>
      <c r="FG38" s="45">
        <f t="shared" si="98"/>
        <v>0.26956521739130423</v>
      </c>
      <c r="FH38" s="45">
        <f t="shared" si="98"/>
        <v>0.31313131313131309</v>
      </c>
      <c r="FI38" s="45">
        <f t="shared" si="98"/>
        <v>-0.11249999999999992</v>
      </c>
      <c r="FJ38" s="45">
        <f t="shared" si="98"/>
        <v>-0.11249999999999992</v>
      </c>
      <c r="FK38" s="45">
        <f t="shared" si="98"/>
        <v>7.2463768115941907E-2</v>
      </c>
      <c r="FL38" s="45">
        <f t="shared" si="98"/>
        <v>7.2463768115941907E-2</v>
      </c>
      <c r="FM38" s="45">
        <f t="shared" si="98"/>
        <v>7.9365079365079319E-2</v>
      </c>
      <c r="FN38" s="45">
        <f t="shared" si="98"/>
        <v>8.0645161290322537E-2</v>
      </c>
      <c r="FO38" s="45">
        <f t="shared" si="98"/>
        <v>7.2463768115941907E-2</v>
      </c>
      <c r="FP38" s="45">
        <f t="shared" si="98"/>
        <v>7.2463768115941907E-2</v>
      </c>
      <c r="FQ38" s="45">
        <f t="shared" si="98"/>
        <v>0.21904761904761899</v>
      </c>
      <c r="FR38" s="45">
        <f t="shared" si="98"/>
        <v>0.21904761904761899</v>
      </c>
      <c r="FS38" s="45">
        <f t="shared" si="98"/>
        <v>0.15131578947368432</v>
      </c>
      <c r="FT38" s="45">
        <f t="shared" si="98"/>
        <v>0.25000000000000006</v>
      </c>
      <c r="FU38" s="45">
        <f t="shared" si="98"/>
        <v>0.18604651162790703</v>
      </c>
      <c r="FV38" s="45">
        <f t="shared" si="98"/>
        <v>0.24489795918367355</v>
      </c>
      <c r="FW38" s="45">
        <f t="shared" si="98"/>
        <v>0.27083333333333343</v>
      </c>
      <c r="FX38" s="45">
        <f t="shared" si="98"/>
        <v>0.27083333333333343</v>
      </c>
      <c r="FY38" s="45">
        <f t="shared" si="98"/>
        <v>0.18439716312056736</v>
      </c>
      <c r="FZ38" s="45">
        <f t="shared" si="98"/>
        <v>0.20472440944881887</v>
      </c>
      <c r="GA38" s="45">
        <f t="shared" si="98"/>
        <v>8.9552238805970116E-2</v>
      </c>
      <c r="GB38" s="45">
        <f t="shared" si="98"/>
        <v>6.1728395061728447E-2</v>
      </c>
      <c r="GC38" s="45">
        <f t="shared" si="98"/>
        <v>6.1728395061728447E-2</v>
      </c>
      <c r="GD38" s="45">
        <f t="shared" si="98"/>
        <v>5.6338028169013947E-2</v>
      </c>
      <c r="GE38" s="45">
        <f t="shared" si="98"/>
        <v>5.7971014492753478E-2</v>
      </c>
      <c r="GF38" s="45">
        <f t="shared" si="98"/>
        <v>5.7971014492753478E-2</v>
      </c>
    </row>
    <row r="39" spans="117:188">
      <c r="DM39" s="41">
        <v>8</v>
      </c>
      <c r="DN39" s="41">
        <v>9</v>
      </c>
      <c r="DO39" s="41" t="str">
        <f t="shared" si="95"/>
        <v>処遇加算Ⅱ特定加算Ⅰベア加算なしから新加算Ⅴ（５）</v>
      </c>
      <c r="DP39" s="45">
        <f t="shared" ref="DP39:ED39" si="102">BY11-AN$10</f>
        <v>2.8000000000000025E-2</v>
      </c>
      <c r="DQ39" s="45">
        <f t="shared" si="102"/>
        <v>2.7999999999999997E-2</v>
      </c>
      <c r="DR39" s="45">
        <f t="shared" si="102"/>
        <v>2.8000000000000025E-2</v>
      </c>
      <c r="DS39" s="45">
        <f t="shared" si="102"/>
        <v>2.8000000000000025E-2</v>
      </c>
      <c r="DT39" s="45">
        <f t="shared" si="102"/>
        <v>2.7999999999999997E-2</v>
      </c>
      <c r="DU39" s="45">
        <f t="shared" si="102"/>
        <v>1.1999999999999997E-2</v>
      </c>
      <c r="DV39" s="45">
        <f t="shared" si="102"/>
        <v>2.4000000000000007E-2</v>
      </c>
      <c r="DW39" s="45">
        <f t="shared" si="102"/>
        <v>2.4000000000000007E-2</v>
      </c>
      <c r="DX39" s="45">
        <f t="shared" si="102"/>
        <v>2.3999999999999994E-2</v>
      </c>
      <c r="DY39" s="45">
        <f t="shared" si="102"/>
        <v>1.2999999999999998E-2</v>
      </c>
      <c r="DZ39" s="45">
        <f t="shared" si="102"/>
        <v>1.2999999999999998E-2</v>
      </c>
      <c r="EA39" s="45" t="e">
        <f t="shared" si="102"/>
        <v>#VALUE!</v>
      </c>
      <c r="EB39" s="45">
        <f t="shared" si="102"/>
        <v>8.9999999999999941E-3</v>
      </c>
      <c r="EC39" s="45">
        <f t="shared" si="102"/>
        <v>9.0000000000000011E-3</v>
      </c>
      <c r="ED39" s="45">
        <f t="shared" si="102"/>
        <v>9.0000000000000011E-3</v>
      </c>
      <c r="EE39" s="45">
        <f t="shared" ref="EE39:EU39" si="103">CN11-BC$10</f>
        <v>8.9999999999999941E-3</v>
      </c>
      <c r="EF39" s="45">
        <f t="shared" si="103"/>
        <v>8.9999999999999941E-3</v>
      </c>
      <c r="EG39" s="45">
        <f t="shared" si="103"/>
        <v>1.6E-2</v>
      </c>
      <c r="EH39" s="45">
        <f t="shared" si="103"/>
        <v>1.6E-2</v>
      </c>
      <c r="EI39" s="45">
        <f t="shared" si="103"/>
        <v>1.6000000000000014E-2</v>
      </c>
      <c r="EJ39" s="45">
        <f t="shared" si="103"/>
        <v>1.7000000000000001E-2</v>
      </c>
      <c r="EK39" s="45">
        <f t="shared" si="103"/>
        <v>1.7000000000000001E-2</v>
      </c>
      <c r="EL39" s="45">
        <f t="shared" si="103"/>
        <v>1.7000000000000001E-2</v>
      </c>
      <c r="EM39" s="45">
        <f t="shared" si="103"/>
        <v>1.7000000000000001E-2</v>
      </c>
      <c r="EN39" s="45">
        <f t="shared" si="103"/>
        <v>1.7000000000000001E-2</v>
      </c>
      <c r="EO39" s="45">
        <f t="shared" si="103"/>
        <v>3.1E-2</v>
      </c>
      <c r="EP39" s="45">
        <f t="shared" si="103"/>
        <v>3.1E-2</v>
      </c>
      <c r="EQ39" s="45">
        <f t="shared" si="103"/>
        <v>1.2000000000000004E-2</v>
      </c>
      <c r="ER39" s="45">
        <f t="shared" si="103"/>
        <v>1.2999999999999998E-2</v>
      </c>
      <c r="ES39" s="45">
        <f t="shared" si="103"/>
        <v>1.2999999999999998E-2</v>
      </c>
      <c r="ET39" s="45">
        <f t="shared" si="103"/>
        <v>8.9999999999999941E-3</v>
      </c>
      <c r="EU39" s="45">
        <f t="shared" si="103"/>
        <v>8.9999999999999941E-3</v>
      </c>
      <c r="EV39" s="45">
        <f>DE11-BT$10</f>
        <v>8.9999999999999941E-3</v>
      </c>
      <c r="EY39" s="41" t="s">
        <v>2229</v>
      </c>
      <c r="EZ39" s="45">
        <f>DP39/BY11</f>
        <v>9.3959731543624234E-2</v>
      </c>
      <c r="FA39" s="45">
        <f t="shared" ref="FA39:GF39" si="104">DQ39/BZ11</f>
        <v>0.11475409836065573</v>
      </c>
      <c r="FB39" s="45">
        <f t="shared" si="104"/>
        <v>9.3959731543624234E-2</v>
      </c>
      <c r="FC39" s="45">
        <f t="shared" si="104"/>
        <v>0.10256410256410264</v>
      </c>
      <c r="FD39" s="45">
        <f t="shared" si="104"/>
        <v>0.1818181818181818</v>
      </c>
      <c r="FE39" s="45">
        <f t="shared" si="104"/>
        <v>0.2068965517241379</v>
      </c>
      <c r="FF39" s="45">
        <f t="shared" si="104"/>
        <v>0.22222222222222227</v>
      </c>
      <c r="FG39" s="45">
        <f t="shared" si="104"/>
        <v>0.22222222222222227</v>
      </c>
      <c r="FH39" s="45">
        <f t="shared" si="104"/>
        <v>0.26086956521739124</v>
      </c>
      <c r="FI39" s="45">
        <f t="shared" si="104"/>
        <v>0.12745098039215685</v>
      </c>
      <c r="FJ39" s="45">
        <f t="shared" si="104"/>
        <v>0.12745098039215685</v>
      </c>
      <c r="FK39" s="443" t="s">
        <v>2122</v>
      </c>
      <c r="FL39" s="45">
        <f t="shared" si="104"/>
        <v>0.12328767123287664</v>
      </c>
      <c r="FM39" s="45">
        <f t="shared" si="104"/>
        <v>0.13432835820895522</v>
      </c>
      <c r="FN39" s="45">
        <f t="shared" si="104"/>
        <v>0.13636363636363638</v>
      </c>
      <c r="FO39" s="45">
        <f t="shared" si="104"/>
        <v>0.12328767123287664</v>
      </c>
      <c r="FP39" s="45">
        <f t="shared" si="104"/>
        <v>0.12328767123287664</v>
      </c>
      <c r="FQ39" s="45">
        <f t="shared" si="104"/>
        <v>0.16326530612244897</v>
      </c>
      <c r="FR39" s="45">
        <f t="shared" si="104"/>
        <v>0.16326530612244897</v>
      </c>
      <c r="FS39" s="45">
        <f t="shared" si="104"/>
        <v>0.11034482758620698</v>
      </c>
      <c r="FT39" s="45">
        <f t="shared" si="104"/>
        <v>0.1910112359550562</v>
      </c>
      <c r="FU39" s="45">
        <f t="shared" si="104"/>
        <v>0.13934426229508198</v>
      </c>
      <c r="FV39" s="45">
        <f t="shared" si="104"/>
        <v>0.18681318681318684</v>
      </c>
      <c r="FW39" s="45">
        <f t="shared" si="104"/>
        <v>0.19540229885057475</v>
      </c>
      <c r="FX39" s="45">
        <f t="shared" si="104"/>
        <v>0.19540229885057475</v>
      </c>
      <c r="FY39" s="45">
        <f t="shared" si="104"/>
        <v>0.21232876712328769</v>
      </c>
      <c r="FZ39" s="45">
        <f t="shared" si="104"/>
        <v>0.23484848484848483</v>
      </c>
      <c r="GA39" s="45">
        <f t="shared" si="104"/>
        <v>0.16438356164383564</v>
      </c>
      <c r="GB39" s="45">
        <f t="shared" si="104"/>
        <v>0.14606741573033705</v>
      </c>
      <c r="GC39" s="45">
        <f t="shared" si="104"/>
        <v>0.14606741573033705</v>
      </c>
      <c r="GD39" s="45">
        <f t="shared" si="104"/>
        <v>0.11842105263157887</v>
      </c>
      <c r="GE39" s="45">
        <f t="shared" si="104"/>
        <v>0.12162162162162155</v>
      </c>
      <c r="GF39" s="45">
        <f t="shared" si="104"/>
        <v>0.12162162162162155</v>
      </c>
    </row>
    <row r="40" spans="117:188">
      <c r="DM40" s="41">
        <v>9</v>
      </c>
      <c r="DN40" s="41">
        <v>1</v>
      </c>
      <c r="DO40" s="41" t="str">
        <f t="shared" si="95"/>
        <v>処遇加算Ⅱ特定加算Ⅱベア加算から新加算Ⅰ</v>
      </c>
      <c r="DP40" s="45">
        <f t="shared" ref="DP40:ED43" si="105">BY3-AN$11</f>
        <v>0.11700000000000005</v>
      </c>
      <c r="DQ40" s="45">
        <f t="shared" si="105"/>
        <v>9.7000000000000031E-2</v>
      </c>
      <c r="DR40" s="45">
        <f t="shared" si="105"/>
        <v>0.11700000000000005</v>
      </c>
      <c r="DS40" s="45">
        <f t="shared" si="105"/>
        <v>0.10700000000000004</v>
      </c>
      <c r="DT40" s="45" t="e">
        <f t="shared" si="105"/>
        <v>#VALUE!</v>
      </c>
      <c r="DU40" s="45">
        <f t="shared" si="105"/>
        <v>2.4999999999999994E-2</v>
      </c>
      <c r="DV40" s="45" t="e">
        <f t="shared" si="105"/>
        <v>#VALUE!</v>
      </c>
      <c r="DW40" s="45" t="e">
        <f t="shared" si="105"/>
        <v>#VALUE!</v>
      </c>
      <c r="DX40" s="45">
        <f t="shared" si="105"/>
        <v>4.300000000000001E-2</v>
      </c>
      <c r="DY40" s="45">
        <f t="shared" si="105"/>
        <v>3.5000000000000017E-2</v>
      </c>
      <c r="DZ40" s="45">
        <f t="shared" si="105"/>
        <v>3.5000000000000017E-2</v>
      </c>
      <c r="EA40" s="45">
        <f t="shared" si="105"/>
        <v>2.7999999999999997E-2</v>
      </c>
      <c r="EB40" s="45">
        <f t="shared" si="105"/>
        <v>2.7999999999999997E-2</v>
      </c>
      <c r="EC40" s="45">
        <f t="shared" si="105"/>
        <v>2.6999999999999996E-2</v>
      </c>
      <c r="ED40" s="45">
        <f t="shared" si="105"/>
        <v>2.4999999999999994E-2</v>
      </c>
      <c r="EE40" s="45" t="e">
        <f t="shared" ref="EE40:EU40" si="106">CN3-BC$11</f>
        <v>#VALUE!</v>
      </c>
      <c r="EF40" s="45">
        <f t="shared" si="106"/>
        <v>2.7999999999999997E-2</v>
      </c>
      <c r="EG40" s="45">
        <f t="shared" si="106"/>
        <v>4.2000000000000023E-2</v>
      </c>
      <c r="EH40" s="45">
        <f t="shared" si="106"/>
        <v>4.2000000000000023E-2</v>
      </c>
      <c r="EI40" s="45">
        <f t="shared" si="106"/>
        <v>5.8999999999999969E-2</v>
      </c>
      <c r="EJ40" s="45">
        <f t="shared" si="106"/>
        <v>4.200000000000001E-2</v>
      </c>
      <c r="EK40" s="45">
        <f t="shared" si="106"/>
        <v>5.3999999999999992E-2</v>
      </c>
      <c r="EL40" s="45">
        <f t="shared" si="106"/>
        <v>4.300000000000001E-2</v>
      </c>
      <c r="EM40" s="45" t="e">
        <f t="shared" si="106"/>
        <v>#VALUE!</v>
      </c>
      <c r="EN40" s="45" t="e">
        <f t="shared" si="106"/>
        <v>#VALUE!</v>
      </c>
      <c r="EO40" s="45">
        <f t="shared" si="106"/>
        <v>6.2000000000000027E-2</v>
      </c>
      <c r="EP40" s="45">
        <f t="shared" si="106"/>
        <v>5.5999999999999994E-2</v>
      </c>
      <c r="EQ40" s="45" t="e">
        <f t="shared" si="106"/>
        <v>#VALUE!</v>
      </c>
      <c r="ER40" s="45" t="e">
        <f t="shared" si="106"/>
        <v>#VALUE!</v>
      </c>
      <c r="ES40" s="45" t="e">
        <f t="shared" si="106"/>
        <v>#VALUE!</v>
      </c>
      <c r="ET40" s="45" t="e">
        <f t="shared" si="106"/>
        <v>#VALUE!</v>
      </c>
      <c r="EU40" s="45" t="e">
        <f t="shared" si="106"/>
        <v>#VALUE!</v>
      </c>
      <c r="EV40" s="45" t="e">
        <f>DE3-BT$11</f>
        <v>#VALUE!</v>
      </c>
      <c r="EY40" s="41" t="s">
        <v>2230</v>
      </c>
      <c r="EZ40" s="45">
        <f>DP40/BY3</f>
        <v>0.28057553956834541</v>
      </c>
      <c r="FA40" s="45">
        <f t="shared" ref="FA40:FZ43" si="107">DQ40/BZ3</f>
        <v>0.28279883381924203</v>
      </c>
      <c r="FB40" s="45">
        <f t="shared" si="107"/>
        <v>0.28057553956834541</v>
      </c>
      <c r="FC40" s="45">
        <f t="shared" si="107"/>
        <v>0.28010471204188492</v>
      </c>
      <c r="FD40" s="443" t="s">
        <v>2122</v>
      </c>
      <c r="FE40" s="45">
        <f t="shared" si="107"/>
        <v>0.30864197530864196</v>
      </c>
      <c r="FF40" s="443" t="s">
        <v>2122</v>
      </c>
      <c r="FG40" s="443" t="s">
        <v>2122</v>
      </c>
      <c r="FH40" s="45">
        <f t="shared" si="107"/>
        <v>0.31386861313868619</v>
      </c>
      <c r="FI40" s="45">
        <f t="shared" si="107"/>
        <v>0.25362318840579723</v>
      </c>
      <c r="FJ40" s="45">
        <f t="shared" si="107"/>
        <v>0.25362318840579723</v>
      </c>
      <c r="FK40" s="45">
        <f t="shared" si="107"/>
        <v>0.27184466019417475</v>
      </c>
      <c r="FL40" s="45">
        <f t="shared" si="107"/>
        <v>0.27184466019417475</v>
      </c>
      <c r="FM40" s="45">
        <f t="shared" si="107"/>
        <v>0.28124999999999994</v>
      </c>
      <c r="FN40" s="45">
        <f t="shared" si="107"/>
        <v>0.2688172043010752</v>
      </c>
      <c r="FO40" s="443" t="s">
        <v>2122</v>
      </c>
      <c r="FP40" s="45">
        <f t="shared" si="107"/>
        <v>0.27184466019417475</v>
      </c>
      <c r="FQ40" s="45">
        <f t="shared" si="107"/>
        <v>0.28571428571428581</v>
      </c>
      <c r="FR40" s="45">
        <f t="shared" si="107"/>
        <v>0.28571428571428581</v>
      </c>
      <c r="FS40" s="45">
        <f t="shared" si="107"/>
        <v>0.27962085308056861</v>
      </c>
      <c r="FT40" s="45">
        <f t="shared" si="107"/>
        <v>0.3206106870229008</v>
      </c>
      <c r="FU40" s="45">
        <f t="shared" si="107"/>
        <v>0.30681818181818177</v>
      </c>
      <c r="FV40" s="45">
        <f t="shared" si="107"/>
        <v>0.32089552238805974</v>
      </c>
      <c r="FW40" s="443" t="s">
        <v>2122</v>
      </c>
      <c r="FX40" s="443" t="s">
        <v>2122</v>
      </c>
      <c r="FY40" s="45">
        <f t="shared" si="107"/>
        <v>0.2938388625592418</v>
      </c>
      <c r="FZ40" s="45">
        <f t="shared" si="107"/>
        <v>0.29319371727748689</v>
      </c>
      <c r="GA40" s="443" t="s">
        <v>2122</v>
      </c>
      <c r="GB40" s="443" t="s">
        <v>2122</v>
      </c>
      <c r="GC40" s="443" t="s">
        <v>2122</v>
      </c>
      <c r="GD40" s="443" t="s">
        <v>2122</v>
      </c>
      <c r="GE40" s="443" t="s">
        <v>2122</v>
      </c>
      <c r="GF40" s="443" t="s">
        <v>2122</v>
      </c>
    </row>
    <row r="41" spans="117:188">
      <c r="DM41" s="41">
        <v>9</v>
      </c>
      <c r="DN41" s="41">
        <v>2</v>
      </c>
      <c r="DO41" s="41" t="str">
        <f t="shared" si="95"/>
        <v>処遇加算Ⅱ特定加算Ⅱベア加算から新加算Ⅱ</v>
      </c>
      <c r="DP41" s="45">
        <f t="shared" si="105"/>
        <v>0.10200000000000004</v>
      </c>
      <c r="DQ41" s="45">
        <f t="shared" si="105"/>
        <v>8.2000000000000017E-2</v>
      </c>
      <c r="DR41" s="45">
        <f t="shared" si="105"/>
        <v>0.10200000000000004</v>
      </c>
      <c r="DS41" s="45">
        <f t="shared" si="105"/>
        <v>9.2000000000000026E-2</v>
      </c>
      <c r="DT41" s="45" t="e">
        <f t="shared" si="105"/>
        <v>#VALUE!</v>
      </c>
      <c r="DU41" s="45">
        <f t="shared" si="105"/>
        <v>2.3999999999999994E-2</v>
      </c>
      <c r="DV41" s="45" t="e">
        <f t="shared" si="105"/>
        <v>#VALUE!</v>
      </c>
      <c r="DW41" s="45" t="e">
        <f t="shared" si="105"/>
        <v>#VALUE!</v>
      </c>
      <c r="DX41" s="45">
        <f t="shared" si="105"/>
        <v>4.1000000000000009E-2</v>
      </c>
      <c r="DY41" s="45">
        <f t="shared" si="105"/>
        <v>3.1000000000000014E-2</v>
      </c>
      <c r="DZ41" s="45">
        <f t="shared" si="105"/>
        <v>3.1000000000000014E-2</v>
      </c>
      <c r="EA41" s="45">
        <f t="shared" si="105"/>
        <v>2.5999999999999995E-2</v>
      </c>
      <c r="EB41" s="45">
        <f t="shared" si="105"/>
        <v>2.5999999999999995E-2</v>
      </c>
      <c r="EC41" s="45">
        <f t="shared" si="105"/>
        <v>2.4999999999999994E-2</v>
      </c>
      <c r="ED41" s="45">
        <f t="shared" si="105"/>
        <v>2.2999999999999993E-2</v>
      </c>
      <c r="EE41" s="45" t="e">
        <f t="shared" ref="EE41:EU41" si="108">CN4-BC$11</f>
        <v>#VALUE!</v>
      </c>
      <c r="EF41" s="45">
        <f t="shared" si="108"/>
        <v>2.5999999999999995E-2</v>
      </c>
      <c r="EG41" s="45">
        <f t="shared" si="108"/>
        <v>3.9000000000000021E-2</v>
      </c>
      <c r="EH41" s="45">
        <f t="shared" si="108"/>
        <v>3.9000000000000021E-2</v>
      </c>
      <c r="EI41" s="45">
        <f t="shared" si="108"/>
        <v>5.5999999999999966E-2</v>
      </c>
      <c r="EJ41" s="45">
        <f t="shared" si="108"/>
        <v>3.9000000000000007E-2</v>
      </c>
      <c r="EK41" s="45">
        <f t="shared" si="108"/>
        <v>5.099999999999999E-2</v>
      </c>
      <c r="EL41" s="45">
        <f t="shared" si="108"/>
        <v>4.0000000000000008E-2</v>
      </c>
      <c r="EM41" s="45" t="e">
        <f t="shared" si="108"/>
        <v>#VALUE!</v>
      </c>
      <c r="EN41" s="45" t="e">
        <f t="shared" si="108"/>
        <v>#VALUE!</v>
      </c>
      <c r="EO41" s="45">
        <f t="shared" si="108"/>
        <v>5.8000000000000024E-2</v>
      </c>
      <c r="EP41" s="45">
        <f t="shared" si="108"/>
        <v>5.1999999999999991E-2</v>
      </c>
      <c r="EQ41" s="45" t="e">
        <f t="shared" si="108"/>
        <v>#VALUE!</v>
      </c>
      <c r="ER41" s="45" t="e">
        <f t="shared" si="108"/>
        <v>#VALUE!</v>
      </c>
      <c r="ES41" s="45" t="e">
        <f t="shared" si="108"/>
        <v>#VALUE!</v>
      </c>
      <c r="ET41" s="45" t="e">
        <f t="shared" si="108"/>
        <v>#VALUE!</v>
      </c>
      <c r="EU41" s="45" t="e">
        <f t="shared" si="108"/>
        <v>#VALUE!</v>
      </c>
      <c r="EV41" s="45" t="e">
        <f>DE4-BT$11</f>
        <v>#VALUE!</v>
      </c>
      <c r="EY41" s="41" t="s">
        <v>2231</v>
      </c>
      <c r="EZ41" s="45">
        <f>DP41/BY4</f>
        <v>0.25373134328358216</v>
      </c>
      <c r="FA41" s="45">
        <f t="shared" si="107"/>
        <v>0.25000000000000006</v>
      </c>
      <c r="FB41" s="45">
        <f t="shared" si="107"/>
        <v>0.25373134328358216</v>
      </c>
      <c r="FC41" s="45">
        <f t="shared" si="107"/>
        <v>0.25068119891008184</v>
      </c>
      <c r="FD41" s="443" t="s">
        <v>2122</v>
      </c>
      <c r="FE41" s="45">
        <f t="shared" si="107"/>
        <v>0.3</v>
      </c>
      <c r="FF41" s="443" t="s">
        <v>2122</v>
      </c>
      <c r="FG41" s="443" t="s">
        <v>2122</v>
      </c>
      <c r="FH41" s="45">
        <f t="shared" si="107"/>
        <v>0.30370370370370375</v>
      </c>
      <c r="FI41" s="45">
        <f t="shared" si="107"/>
        <v>0.23134328358208964</v>
      </c>
      <c r="FJ41" s="45">
        <f t="shared" si="107"/>
        <v>0.23134328358208964</v>
      </c>
      <c r="FK41" s="45">
        <f t="shared" si="107"/>
        <v>0.25742574257425738</v>
      </c>
      <c r="FL41" s="45">
        <f t="shared" si="107"/>
        <v>0.25742574257425738</v>
      </c>
      <c r="FM41" s="45">
        <f t="shared" si="107"/>
        <v>0.26595744680851058</v>
      </c>
      <c r="FN41" s="45">
        <f t="shared" si="107"/>
        <v>0.25274725274725268</v>
      </c>
      <c r="FO41" s="443" t="s">
        <v>2122</v>
      </c>
      <c r="FP41" s="45">
        <f t="shared" si="107"/>
        <v>0.25742574257425738</v>
      </c>
      <c r="FQ41" s="45">
        <f t="shared" si="107"/>
        <v>0.27083333333333343</v>
      </c>
      <c r="FR41" s="45">
        <f t="shared" si="107"/>
        <v>0.27083333333333343</v>
      </c>
      <c r="FS41" s="45">
        <f t="shared" si="107"/>
        <v>0.26923076923076911</v>
      </c>
      <c r="FT41" s="45">
        <f t="shared" si="107"/>
        <v>0.30468750000000006</v>
      </c>
      <c r="FU41" s="45">
        <f t="shared" si="107"/>
        <v>0.29479768786127164</v>
      </c>
      <c r="FV41" s="45">
        <f t="shared" si="107"/>
        <v>0.30534351145038174</v>
      </c>
      <c r="FW41" s="443" t="s">
        <v>2122</v>
      </c>
      <c r="FX41" s="443" t="s">
        <v>2122</v>
      </c>
      <c r="FY41" s="45">
        <f t="shared" si="107"/>
        <v>0.28019323671497592</v>
      </c>
      <c r="FZ41" s="45">
        <f t="shared" si="107"/>
        <v>0.27807486631016037</v>
      </c>
      <c r="GA41" s="443" t="s">
        <v>2122</v>
      </c>
      <c r="GB41" s="443" t="s">
        <v>2122</v>
      </c>
      <c r="GC41" s="443" t="s">
        <v>2122</v>
      </c>
      <c r="GD41" s="443" t="s">
        <v>2122</v>
      </c>
      <c r="GE41" s="443" t="s">
        <v>2122</v>
      </c>
      <c r="GF41" s="443" t="s">
        <v>2122</v>
      </c>
    </row>
    <row r="42" spans="117:188">
      <c r="DM42" s="41">
        <v>9</v>
      </c>
      <c r="DN42" s="41">
        <v>3</v>
      </c>
      <c r="DO42" s="41" t="str">
        <f t="shared" si="95"/>
        <v>処遇加算Ⅱ特定加算Ⅱベア加算から新加算Ⅲ</v>
      </c>
      <c r="DP42" s="45">
        <f t="shared" si="105"/>
        <v>4.7000000000000042E-2</v>
      </c>
      <c r="DQ42" s="45">
        <f t="shared" si="105"/>
        <v>2.7000000000000024E-2</v>
      </c>
      <c r="DR42" s="45">
        <f t="shared" si="105"/>
        <v>4.7000000000000042E-2</v>
      </c>
      <c r="DS42" s="45">
        <f t="shared" si="105"/>
        <v>3.7000000000000033E-2</v>
      </c>
      <c r="DT42" s="45" t="e">
        <f t="shared" si="105"/>
        <v>#VALUE!</v>
      </c>
      <c r="DU42" s="45">
        <f t="shared" si="105"/>
        <v>1.0999999999999996E-2</v>
      </c>
      <c r="DV42" s="45" t="e">
        <f t="shared" si="105"/>
        <v>#VALUE!</v>
      </c>
      <c r="DW42" s="45" t="e">
        <f t="shared" si="105"/>
        <v>#VALUE!</v>
      </c>
      <c r="DX42" s="45">
        <f t="shared" si="105"/>
        <v>2.1999999999999992E-2</v>
      </c>
      <c r="DY42" s="45">
        <f t="shared" si="105"/>
        <v>-4.9999999999999906E-3</v>
      </c>
      <c r="DZ42" s="45">
        <f t="shared" si="105"/>
        <v>-4.9999999999999906E-3</v>
      </c>
      <c r="EA42" s="45">
        <f t="shared" si="105"/>
        <v>1.0999999999999996E-2</v>
      </c>
      <c r="EB42" s="45">
        <f t="shared" si="105"/>
        <v>1.0999999999999996E-2</v>
      </c>
      <c r="EC42" s="45">
        <f t="shared" si="105"/>
        <v>9.999999999999995E-3</v>
      </c>
      <c r="ED42" s="45">
        <f t="shared" si="105"/>
        <v>7.9999999999999932E-3</v>
      </c>
      <c r="EE42" s="45" t="e">
        <f t="shared" ref="EE42:EU42" si="109">CN5-BC$11</f>
        <v>#VALUE!</v>
      </c>
      <c r="EF42" s="45">
        <f t="shared" si="109"/>
        <v>1.0999999999999996E-2</v>
      </c>
      <c r="EG42" s="45">
        <f t="shared" si="109"/>
        <v>2.3000000000000007E-2</v>
      </c>
      <c r="EH42" s="45">
        <f t="shared" si="109"/>
        <v>2.3000000000000007E-2</v>
      </c>
      <c r="EI42" s="45">
        <f t="shared" si="109"/>
        <v>4.0000000000000008E-2</v>
      </c>
      <c r="EJ42" s="45">
        <f t="shared" si="109"/>
        <v>2.9000000000000012E-2</v>
      </c>
      <c r="EK42" s="45">
        <f t="shared" si="109"/>
        <v>4.0999999999999981E-2</v>
      </c>
      <c r="EL42" s="45">
        <f t="shared" si="109"/>
        <v>3.0000000000000013E-2</v>
      </c>
      <c r="EM42" s="45" t="e">
        <f t="shared" si="109"/>
        <v>#VALUE!</v>
      </c>
      <c r="EN42" s="45" t="e">
        <f t="shared" si="109"/>
        <v>#VALUE!</v>
      </c>
      <c r="EO42" s="45">
        <f t="shared" si="109"/>
        <v>1.9000000000000017E-2</v>
      </c>
      <c r="EP42" s="45">
        <f t="shared" si="109"/>
        <v>1.2999999999999984E-2</v>
      </c>
      <c r="EQ42" s="45" t="e">
        <f t="shared" si="109"/>
        <v>#VALUE!</v>
      </c>
      <c r="ER42" s="45" t="e">
        <f t="shared" si="109"/>
        <v>#VALUE!</v>
      </c>
      <c r="ES42" s="45" t="e">
        <f t="shared" si="109"/>
        <v>#VALUE!</v>
      </c>
      <c r="ET42" s="45" t="e">
        <f t="shared" si="109"/>
        <v>#VALUE!</v>
      </c>
      <c r="EU42" s="45" t="e">
        <f t="shared" si="109"/>
        <v>#VALUE!</v>
      </c>
      <c r="EV42" s="45" t="e">
        <f>DE5-BT$11</f>
        <v>#VALUE!</v>
      </c>
      <c r="EY42" s="41" t="s">
        <v>2232</v>
      </c>
      <c r="EZ42" s="45">
        <f>DP42/BY5</f>
        <v>0.13544668587896264</v>
      </c>
      <c r="FA42" s="45">
        <f t="shared" si="107"/>
        <v>9.890109890109898E-2</v>
      </c>
      <c r="FB42" s="45">
        <f t="shared" si="107"/>
        <v>0.13544668587896264</v>
      </c>
      <c r="FC42" s="45">
        <f t="shared" si="107"/>
        <v>0.1185897435897437</v>
      </c>
      <c r="FD42" s="443" t="s">
        <v>2122</v>
      </c>
      <c r="FE42" s="45">
        <f t="shared" si="107"/>
        <v>0.16417910447761191</v>
      </c>
      <c r="FF42" s="443" t="s">
        <v>2122</v>
      </c>
      <c r="FG42" s="443" t="s">
        <v>2122</v>
      </c>
      <c r="FH42" s="45">
        <f t="shared" si="107"/>
        <v>0.18965517241379304</v>
      </c>
      <c r="FI42" s="45">
        <f t="shared" si="107"/>
        <v>-5.102040816326521E-2</v>
      </c>
      <c r="FJ42" s="45">
        <f t="shared" si="107"/>
        <v>-5.102040816326521E-2</v>
      </c>
      <c r="FK42" s="45">
        <f t="shared" si="107"/>
        <v>0.127906976744186</v>
      </c>
      <c r="FL42" s="45">
        <f t="shared" si="107"/>
        <v>0.127906976744186</v>
      </c>
      <c r="FM42" s="45">
        <f t="shared" si="107"/>
        <v>0.12658227848101258</v>
      </c>
      <c r="FN42" s="45">
        <f t="shared" si="107"/>
        <v>0.10526315789473675</v>
      </c>
      <c r="FO42" s="443" t="s">
        <v>2122</v>
      </c>
      <c r="FP42" s="45">
        <f t="shared" si="107"/>
        <v>0.127906976744186</v>
      </c>
      <c r="FQ42" s="45">
        <f t="shared" si="107"/>
        <v>0.17968750000000006</v>
      </c>
      <c r="FR42" s="45">
        <f t="shared" si="107"/>
        <v>0.17968750000000006</v>
      </c>
      <c r="FS42" s="45">
        <f t="shared" si="107"/>
        <v>0.20833333333333337</v>
      </c>
      <c r="FT42" s="45">
        <f t="shared" si="107"/>
        <v>0.24576271186440687</v>
      </c>
      <c r="FU42" s="45">
        <f t="shared" si="107"/>
        <v>0.25153374233128828</v>
      </c>
      <c r="FV42" s="45">
        <f t="shared" si="107"/>
        <v>0.24793388429752075</v>
      </c>
      <c r="FW42" s="443" t="s">
        <v>2122</v>
      </c>
      <c r="FX42" s="443" t="s">
        <v>2122</v>
      </c>
      <c r="FY42" s="45">
        <f t="shared" si="107"/>
        <v>0.11309523809523819</v>
      </c>
      <c r="FZ42" s="45">
        <f t="shared" si="107"/>
        <v>8.7837837837837732E-2</v>
      </c>
      <c r="GA42" s="443" t="s">
        <v>2122</v>
      </c>
      <c r="GB42" s="443" t="s">
        <v>2122</v>
      </c>
      <c r="GC42" s="443" t="s">
        <v>2122</v>
      </c>
      <c r="GD42" s="443" t="s">
        <v>2122</v>
      </c>
      <c r="GE42" s="443" t="s">
        <v>2122</v>
      </c>
      <c r="GF42" s="443" t="s">
        <v>2122</v>
      </c>
    </row>
    <row r="43" spans="117:188">
      <c r="DM43" s="41">
        <v>9</v>
      </c>
      <c r="DN43" s="41">
        <v>4</v>
      </c>
      <c r="DO43" s="41" t="str">
        <f t="shared" si="95"/>
        <v>処遇加算Ⅱ特定加算Ⅱベア加算から新加算Ⅳ</v>
      </c>
      <c r="DP43" s="45">
        <f t="shared" si="105"/>
        <v>-2.6999999999999968E-2</v>
      </c>
      <c r="DQ43" s="45">
        <f t="shared" si="105"/>
        <v>-2.6999999999999996E-2</v>
      </c>
      <c r="DR43" s="45">
        <f t="shared" si="105"/>
        <v>-2.6999999999999968E-2</v>
      </c>
      <c r="DS43" s="45">
        <f t="shared" si="105"/>
        <v>-2.6999999999999996E-2</v>
      </c>
      <c r="DT43" s="45" t="e">
        <f t="shared" si="105"/>
        <v>#VALUE!</v>
      </c>
      <c r="DU43" s="45">
        <f t="shared" si="105"/>
        <v>-1.0000000000000009E-3</v>
      </c>
      <c r="DV43" s="45" t="e">
        <f t="shared" si="105"/>
        <v>#VALUE!</v>
      </c>
      <c r="DW43" s="45" t="e">
        <f t="shared" si="105"/>
        <v>#VALUE!</v>
      </c>
      <c r="DX43" s="45">
        <f t="shared" si="105"/>
        <v>5.0000000000000044E-3</v>
      </c>
      <c r="DY43" s="45">
        <f t="shared" si="105"/>
        <v>-2.2999999999999993E-2</v>
      </c>
      <c r="DZ43" s="45">
        <f t="shared" si="105"/>
        <v>-2.2999999999999993E-2</v>
      </c>
      <c r="EA43" s="45">
        <f t="shared" si="105"/>
        <v>-6.0000000000000053E-3</v>
      </c>
      <c r="EB43" s="45">
        <f t="shared" si="105"/>
        <v>-6.0000000000000053E-3</v>
      </c>
      <c r="EC43" s="45">
        <f t="shared" si="105"/>
        <v>-6.0000000000000053E-3</v>
      </c>
      <c r="ED43" s="45">
        <f t="shared" si="105"/>
        <v>-6.0000000000000053E-3</v>
      </c>
      <c r="EE43" s="45" t="e">
        <f t="shared" ref="EE43:EU43" si="110">CN6-BC$11</f>
        <v>#VALUE!</v>
      </c>
      <c r="EF43" s="45">
        <f t="shared" si="110"/>
        <v>-6.0000000000000053E-3</v>
      </c>
      <c r="EG43" s="45">
        <f t="shared" si="110"/>
        <v>0</v>
      </c>
      <c r="EH43" s="45">
        <f t="shared" si="110"/>
        <v>0</v>
      </c>
      <c r="EI43" s="45">
        <f t="shared" si="110"/>
        <v>0</v>
      </c>
      <c r="EJ43" s="45">
        <f t="shared" si="110"/>
        <v>7.0000000000000062E-3</v>
      </c>
      <c r="EK43" s="45">
        <f t="shared" si="110"/>
        <v>7.0000000000000062E-3</v>
      </c>
      <c r="EL43" s="45">
        <f t="shared" si="110"/>
        <v>7.0000000000000062E-3</v>
      </c>
      <c r="EM43" s="45" t="e">
        <f t="shared" si="110"/>
        <v>#VALUE!</v>
      </c>
      <c r="EN43" s="45" t="e">
        <f t="shared" si="110"/>
        <v>#VALUE!</v>
      </c>
      <c r="EO43" s="45">
        <f t="shared" si="110"/>
        <v>-8.0000000000000071E-3</v>
      </c>
      <c r="EP43" s="45">
        <f t="shared" si="110"/>
        <v>-8.0000000000000071E-3</v>
      </c>
      <c r="EQ43" s="45" t="e">
        <f t="shared" si="110"/>
        <v>#VALUE!</v>
      </c>
      <c r="ER43" s="45" t="e">
        <f t="shared" si="110"/>
        <v>#VALUE!</v>
      </c>
      <c r="ES43" s="45" t="e">
        <f t="shared" si="110"/>
        <v>#VALUE!</v>
      </c>
      <c r="ET43" s="45" t="e">
        <f t="shared" si="110"/>
        <v>#VALUE!</v>
      </c>
      <c r="EU43" s="45" t="e">
        <f t="shared" si="110"/>
        <v>#VALUE!</v>
      </c>
      <c r="EV43" s="45" t="e">
        <f>DE6-BT$11</f>
        <v>#VALUE!</v>
      </c>
      <c r="EY43" s="41" t="s">
        <v>2233</v>
      </c>
      <c r="EZ43" s="45">
        <f>DP43/BY6</f>
        <v>-9.8901098901098772E-2</v>
      </c>
      <c r="FA43" s="45">
        <f t="shared" si="107"/>
        <v>-0.12328767123287669</v>
      </c>
      <c r="FB43" s="45">
        <f t="shared" si="107"/>
        <v>-9.8901098901098772E-2</v>
      </c>
      <c r="FC43" s="45">
        <f t="shared" si="107"/>
        <v>-0.10887096774193548</v>
      </c>
      <c r="FD43" s="443" t="s">
        <v>2122</v>
      </c>
      <c r="FE43" s="45">
        <f t="shared" si="107"/>
        <v>-1.8181818181818202E-2</v>
      </c>
      <c r="FF43" s="443" t="s">
        <v>2122</v>
      </c>
      <c r="FG43" s="443" t="s">
        <v>2122</v>
      </c>
      <c r="FH43" s="45">
        <f t="shared" si="107"/>
        <v>5.0505050505050546E-2</v>
      </c>
      <c r="FI43" s="45">
        <f t="shared" si="107"/>
        <v>-0.28749999999999992</v>
      </c>
      <c r="FJ43" s="45">
        <f t="shared" si="107"/>
        <v>-0.28749999999999992</v>
      </c>
      <c r="FK43" s="45">
        <f t="shared" si="107"/>
        <v>-8.6956521739130516E-2</v>
      </c>
      <c r="FL43" s="45">
        <f t="shared" si="107"/>
        <v>-8.6956521739130516E-2</v>
      </c>
      <c r="FM43" s="45">
        <f t="shared" si="107"/>
        <v>-9.5238095238095316E-2</v>
      </c>
      <c r="FN43" s="45">
        <f t="shared" si="107"/>
        <v>-9.6774193548387177E-2</v>
      </c>
      <c r="FO43" s="443" t="s">
        <v>2122</v>
      </c>
      <c r="FP43" s="45">
        <f t="shared" si="107"/>
        <v>-8.6956521739130516E-2</v>
      </c>
      <c r="FQ43" s="45">
        <f t="shared" si="107"/>
        <v>0</v>
      </c>
      <c r="FR43" s="45">
        <f t="shared" si="107"/>
        <v>0</v>
      </c>
      <c r="FS43" s="45">
        <f t="shared" si="107"/>
        <v>0</v>
      </c>
      <c r="FT43" s="45">
        <f t="shared" si="107"/>
        <v>7.2916666666666727E-2</v>
      </c>
      <c r="FU43" s="45">
        <f t="shared" si="107"/>
        <v>5.4263565891472916E-2</v>
      </c>
      <c r="FV43" s="45">
        <f t="shared" si="107"/>
        <v>7.1428571428571494E-2</v>
      </c>
      <c r="FW43" s="443" t="s">
        <v>2122</v>
      </c>
      <c r="FX43" s="443" t="s">
        <v>2122</v>
      </c>
      <c r="FY43" s="45">
        <f t="shared" si="107"/>
        <v>-5.6737588652482324E-2</v>
      </c>
      <c r="FZ43" s="45">
        <f t="shared" si="107"/>
        <v>-6.2992125984252023E-2</v>
      </c>
      <c r="GA43" s="443" t="s">
        <v>2122</v>
      </c>
      <c r="GB43" s="443" t="s">
        <v>2122</v>
      </c>
      <c r="GC43" s="443" t="s">
        <v>2122</v>
      </c>
      <c r="GD43" s="443" t="s">
        <v>2122</v>
      </c>
      <c r="GE43" s="443" t="s">
        <v>2122</v>
      </c>
      <c r="GF43" s="443" t="s">
        <v>2122</v>
      </c>
    </row>
    <row r="44" spans="117:188">
      <c r="DM44" s="41">
        <v>9</v>
      </c>
      <c r="DN44" s="41">
        <v>8</v>
      </c>
      <c r="DO44" s="41" t="str">
        <f t="shared" si="95"/>
        <v>処遇加算Ⅱ特定加算Ⅱベア加算から新加算Ⅴ（４）</v>
      </c>
      <c r="DP44" s="45">
        <f t="shared" ref="DP44:ED44" si="111">BY10-AN$11</f>
        <v>2.8000000000000025E-2</v>
      </c>
      <c r="DQ44" s="45">
        <f t="shared" si="111"/>
        <v>2.8000000000000025E-2</v>
      </c>
      <c r="DR44" s="45">
        <f t="shared" si="111"/>
        <v>2.8000000000000025E-2</v>
      </c>
      <c r="DS44" s="45">
        <f t="shared" si="111"/>
        <v>2.8000000000000025E-2</v>
      </c>
      <c r="DT44" s="45" t="e">
        <f t="shared" si="111"/>
        <v>#VALUE!</v>
      </c>
      <c r="DU44" s="45">
        <f t="shared" si="111"/>
        <v>1.1999999999999997E-2</v>
      </c>
      <c r="DV44" s="45" t="e">
        <f t="shared" si="111"/>
        <v>#VALUE!</v>
      </c>
      <c r="DW44" s="45" t="e">
        <f t="shared" si="111"/>
        <v>#VALUE!</v>
      </c>
      <c r="DX44" s="45">
        <f t="shared" si="111"/>
        <v>2.3999999999999994E-2</v>
      </c>
      <c r="DY44" s="45">
        <f t="shared" si="111"/>
        <v>1.2999999999999998E-2</v>
      </c>
      <c r="DZ44" s="45">
        <f t="shared" si="111"/>
        <v>1.2999999999999998E-2</v>
      </c>
      <c r="EA44" s="45" t="e">
        <f t="shared" si="111"/>
        <v>#VALUE!</v>
      </c>
      <c r="EB44" s="45">
        <f t="shared" si="111"/>
        <v>8.9999999999999941E-3</v>
      </c>
      <c r="EC44" s="45">
        <f t="shared" si="111"/>
        <v>8.9999999999999941E-3</v>
      </c>
      <c r="ED44" s="45">
        <f t="shared" si="111"/>
        <v>8.9999999999999941E-3</v>
      </c>
      <c r="EE44" s="45" t="e">
        <f t="shared" ref="EE44:EU44" si="112">CN10-BC$11</f>
        <v>#VALUE!</v>
      </c>
      <c r="EF44" s="45">
        <f t="shared" si="112"/>
        <v>8.9999999999999941E-3</v>
      </c>
      <c r="EG44" s="45">
        <f t="shared" si="112"/>
        <v>1.6E-2</v>
      </c>
      <c r="EH44" s="45">
        <f t="shared" si="112"/>
        <v>1.6E-2</v>
      </c>
      <c r="EI44" s="45">
        <f t="shared" si="112"/>
        <v>1.5999999999999986E-2</v>
      </c>
      <c r="EJ44" s="45">
        <f t="shared" si="112"/>
        <v>1.7000000000000001E-2</v>
      </c>
      <c r="EK44" s="45">
        <f t="shared" si="112"/>
        <v>1.7000000000000015E-2</v>
      </c>
      <c r="EL44" s="45">
        <f t="shared" si="112"/>
        <v>1.7000000000000001E-2</v>
      </c>
      <c r="EM44" s="45" t="e">
        <f t="shared" si="112"/>
        <v>#VALUE!</v>
      </c>
      <c r="EN44" s="45" t="e">
        <f t="shared" si="112"/>
        <v>#VALUE!</v>
      </c>
      <c r="EO44" s="45">
        <f t="shared" si="112"/>
        <v>3.1E-2</v>
      </c>
      <c r="EP44" s="45">
        <f t="shared" si="112"/>
        <v>3.1E-2</v>
      </c>
      <c r="EQ44" s="45" t="e">
        <f t="shared" si="112"/>
        <v>#VALUE!</v>
      </c>
      <c r="ER44" s="45" t="e">
        <f t="shared" si="112"/>
        <v>#VALUE!</v>
      </c>
      <c r="ES44" s="45" t="e">
        <f t="shared" si="112"/>
        <v>#VALUE!</v>
      </c>
      <c r="ET44" s="45" t="e">
        <f t="shared" si="112"/>
        <v>#VALUE!</v>
      </c>
      <c r="EU44" s="45" t="e">
        <f t="shared" si="112"/>
        <v>#VALUE!</v>
      </c>
      <c r="EV44" s="45" t="e">
        <f>DE10-BT$11</f>
        <v>#VALUE!</v>
      </c>
      <c r="EY44" s="41" t="s">
        <v>2234</v>
      </c>
      <c r="EZ44" s="45">
        <f>DP44/BY10</f>
        <v>8.5365853658536661E-2</v>
      </c>
      <c r="FA44" s="45">
        <f t="shared" ref="FA44:FZ44" si="113">DQ44/BZ10</f>
        <v>0.10218978102189789</v>
      </c>
      <c r="FB44" s="45">
        <f t="shared" si="113"/>
        <v>8.5365853658536661E-2</v>
      </c>
      <c r="FC44" s="45">
        <f t="shared" si="113"/>
        <v>9.2409240924092501E-2</v>
      </c>
      <c r="FD44" s="443" t="s">
        <v>2122</v>
      </c>
      <c r="FE44" s="45">
        <f t="shared" si="113"/>
        <v>0.1764705882352941</v>
      </c>
      <c r="FF44" s="443" t="s">
        <v>2122</v>
      </c>
      <c r="FG44" s="443" t="s">
        <v>2122</v>
      </c>
      <c r="FH44" s="45">
        <f t="shared" si="113"/>
        <v>0.20338983050847453</v>
      </c>
      <c r="FI44" s="45">
        <f t="shared" si="113"/>
        <v>0.11206896551724137</v>
      </c>
      <c r="FJ44" s="45">
        <f t="shared" si="113"/>
        <v>0.11206896551724137</v>
      </c>
      <c r="FK44" s="443" t="s">
        <v>2122</v>
      </c>
      <c r="FL44" s="45">
        <f t="shared" si="113"/>
        <v>0.10714285714285708</v>
      </c>
      <c r="FM44" s="45">
        <f t="shared" si="113"/>
        <v>0.11538461538461531</v>
      </c>
      <c r="FN44" s="45">
        <f t="shared" si="113"/>
        <v>0.11688311688311681</v>
      </c>
      <c r="FO44" s="443" t="s">
        <v>2122</v>
      </c>
      <c r="FP44" s="45">
        <f t="shared" si="113"/>
        <v>0.10714285714285708</v>
      </c>
      <c r="FQ44" s="45">
        <f t="shared" si="113"/>
        <v>0.13223140495867769</v>
      </c>
      <c r="FR44" s="45">
        <f t="shared" si="113"/>
        <v>0.13223140495867769</v>
      </c>
      <c r="FS44" s="45">
        <f t="shared" si="113"/>
        <v>9.5238095238095163E-2</v>
      </c>
      <c r="FT44" s="45">
        <f t="shared" si="113"/>
        <v>0.16037735849056606</v>
      </c>
      <c r="FU44" s="45">
        <f t="shared" si="113"/>
        <v>0.1223021582733814</v>
      </c>
      <c r="FV44" s="45">
        <f t="shared" si="113"/>
        <v>0.15740740740740741</v>
      </c>
      <c r="FW44" s="443" t="s">
        <v>2122</v>
      </c>
      <c r="FX44" s="443" t="s">
        <v>2122</v>
      </c>
      <c r="FY44" s="45">
        <f t="shared" si="113"/>
        <v>0.17222222222222222</v>
      </c>
      <c r="FZ44" s="45">
        <f t="shared" si="113"/>
        <v>0.18674698795180722</v>
      </c>
      <c r="GA44" s="443" t="s">
        <v>2122</v>
      </c>
      <c r="GB44" s="443" t="s">
        <v>2122</v>
      </c>
      <c r="GC44" s="443" t="s">
        <v>2122</v>
      </c>
      <c r="GD44" s="443" t="s">
        <v>2122</v>
      </c>
      <c r="GE44" s="443" t="s">
        <v>2122</v>
      </c>
      <c r="GF44" s="443" t="s">
        <v>2122</v>
      </c>
    </row>
    <row r="45" spans="117:188">
      <c r="DM45" s="41">
        <v>10</v>
      </c>
      <c r="DN45" s="41">
        <v>1</v>
      </c>
      <c r="DO45" s="41" t="str">
        <f t="shared" si="95"/>
        <v>処遇加算Ⅱ特定加算Ⅱベア加算なしから新加算Ⅰ</v>
      </c>
      <c r="DP45" s="45">
        <f t="shared" ref="DP45:ED48" si="114">BY3-AN$12</f>
        <v>0.16200000000000003</v>
      </c>
      <c r="DQ45" s="45">
        <f t="shared" si="114"/>
        <v>0.14200000000000004</v>
      </c>
      <c r="DR45" s="45">
        <f t="shared" si="114"/>
        <v>0.16200000000000003</v>
      </c>
      <c r="DS45" s="45">
        <f t="shared" si="114"/>
        <v>0.15200000000000002</v>
      </c>
      <c r="DT45" s="45" t="e">
        <f t="shared" si="114"/>
        <v>#VALUE!</v>
      </c>
      <c r="DU45" s="45">
        <f t="shared" si="114"/>
        <v>3.599999999999999E-2</v>
      </c>
      <c r="DV45" s="45" t="e">
        <f t="shared" si="114"/>
        <v>#VALUE!</v>
      </c>
      <c r="DW45" s="45" t="e">
        <f t="shared" si="114"/>
        <v>#VALUE!</v>
      </c>
      <c r="DX45" s="45">
        <f t="shared" si="114"/>
        <v>7.1000000000000008E-2</v>
      </c>
      <c r="DY45" s="45">
        <f t="shared" si="114"/>
        <v>5.3000000000000019E-2</v>
      </c>
      <c r="DZ45" s="45">
        <f t="shared" si="114"/>
        <v>5.3000000000000019E-2</v>
      </c>
      <c r="EA45" s="45">
        <f t="shared" si="114"/>
        <v>4.0999999999999995E-2</v>
      </c>
      <c r="EB45" s="45">
        <f t="shared" si="114"/>
        <v>4.0999999999999995E-2</v>
      </c>
      <c r="EC45" s="45">
        <f t="shared" si="114"/>
        <v>0.04</v>
      </c>
      <c r="ED45" s="45">
        <f t="shared" si="114"/>
        <v>3.7999999999999999E-2</v>
      </c>
      <c r="EE45" s="45" t="e">
        <f t="shared" ref="EE45:EU45" si="115">CN3-BC$12</f>
        <v>#VALUE!</v>
      </c>
      <c r="EF45" s="45">
        <f t="shared" si="115"/>
        <v>4.0999999999999995E-2</v>
      </c>
      <c r="EG45" s="45">
        <f t="shared" si="115"/>
        <v>6.8000000000000019E-2</v>
      </c>
      <c r="EH45" s="45">
        <f t="shared" si="115"/>
        <v>6.8000000000000019E-2</v>
      </c>
      <c r="EI45" s="45">
        <f t="shared" si="115"/>
        <v>8.4999999999999964E-2</v>
      </c>
      <c r="EJ45" s="45">
        <f t="shared" si="115"/>
        <v>6.2000000000000013E-2</v>
      </c>
      <c r="EK45" s="45">
        <f t="shared" si="115"/>
        <v>7.3999999999999996E-2</v>
      </c>
      <c r="EL45" s="45">
        <f t="shared" si="115"/>
        <v>6.3000000000000014E-2</v>
      </c>
      <c r="EM45" s="45" t="e">
        <f t="shared" si="115"/>
        <v>#VALUE!</v>
      </c>
      <c r="EN45" s="45" t="e">
        <f t="shared" si="115"/>
        <v>#VALUE!</v>
      </c>
      <c r="EO45" s="45">
        <f t="shared" si="115"/>
        <v>0.10000000000000003</v>
      </c>
      <c r="EP45" s="45">
        <f t="shared" si="115"/>
        <v>9.4E-2</v>
      </c>
      <c r="EQ45" s="45" t="e">
        <f t="shared" si="115"/>
        <v>#VALUE!</v>
      </c>
      <c r="ER45" s="45" t="e">
        <f t="shared" si="115"/>
        <v>#VALUE!</v>
      </c>
      <c r="ES45" s="45" t="e">
        <f t="shared" si="115"/>
        <v>#VALUE!</v>
      </c>
      <c r="ET45" s="45" t="e">
        <f t="shared" si="115"/>
        <v>#VALUE!</v>
      </c>
      <c r="EU45" s="45" t="e">
        <f t="shared" si="115"/>
        <v>#VALUE!</v>
      </c>
      <c r="EV45" s="45" t="e">
        <f>DE3-BT$12</f>
        <v>#VALUE!</v>
      </c>
      <c r="EY45" s="41" t="s">
        <v>2235</v>
      </c>
      <c r="EZ45" s="45">
        <f>DP45/BY3</f>
        <v>0.38848920863309355</v>
      </c>
      <c r="FA45" s="45">
        <f t="shared" ref="FA45:FZ48" si="116">DQ45/BZ3</f>
        <v>0.41399416909621001</v>
      </c>
      <c r="FB45" s="45">
        <f t="shared" si="116"/>
        <v>0.38848920863309355</v>
      </c>
      <c r="FC45" s="45">
        <f t="shared" si="116"/>
        <v>0.3979057591623037</v>
      </c>
      <c r="FD45" s="443" t="s">
        <v>2122</v>
      </c>
      <c r="FE45" s="45">
        <f t="shared" si="116"/>
        <v>0.44444444444444436</v>
      </c>
      <c r="FF45" s="443" t="s">
        <v>2122</v>
      </c>
      <c r="FG45" s="443" t="s">
        <v>2122</v>
      </c>
      <c r="FH45" s="45">
        <f t="shared" si="116"/>
        <v>0.51824817518248179</v>
      </c>
      <c r="FI45" s="45">
        <f t="shared" si="116"/>
        <v>0.38405797101449285</v>
      </c>
      <c r="FJ45" s="45">
        <f t="shared" si="116"/>
        <v>0.38405797101449285</v>
      </c>
      <c r="FK45" s="45">
        <f t="shared" si="116"/>
        <v>0.39805825242718446</v>
      </c>
      <c r="FL45" s="45">
        <f t="shared" si="116"/>
        <v>0.39805825242718446</v>
      </c>
      <c r="FM45" s="45">
        <f t="shared" si="116"/>
        <v>0.41666666666666669</v>
      </c>
      <c r="FN45" s="45">
        <f t="shared" si="116"/>
        <v>0.40860215053763438</v>
      </c>
      <c r="FO45" s="443" t="s">
        <v>2122</v>
      </c>
      <c r="FP45" s="45">
        <f t="shared" si="116"/>
        <v>0.39805825242718446</v>
      </c>
      <c r="FQ45" s="45">
        <f t="shared" si="116"/>
        <v>0.46258503401360551</v>
      </c>
      <c r="FR45" s="45">
        <f t="shared" si="116"/>
        <v>0.46258503401360551</v>
      </c>
      <c r="FS45" s="45">
        <f t="shared" si="116"/>
        <v>0.40284360189573448</v>
      </c>
      <c r="FT45" s="45">
        <f t="shared" si="116"/>
        <v>0.47328244274809167</v>
      </c>
      <c r="FU45" s="45">
        <f t="shared" si="116"/>
        <v>0.42045454545454547</v>
      </c>
      <c r="FV45" s="45">
        <f t="shared" si="116"/>
        <v>0.47014925373134336</v>
      </c>
      <c r="FW45" s="443" t="s">
        <v>2122</v>
      </c>
      <c r="FX45" s="443" t="s">
        <v>2122</v>
      </c>
      <c r="FY45" s="45">
        <f t="shared" si="116"/>
        <v>0.47393364928909965</v>
      </c>
      <c r="FZ45" s="45">
        <f t="shared" si="116"/>
        <v>0.49214659685863876</v>
      </c>
      <c r="GA45" s="443" t="s">
        <v>2122</v>
      </c>
      <c r="GB45" s="443" t="s">
        <v>2122</v>
      </c>
      <c r="GC45" s="443" t="s">
        <v>2122</v>
      </c>
      <c r="GD45" s="443" t="s">
        <v>2122</v>
      </c>
      <c r="GE45" s="443" t="s">
        <v>2122</v>
      </c>
      <c r="GF45" s="443" t="s">
        <v>2122</v>
      </c>
    </row>
    <row r="46" spans="117:188">
      <c r="DM46" s="41">
        <v>10</v>
      </c>
      <c r="DN46" s="41">
        <v>2</v>
      </c>
      <c r="DO46" s="41" t="str">
        <f t="shared" si="95"/>
        <v>処遇加算Ⅱ特定加算Ⅱベア加算なしから新加算Ⅱ</v>
      </c>
      <c r="DP46" s="45">
        <f t="shared" si="114"/>
        <v>0.14700000000000002</v>
      </c>
      <c r="DQ46" s="45">
        <f t="shared" si="114"/>
        <v>0.12700000000000003</v>
      </c>
      <c r="DR46" s="45">
        <f t="shared" si="114"/>
        <v>0.14700000000000002</v>
      </c>
      <c r="DS46" s="45">
        <f t="shared" si="114"/>
        <v>0.13700000000000001</v>
      </c>
      <c r="DT46" s="45" t="e">
        <f t="shared" si="114"/>
        <v>#VALUE!</v>
      </c>
      <c r="DU46" s="45">
        <f t="shared" si="114"/>
        <v>3.4999999999999989E-2</v>
      </c>
      <c r="DV46" s="45" t="e">
        <f t="shared" si="114"/>
        <v>#VALUE!</v>
      </c>
      <c r="DW46" s="45" t="e">
        <f t="shared" si="114"/>
        <v>#VALUE!</v>
      </c>
      <c r="DX46" s="45">
        <f t="shared" si="114"/>
        <v>6.9000000000000006E-2</v>
      </c>
      <c r="DY46" s="45">
        <f t="shared" si="114"/>
        <v>4.9000000000000016E-2</v>
      </c>
      <c r="DZ46" s="45">
        <f t="shared" si="114"/>
        <v>4.9000000000000016E-2</v>
      </c>
      <c r="EA46" s="45">
        <f t="shared" si="114"/>
        <v>3.8999999999999993E-2</v>
      </c>
      <c r="EB46" s="45">
        <f t="shared" si="114"/>
        <v>3.8999999999999993E-2</v>
      </c>
      <c r="EC46" s="45">
        <f t="shared" si="114"/>
        <v>3.7999999999999999E-2</v>
      </c>
      <c r="ED46" s="45">
        <f t="shared" si="114"/>
        <v>3.5999999999999997E-2</v>
      </c>
      <c r="EE46" s="45" t="e">
        <f t="shared" ref="EE46:EU46" si="117">CN4-BC$12</f>
        <v>#VALUE!</v>
      </c>
      <c r="EF46" s="45">
        <f t="shared" si="117"/>
        <v>3.8999999999999993E-2</v>
      </c>
      <c r="EG46" s="45">
        <f t="shared" si="117"/>
        <v>6.5000000000000016E-2</v>
      </c>
      <c r="EH46" s="45">
        <f t="shared" si="117"/>
        <v>6.5000000000000016E-2</v>
      </c>
      <c r="EI46" s="45">
        <f t="shared" si="117"/>
        <v>8.1999999999999962E-2</v>
      </c>
      <c r="EJ46" s="45">
        <f t="shared" si="117"/>
        <v>5.9000000000000011E-2</v>
      </c>
      <c r="EK46" s="45">
        <f t="shared" si="117"/>
        <v>7.0999999999999994E-2</v>
      </c>
      <c r="EL46" s="45">
        <f t="shared" si="117"/>
        <v>6.0000000000000012E-2</v>
      </c>
      <c r="EM46" s="45" t="e">
        <f t="shared" si="117"/>
        <v>#VALUE!</v>
      </c>
      <c r="EN46" s="45" t="e">
        <f t="shared" si="117"/>
        <v>#VALUE!</v>
      </c>
      <c r="EO46" s="45">
        <f t="shared" si="117"/>
        <v>9.600000000000003E-2</v>
      </c>
      <c r="EP46" s="45">
        <f t="shared" si="117"/>
        <v>0.09</v>
      </c>
      <c r="EQ46" s="45" t="e">
        <f t="shared" si="117"/>
        <v>#VALUE!</v>
      </c>
      <c r="ER46" s="45" t="e">
        <f t="shared" si="117"/>
        <v>#VALUE!</v>
      </c>
      <c r="ES46" s="45" t="e">
        <f t="shared" si="117"/>
        <v>#VALUE!</v>
      </c>
      <c r="ET46" s="45" t="e">
        <f t="shared" si="117"/>
        <v>#VALUE!</v>
      </c>
      <c r="EU46" s="45" t="e">
        <f t="shared" si="117"/>
        <v>#VALUE!</v>
      </c>
      <c r="EV46" s="45" t="e">
        <f>DE4-BT$12</f>
        <v>#VALUE!</v>
      </c>
      <c r="EY46" s="41" t="s">
        <v>2236</v>
      </c>
      <c r="EZ46" s="45">
        <f>DP46/BY4</f>
        <v>0.36567164179104478</v>
      </c>
      <c r="FA46" s="45">
        <f t="shared" si="116"/>
        <v>0.38719512195121958</v>
      </c>
      <c r="FB46" s="45">
        <f t="shared" si="116"/>
        <v>0.36567164179104478</v>
      </c>
      <c r="FC46" s="45">
        <f t="shared" si="116"/>
        <v>0.37329700272479566</v>
      </c>
      <c r="FD46" s="443" t="s">
        <v>2122</v>
      </c>
      <c r="FE46" s="45">
        <f t="shared" si="116"/>
        <v>0.43749999999999994</v>
      </c>
      <c r="FF46" s="443" t="s">
        <v>2122</v>
      </c>
      <c r="FG46" s="443" t="s">
        <v>2122</v>
      </c>
      <c r="FH46" s="45">
        <f t="shared" si="116"/>
        <v>0.51111111111111107</v>
      </c>
      <c r="FI46" s="45">
        <f t="shared" si="116"/>
        <v>0.36567164179104489</v>
      </c>
      <c r="FJ46" s="45">
        <f t="shared" si="116"/>
        <v>0.36567164179104489</v>
      </c>
      <c r="FK46" s="45">
        <f t="shared" si="116"/>
        <v>0.38613861386138609</v>
      </c>
      <c r="FL46" s="45">
        <f t="shared" si="116"/>
        <v>0.38613861386138609</v>
      </c>
      <c r="FM46" s="45">
        <f t="shared" si="116"/>
        <v>0.40425531914893614</v>
      </c>
      <c r="FN46" s="45">
        <f t="shared" si="116"/>
        <v>0.39560439560439559</v>
      </c>
      <c r="FO46" s="443" t="s">
        <v>2122</v>
      </c>
      <c r="FP46" s="45">
        <f t="shared" si="116"/>
        <v>0.38613861386138609</v>
      </c>
      <c r="FQ46" s="45">
        <f t="shared" si="116"/>
        <v>0.45138888888888895</v>
      </c>
      <c r="FR46" s="45">
        <f t="shared" si="116"/>
        <v>0.45138888888888895</v>
      </c>
      <c r="FS46" s="45">
        <f t="shared" si="116"/>
        <v>0.39423076923076911</v>
      </c>
      <c r="FT46" s="45">
        <f t="shared" si="116"/>
        <v>0.46093750000000006</v>
      </c>
      <c r="FU46" s="45">
        <f t="shared" si="116"/>
        <v>0.41040462427745666</v>
      </c>
      <c r="FV46" s="45">
        <f t="shared" si="116"/>
        <v>0.45801526717557262</v>
      </c>
      <c r="FW46" s="443" t="s">
        <v>2122</v>
      </c>
      <c r="FX46" s="443" t="s">
        <v>2122</v>
      </c>
      <c r="FY46" s="45">
        <f t="shared" si="116"/>
        <v>0.4637681159420291</v>
      </c>
      <c r="FZ46" s="45">
        <f t="shared" si="116"/>
        <v>0.48128342245989303</v>
      </c>
      <c r="GA46" s="443" t="s">
        <v>2122</v>
      </c>
      <c r="GB46" s="443" t="s">
        <v>2122</v>
      </c>
      <c r="GC46" s="443" t="s">
        <v>2122</v>
      </c>
      <c r="GD46" s="443" t="s">
        <v>2122</v>
      </c>
      <c r="GE46" s="443" t="s">
        <v>2122</v>
      </c>
      <c r="GF46" s="443" t="s">
        <v>2122</v>
      </c>
    </row>
    <row r="47" spans="117:188">
      <c r="DM47" s="41">
        <v>10</v>
      </c>
      <c r="DN47" s="41">
        <v>3</v>
      </c>
      <c r="DO47" s="41" t="str">
        <f t="shared" si="95"/>
        <v>処遇加算Ⅱ特定加算Ⅱベア加算なしから新加算Ⅲ</v>
      </c>
      <c r="DP47" s="45">
        <f t="shared" si="114"/>
        <v>9.2000000000000026E-2</v>
      </c>
      <c r="DQ47" s="45">
        <f t="shared" si="114"/>
        <v>7.2000000000000036E-2</v>
      </c>
      <c r="DR47" s="45">
        <f t="shared" si="114"/>
        <v>9.2000000000000026E-2</v>
      </c>
      <c r="DS47" s="45">
        <f t="shared" si="114"/>
        <v>8.2000000000000017E-2</v>
      </c>
      <c r="DT47" s="45" t="e">
        <f t="shared" si="114"/>
        <v>#VALUE!</v>
      </c>
      <c r="DU47" s="45">
        <f t="shared" si="114"/>
        <v>2.1999999999999992E-2</v>
      </c>
      <c r="DV47" s="45" t="e">
        <f t="shared" si="114"/>
        <v>#VALUE!</v>
      </c>
      <c r="DW47" s="45" t="e">
        <f t="shared" si="114"/>
        <v>#VALUE!</v>
      </c>
      <c r="DX47" s="45">
        <f t="shared" si="114"/>
        <v>4.9999999999999989E-2</v>
      </c>
      <c r="DY47" s="45">
        <f t="shared" si="114"/>
        <v>1.3000000000000012E-2</v>
      </c>
      <c r="DZ47" s="45">
        <f t="shared" si="114"/>
        <v>1.3000000000000012E-2</v>
      </c>
      <c r="EA47" s="45">
        <f t="shared" si="114"/>
        <v>2.3999999999999994E-2</v>
      </c>
      <c r="EB47" s="45">
        <f t="shared" si="114"/>
        <v>2.3999999999999994E-2</v>
      </c>
      <c r="EC47" s="45">
        <f t="shared" si="114"/>
        <v>2.3E-2</v>
      </c>
      <c r="ED47" s="45">
        <f t="shared" si="114"/>
        <v>2.0999999999999998E-2</v>
      </c>
      <c r="EE47" s="45" t="e">
        <f t="shared" ref="EE47:EU47" si="118">CN5-BC$12</f>
        <v>#VALUE!</v>
      </c>
      <c r="EF47" s="45">
        <f t="shared" si="118"/>
        <v>2.3999999999999994E-2</v>
      </c>
      <c r="EG47" s="45">
        <f t="shared" si="118"/>
        <v>4.9000000000000002E-2</v>
      </c>
      <c r="EH47" s="45">
        <f t="shared" si="118"/>
        <v>4.9000000000000002E-2</v>
      </c>
      <c r="EI47" s="45">
        <f t="shared" si="118"/>
        <v>6.6000000000000003E-2</v>
      </c>
      <c r="EJ47" s="45">
        <f t="shared" si="118"/>
        <v>4.9000000000000016E-2</v>
      </c>
      <c r="EK47" s="45">
        <f t="shared" si="118"/>
        <v>6.0999999999999985E-2</v>
      </c>
      <c r="EL47" s="45">
        <f t="shared" si="118"/>
        <v>5.0000000000000017E-2</v>
      </c>
      <c r="EM47" s="45" t="e">
        <f t="shared" si="118"/>
        <v>#VALUE!</v>
      </c>
      <c r="EN47" s="45" t="e">
        <f t="shared" si="118"/>
        <v>#VALUE!</v>
      </c>
      <c r="EO47" s="45">
        <f t="shared" si="118"/>
        <v>5.7000000000000023E-2</v>
      </c>
      <c r="EP47" s="45">
        <f t="shared" si="118"/>
        <v>5.099999999999999E-2</v>
      </c>
      <c r="EQ47" s="45" t="e">
        <f t="shared" si="118"/>
        <v>#VALUE!</v>
      </c>
      <c r="ER47" s="45" t="e">
        <f t="shared" si="118"/>
        <v>#VALUE!</v>
      </c>
      <c r="ES47" s="45" t="e">
        <f t="shared" si="118"/>
        <v>#VALUE!</v>
      </c>
      <c r="ET47" s="45" t="e">
        <f t="shared" si="118"/>
        <v>#VALUE!</v>
      </c>
      <c r="EU47" s="45" t="e">
        <f t="shared" si="118"/>
        <v>#VALUE!</v>
      </c>
      <c r="EV47" s="45" t="e">
        <f>DE5-BT$12</f>
        <v>#VALUE!</v>
      </c>
      <c r="EY47" s="41" t="s">
        <v>2237</v>
      </c>
      <c r="EZ47" s="45">
        <f>DP47/BY5</f>
        <v>0.2651296829971182</v>
      </c>
      <c r="FA47" s="45">
        <f t="shared" si="116"/>
        <v>0.26373626373626385</v>
      </c>
      <c r="FB47" s="45">
        <f t="shared" si="116"/>
        <v>0.2651296829971182</v>
      </c>
      <c r="FC47" s="45">
        <f t="shared" si="116"/>
        <v>0.26282051282051289</v>
      </c>
      <c r="FD47" s="443" t="s">
        <v>2122</v>
      </c>
      <c r="FE47" s="45">
        <f t="shared" si="116"/>
        <v>0.32835820895522383</v>
      </c>
      <c r="FF47" s="443" t="s">
        <v>2122</v>
      </c>
      <c r="FG47" s="443" t="s">
        <v>2122</v>
      </c>
      <c r="FH47" s="45">
        <f t="shared" si="116"/>
        <v>0.43103448275862061</v>
      </c>
      <c r="FI47" s="45">
        <f t="shared" si="116"/>
        <v>0.13265306122448992</v>
      </c>
      <c r="FJ47" s="45">
        <f t="shared" si="116"/>
        <v>0.13265306122448992</v>
      </c>
      <c r="FK47" s="45">
        <f t="shared" si="116"/>
        <v>0.27906976744186041</v>
      </c>
      <c r="FL47" s="45">
        <f t="shared" si="116"/>
        <v>0.27906976744186041</v>
      </c>
      <c r="FM47" s="45">
        <f t="shared" si="116"/>
        <v>0.29113924050632911</v>
      </c>
      <c r="FN47" s="45">
        <f t="shared" si="116"/>
        <v>0.27631578947368418</v>
      </c>
      <c r="FO47" s="443" t="s">
        <v>2122</v>
      </c>
      <c r="FP47" s="45">
        <f t="shared" si="116"/>
        <v>0.27906976744186041</v>
      </c>
      <c r="FQ47" s="45">
        <f t="shared" si="116"/>
        <v>0.3828125</v>
      </c>
      <c r="FR47" s="45">
        <f t="shared" si="116"/>
        <v>0.3828125</v>
      </c>
      <c r="FS47" s="45">
        <f t="shared" si="116"/>
        <v>0.34375</v>
      </c>
      <c r="FT47" s="45">
        <f t="shared" si="116"/>
        <v>0.41525423728813571</v>
      </c>
      <c r="FU47" s="45">
        <f t="shared" si="116"/>
        <v>0.37423312883435578</v>
      </c>
      <c r="FV47" s="45">
        <f t="shared" si="116"/>
        <v>0.41322314049586789</v>
      </c>
      <c r="FW47" s="443" t="s">
        <v>2122</v>
      </c>
      <c r="FX47" s="443" t="s">
        <v>2122</v>
      </c>
      <c r="FY47" s="45">
        <f t="shared" si="116"/>
        <v>0.33928571428571441</v>
      </c>
      <c r="FZ47" s="45">
        <f t="shared" si="116"/>
        <v>0.34459459459459452</v>
      </c>
      <c r="GA47" s="443" t="s">
        <v>2122</v>
      </c>
      <c r="GB47" s="443" t="s">
        <v>2122</v>
      </c>
      <c r="GC47" s="443" t="s">
        <v>2122</v>
      </c>
      <c r="GD47" s="443" t="s">
        <v>2122</v>
      </c>
      <c r="GE47" s="443" t="s">
        <v>2122</v>
      </c>
      <c r="GF47" s="443" t="s">
        <v>2122</v>
      </c>
    </row>
    <row r="48" spans="117:188">
      <c r="DM48" s="41">
        <v>10</v>
      </c>
      <c r="DN48" s="41">
        <v>4</v>
      </c>
      <c r="DO48" s="41" t="str">
        <f t="shared" si="95"/>
        <v>処遇加算Ⅱ特定加算Ⅱベア加算なしから新加算Ⅳ</v>
      </c>
      <c r="DP48" s="45">
        <f t="shared" si="114"/>
        <v>1.8000000000000016E-2</v>
      </c>
      <c r="DQ48" s="45">
        <f t="shared" si="114"/>
        <v>1.8000000000000016E-2</v>
      </c>
      <c r="DR48" s="45">
        <f t="shared" si="114"/>
        <v>1.8000000000000016E-2</v>
      </c>
      <c r="DS48" s="45">
        <f t="shared" si="114"/>
        <v>1.7999999999999988E-2</v>
      </c>
      <c r="DT48" s="45" t="e">
        <f t="shared" si="114"/>
        <v>#VALUE!</v>
      </c>
      <c r="DU48" s="45">
        <f t="shared" si="114"/>
        <v>9.999999999999995E-3</v>
      </c>
      <c r="DV48" s="45" t="e">
        <f t="shared" si="114"/>
        <v>#VALUE!</v>
      </c>
      <c r="DW48" s="45" t="e">
        <f t="shared" si="114"/>
        <v>#VALUE!</v>
      </c>
      <c r="DX48" s="45">
        <f t="shared" si="114"/>
        <v>3.3000000000000002E-2</v>
      </c>
      <c r="DY48" s="45">
        <f t="shared" si="114"/>
        <v>-4.9999999999999906E-3</v>
      </c>
      <c r="DZ48" s="45">
        <f t="shared" si="114"/>
        <v>-4.9999999999999906E-3</v>
      </c>
      <c r="EA48" s="45">
        <f t="shared" si="114"/>
        <v>6.9999999999999923E-3</v>
      </c>
      <c r="EB48" s="45">
        <f t="shared" si="114"/>
        <v>6.9999999999999923E-3</v>
      </c>
      <c r="EC48" s="45">
        <f t="shared" si="114"/>
        <v>6.9999999999999993E-3</v>
      </c>
      <c r="ED48" s="45">
        <f t="shared" si="114"/>
        <v>6.9999999999999993E-3</v>
      </c>
      <c r="EE48" s="45" t="e">
        <f t="shared" ref="EE48:EU48" si="119">CN6-BC$12</f>
        <v>#VALUE!</v>
      </c>
      <c r="EF48" s="45">
        <f t="shared" si="119"/>
        <v>6.9999999999999923E-3</v>
      </c>
      <c r="EG48" s="45">
        <f t="shared" si="119"/>
        <v>2.5999999999999995E-2</v>
      </c>
      <c r="EH48" s="45">
        <f t="shared" si="119"/>
        <v>2.5999999999999995E-2</v>
      </c>
      <c r="EI48" s="45">
        <f t="shared" si="119"/>
        <v>2.6000000000000023E-2</v>
      </c>
      <c r="EJ48" s="45">
        <f t="shared" si="119"/>
        <v>2.700000000000001E-2</v>
      </c>
      <c r="EK48" s="45">
        <f t="shared" si="119"/>
        <v>2.700000000000001E-2</v>
      </c>
      <c r="EL48" s="45">
        <f t="shared" si="119"/>
        <v>2.700000000000001E-2</v>
      </c>
      <c r="EM48" s="45" t="e">
        <f t="shared" si="119"/>
        <v>#VALUE!</v>
      </c>
      <c r="EN48" s="45" t="e">
        <f t="shared" si="119"/>
        <v>#VALUE!</v>
      </c>
      <c r="EO48" s="45">
        <f t="shared" si="119"/>
        <v>0.03</v>
      </c>
      <c r="EP48" s="45">
        <f t="shared" si="119"/>
        <v>0.03</v>
      </c>
      <c r="EQ48" s="45" t="e">
        <f t="shared" si="119"/>
        <v>#VALUE!</v>
      </c>
      <c r="ER48" s="45" t="e">
        <f t="shared" si="119"/>
        <v>#VALUE!</v>
      </c>
      <c r="ES48" s="45" t="e">
        <f t="shared" si="119"/>
        <v>#VALUE!</v>
      </c>
      <c r="ET48" s="45" t="e">
        <f t="shared" si="119"/>
        <v>#VALUE!</v>
      </c>
      <c r="EU48" s="45" t="e">
        <f t="shared" si="119"/>
        <v>#VALUE!</v>
      </c>
      <c r="EV48" s="45" t="e">
        <f>DE6-BT$12</f>
        <v>#VALUE!</v>
      </c>
      <c r="EY48" s="41" t="s">
        <v>2238</v>
      </c>
      <c r="EZ48" s="45">
        <f>DP48/BY6</f>
        <v>6.5934065934065991E-2</v>
      </c>
      <c r="FA48" s="45">
        <f t="shared" si="116"/>
        <v>8.2191780821917887E-2</v>
      </c>
      <c r="FB48" s="45">
        <f t="shared" si="116"/>
        <v>6.5934065934065991E-2</v>
      </c>
      <c r="FC48" s="45">
        <f t="shared" si="116"/>
        <v>7.2580645161290286E-2</v>
      </c>
      <c r="FD48" s="443" t="s">
        <v>2122</v>
      </c>
      <c r="FE48" s="45">
        <f t="shared" si="116"/>
        <v>0.18181818181818174</v>
      </c>
      <c r="FF48" s="443" t="s">
        <v>2122</v>
      </c>
      <c r="FG48" s="443" t="s">
        <v>2122</v>
      </c>
      <c r="FH48" s="45">
        <f t="shared" si="116"/>
        <v>0.33333333333333331</v>
      </c>
      <c r="FI48" s="45">
        <f t="shared" si="116"/>
        <v>-6.2499999999999882E-2</v>
      </c>
      <c r="FJ48" s="45">
        <f t="shared" si="116"/>
        <v>-6.2499999999999882E-2</v>
      </c>
      <c r="FK48" s="45">
        <f t="shared" si="116"/>
        <v>0.10144927536231874</v>
      </c>
      <c r="FL48" s="45">
        <f t="shared" si="116"/>
        <v>0.10144927536231874</v>
      </c>
      <c r="FM48" s="45">
        <f t="shared" si="116"/>
        <v>0.1111111111111111</v>
      </c>
      <c r="FN48" s="45">
        <f t="shared" si="116"/>
        <v>0.1129032258064516</v>
      </c>
      <c r="FO48" s="443" t="s">
        <v>2122</v>
      </c>
      <c r="FP48" s="45">
        <f t="shared" si="116"/>
        <v>0.10144927536231874</v>
      </c>
      <c r="FQ48" s="45">
        <f t="shared" si="116"/>
        <v>0.24761904761904757</v>
      </c>
      <c r="FR48" s="45">
        <f t="shared" si="116"/>
        <v>0.24761904761904757</v>
      </c>
      <c r="FS48" s="45">
        <f t="shared" si="116"/>
        <v>0.17105263157894748</v>
      </c>
      <c r="FT48" s="45">
        <f t="shared" si="116"/>
        <v>0.28125000000000011</v>
      </c>
      <c r="FU48" s="45">
        <f t="shared" si="116"/>
        <v>0.20930232558139542</v>
      </c>
      <c r="FV48" s="45">
        <f t="shared" si="116"/>
        <v>0.27551020408163274</v>
      </c>
      <c r="FW48" s="443" t="s">
        <v>2122</v>
      </c>
      <c r="FX48" s="443" t="s">
        <v>2122</v>
      </c>
      <c r="FY48" s="45">
        <f t="shared" si="116"/>
        <v>0.21276595744680851</v>
      </c>
      <c r="FZ48" s="45">
        <f t="shared" si="116"/>
        <v>0.23622047244094488</v>
      </c>
      <c r="GA48" s="443" t="s">
        <v>2122</v>
      </c>
      <c r="GB48" s="443" t="s">
        <v>2122</v>
      </c>
      <c r="GC48" s="443" t="s">
        <v>2122</v>
      </c>
      <c r="GD48" s="443" t="s">
        <v>2122</v>
      </c>
      <c r="GE48" s="443" t="s">
        <v>2122</v>
      </c>
      <c r="GF48" s="443" t="s">
        <v>2122</v>
      </c>
    </row>
    <row r="49" spans="117:188">
      <c r="DM49" s="41">
        <v>10</v>
      </c>
      <c r="DN49" s="41">
        <v>10</v>
      </c>
      <c r="DO49" s="41" t="str">
        <f t="shared" si="95"/>
        <v>処遇加算Ⅱ特定加算Ⅱベア加算なしから新加算Ⅴ（６）</v>
      </c>
      <c r="DP49" s="45">
        <f t="shared" ref="DP49:ED49" si="120">BY12-AN$12</f>
        <v>2.8000000000000025E-2</v>
      </c>
      <c r="DQ49" s="45">
        <f t="shared" si="120"/>
        <v>2.7999999999999997E-2</v>
      </c>
      <c r="DR49" s="45">
        <f t="shared" si="120"/>
        <v>2.8000000000000025E-2</v>
      </c>
      <c r="DS49" s="45">
        <f t="shared" si="120"/>
        <v>2.8000000000000025E-2</v>
      </c>
      <c r="DT49" s="45" t="e">
        <f t="shared" si="120"/>
        <v>#VALUE!</v>
      </c>
      <c r="DU49" s="45">
        <f t="shared" si="120"/>
        <v>1.1999999999999997E-2</v>
      </c>
      <c r="DV49" s="45" t="e">
        <f t="shared" si="120"/>
        <v>#VALUE!</v>
      </c>
      <c r="DW49" s="45" t="e">
        <f t="shared" si="120"/>
        <v>#VALUE!</v>
      </c>
      <c r="DX49" s="45">
        <f t="shared" si="120"/>
        <v>2.3999999999999994E-2</v>
      </c>
      <c r="DY49" s="45">
        <f t="shared" si="120"/>
        <v>1.2999999999999998E-2</v>
      </c>
      <c r="DZ49" s="45">
        <f t="shared" si="120"/>
        <v>1.2999999999999998E-2</v>
      </c>
      <c r="EA49" s="45" t="e">
        <f t="shared" si="120"/>
        <v>#VALUE!</v>
      </c>
      <c r="EB49" s="45">
        <f t="shared" si="120"/>
        <v>8.9999999999999941E-3</v>
      </c>
      <c r="EC49" s="45">
        <f t="shared" si="120"/>
        <v>9.0000000000000011E-3</v>
      </c>
      <c r="ED49" s="45">
        <f t="shared" si="120"/>
        <v>9.0000000000000011E-3</v>
      </c>
      <c r="EE49" s="45" t="e">
        <f t="shared" ref="EE49:EU49" si="121">CN12-BC$12</f>
        <v>#VALUE!</v>
      </c>
      <c r="EF49" s="45">
        <f t="shared" si="121"/>
        <v>8.9999999999999941E-3</v>
      </c>
      <c r="EG49" s="45">
        <f t="shared" si="121"/>
        <v>1.6E-2</v>
      </c>
      <c r="EH49" s="45">
        <f t="shared" si="121"/>
        <v>1.6E-2</v>
      </c>
      <c r="EI49" s="45">
        <f t="shared" si="121"/>
        <v>1.6000000000000014E-2</v>
      </c>
      <c r="EJ49" s="45">
        <f t="shared" si="121"/>
        <v>1.7000000000000001E-2</v>
      </c>
      <c r="EK49" s="45">
        <f t="shared" si="121"/>
        <v>1.7000000000000001E-2</v>
      </c>
      <c r="EL49" s="45">
        <f t="shared" si="121"/>
        <v>1.7000000000000001E-2</v>
      </c>
      <c r="EM49" s="45" t="e">
        <f t="shared" si="121"/>
        <v>#VALUE!</v>
      </c>
      <c r="EN49" s="45" t="e">
        <f t="shared" si="121"/>
        <v>#VALUE!</v>
      </c>
      <c r="EO49" s="45">
        <f t="shared" si="121"/>
        <v>3.1E-2</v>
      </c>
      <c r="EP49" s="45">
        <f t="shared" si="121"/>
        <v>3.1E-2</v>
      </c>
      <c r="EQ49" s="45" t="e">
        <f t="shared" si="121"/>
        <v>#VALUE!</v>
      </c>
      <c r="ER49" s="45" t="e">
        <f t="shared" si="121"/>
        <v>#VALUE!</v>
      </c>
      <c r="ES49" s="45" t="e">
        <f t="shared" si="121"/>
        <v>#VALUE!</v>
      </c>
      <c r="ET49" s="45" t="e">
        <f t="shared" si="121"/>
        <v>#VALUE!</v>
      </c>
      <c r="EU49" s="45" t="e">
        <f t="shared" si="121"/>
        <v>#VALUE!</v>
      </c>
      <c r="EV49" s="45" t="e">
        <f>DE12-BT$12</f>
        <v>#VALUE!</v>
      </c>
      <c r="EY49" s="41" t="s">
        <v>2239</v>
      </c>
      <c r="EZ49" s="45">
        <f>DP49/BY12</f>
        <v>9.8939929328621987E-2</v>
      </c>
      <c r="FA49" s="45">
        <f t="shared" ref="FA49:FZ49" si="122">DQ49/BZ12</f>
        <v>0.1222707423580786</v>
      </c>
      <c r="FB49" s="45">
        <f t="shared" si="122"/>
        <v>9.8939929328621987E-2</v>
      </c>
      <c r="FC49" s="45">
        <f t="shared" si="122"/>
        <v>0.10852713178294583</v>
      </c>
      <c r="FD49" s="443" t="s">
        <v>2122</v>
      </c>
      <c r="FE49" s="45">
        <f t="shared" si="122"/>
        <v>0.21052631578947364</v>
      </c>
      <c r="FF49" s="443" t="s">
        <v>2122</v>
      </c>
      <c r="FG49" s="443" t="s">
        <v>2122</v>
      </c>
      <c r="FH49" s="45">
        <f t="shared" si="122"/>
        <v>0.26666666666666661</v>
      </c>
      <c r="FI49" s="45">
        <f t="shared" si="122"/>
        <v>0.13265306122448978</v>
      </c>
      <c r="FJ49" s="45">
        <f t="shared" si="122"/>
        <v>0.13265306122448978</v>
      </c>
      <c r="FK49" s="443" t="s">
        <v>2122</v>
      </c>
      <c r="FL49" s="45">
        <f t="shared" si="122"/>
        <v>0.12676056338028163</v>
      </c>
      <c r="FM49" s="45">
        <f t="shared" si="122"/>
        <v>0.13846153846153847</v>
      </c>
      <c r="FN49" s="45">
        <f t="shared" si="122"/>
        <v>0.140625</v>
      </c>
      <c r="FO49" s="443" t="s">
        <v>2122</v>
      </c>
      <c r="FP49" s="45">
        <f t="shared" si="122"/>
        <v>0.12676056338028163</v>
      </c>
      <c r="FQ49" s="45">
        <f t="shared" si="122"/>
        <v>0.16842105263157894</v>
      </c>
      <c r="FR49" s="45">
        <f t="shared" si="122"/>
        <v>0.16842105263157894</v>
      </c>
      <c r="FS49" s="45">
        <f t="shared" si="122"/>
        <v>0.11267605633802825</v>
      </c>
      <c r="FT49" s="45">
        <f t="shared" si="122"/>
        <v>0.19767441860465118</v>
      </c>
      <c r="FU49" s="45">
        <f t="shared" si="122"/>
        <v>0.14285714285714288</v>
      </c>
      <c r="FV49" s="45">
        <f t="shared" si="122"/>
        <v>0.1931818181818182</v>
      </c>
      <c r="FW49" s="443" t="s">
        <v>2122</v>
      </c>
      <c r="FX49" s="443" t="s">
        <v>2122</v>
      </c>
      <c r="FY49" s="45">
        <f t="shared" si="122"/>
        <v>0.21830985915492959</v>
      </c>
      <c r="FZ49" s="45">
        <f t="shared" si="122"/>
        <v>0.2421875</v>
      </c>
      <c r="GA49" s="443" t="s">
        <v>2122</v>
      </c>
      <c r="GB49" s="443" t="s">
        <v>2122</v>
      </c>
      <c r="GC49" s="443" t="s">
        <v>2122</v>
      </c>
      <c r="GD49" s="443" t="s">
        <v>2122</v>
      </c>
      <c r="GE49" s="443" t="s">
        <v>2122</v>
      </c>
      <c r="GF49" s="443" t="s">
        <v>2122</v>
      </c>
    </row>
    <row r="50" spans="117:188">
      <c r="DM50" s="41">
        <v>11</v>
      </c>
      <c r="DN50" s="41">
        <v>1</v>
      </c>
      <c r="DO50" s="41" t="str">
        <f t="shared" si="95"/>
        <v>処遇加算Ⅱ特定加算なしベア加算から新加算Ⅰ</v>
      </c>
      <c r="DP50" s="45">
        <f t="shared" ref="DP50:ED53" si="123">BY3-AN$13</f>
        <v>0.17200000000000004</v>
      </c>
      <c r="DQ50" s="45">
        <f t="shared" si="123"/>
        <v>0.15200000000000002</v>
      </c>
      <c r="DR50" s="45">
        <f t="shared" si="123"/>
        <v>0.17200000000000004</v>
      </c>
      <c r="DS50" s="45">
        <f t="shared" si="123"/>
        <v>0.16200000000000003</v>
      </c>
      <c r="DT50" s="45">
        <f t="shared" si="123"/>
        <v>0.113</v>
      </c>
      <c r="DU50" s="45">
        <f t="shared" si="123"/>
        <v>3.7999999999999992E-2</v>
      </c>
      <c r="DV50" s="45">
        <f t="shared" si="123"/>
        <v>6.8000000000000005E-2</v>
      </c>
      <c r="DW50" s="45">
        <f t="shared" si="123"/>
        <v>6.8000000000000005E-2</v>
      </c>
      <c r="DX50" s="45">
        <f t="shared" si="123"/>
        <v>6.2000000000000013E-2</v>
      </c>
      <c r="DY50" s="45">
        <f t="shared" si="123"/>
        <v>7.1000000000000008E-2</v>
      </c>
      <c r="DZ50" s="45">
        <f t="shared" si="123"/>
        <v>7.1000000000000008E-2</v>
      </c>
      <c r="EA50" s="45">
        <f t="shared" si="123"/>
        <v>4.2999999999999997E-2</v>
      </c>
      <c r="EB50" s="45">
        <f t="shared" si="123"/>
        <v>4.2999999999999997E-2</v>
      </c>
      <c r="EC50" s="45">
        <f t="shared" si="123"/>
        <v>4.2000000000000003E-2</v>
      </c>
      <c r="ED50" s="45">
        <f t="shared" si="123"/>
        <v>0.04</v>
      </c>
      <c r="EE50" s="45">
        <f t="shared" ref="EE50:EU50" si="124">CN3-BC$13</f>
        <v>4.2999999999999997E-2</v>
      </c>
      <c r="EF50" s="45">
        <f t="shared" si="124"/>
        <v>4.2999999999999997E-2</v>
      </c>
      <c r="EG50" s="45">
        <f t="shared" si="124"/>
        <v>5.8000000000000024E-2</v>
      </c>
      <c r="EH50" s="45">
        <f t="shared" si="124"/>
        <v>5.8000000000000024E-2</v>
      </c>
      <c r="EI50" s="45">
        <f t="shared" si="124"/>
        <v>7.4999999999999956E-2</v>
      </c>
      <c r="EJ50" s="45">
        <f t="shared" si="124"/>
        <v>5.2000000000000005E-2</v>
      </c>
      <c r="EK50" s="45">
        <f t="shared" si="124"/>
        <v>6.3999999999999987E-2</v>
      </c>
      <c r="EL50" s="45">
        <f t="shared" si="124"/>
        <v>5.3000000000000005E-2</v>
      </c>
      <c r="EM50" s="45">
        <f t="shared" si="124"/>
        <v>0.05</v>
      </c>
      <c r="EN50" s="45">
        <f t="shared" si="124"/>
        <v>0.05</v>
      </c>
      <c r="EO50" s="45">
        <f t="shared" si="124"/>
        <v>0.10100000000000003</v>
      </c>
      <c r="EP50" s="45">
        <f t="shared" si="124"/>
        <v>9.5000000000000001E-2</v>
      </c>
      <c r="EQ50" s="45">
        <f t="shared" si="124"/>
        <v>4.5999999999999999E-2</v>
      </c>
      <c r="ER50" s="45">
        <f t="shared" si="124"/>
        <v>5.6999999999999995E-2</v>
      </c>
      <c r="ES50" s="45">
        <f t="shared" si="124"/>
        <v>5.6999999999999995E-2</v>
      </c>
      <c r="ET50" s="45">
        <f t="shared" si="124"/>
        <v>4.4999999999999998E-2</v>
      </c>
      <c r="EU50" s="45">
        <f t="shared" si="124"/>
        <v>4.4999999999999998E-2</v>
      </c>
      <c r="EV50" s="45">
        <f>DE3-BT$13</f>
        <v>4.3999999999999997E-2</v>
      </c>
      <c r="EY50" s="41" t="s">
        <v>2240</v>
      </c>
      <c r="EZ50" s="45">
        <f>DP50/BY3</f>
        <v>0.41247002398081539</v>
      </c>
      <c r="FA50" s="45">
        <f t="shared" ref="FA50:GF53" si="125">DQ50/BZ3</f>
        <v>0.44314868804664725</v>
      </c>
      <c r="FB50" s="45">
        <f t="shared" si="125"/>
        <v>0.41247002398081539</v>
      </c>
      <c r="FC50" s="45">
        <f t="shared" si="125"/>
        <v>0.42408376963350791</v>
      </c>
      <c r="FD50" s="45">
        <f t="shared" si="125"/>
        <v>0.50672645739910316</v>
      </c>
      <c r="FE50" s="45">
        <f t="shared" si="125"/>
        <v>0.46913580246913578</v>
      </c>
      <c r="FF50" s="45">
        <f t="shared" si="125"/>
        <v>0.42767295597484278</v>
      </c>
      <c r="FG50" s="45">
        <f t="shared" si="125"/>
        <v>0.42767295597484278</v>
      </c>
      <c r="FH50" s="45">
        <f t="shared" si="125"/>
        <v>0.4525547445255475</v>
      </c>
      <c r="FI50" s="45">
        <f t="shared" si="125"/>
        <v>0.51449275362318847</v>
      </c>
      <c r="FJ50" s="45">
        <f t="shared" si="125"/>
        <v>0.51449275362318847</v>
      </c>
      <c r="FK50" s="45">
        <f t="shared" si="125"/>
        <v>0.41747572815533979</v>
      </c>
      <c r="FL50" s="45">
        <f t="shared" si="125"/>
        <v>0.41747572815533979</v>
      </c>
      <c r="FM50" s="45">
        <f t="shared" si="125"/>
        <v>0.4375</v>
      </c>
      <c r="FN50" s="45">
        <f t="shared" si="125"/>
        <v>0.43010752688172044</v>
      </c>
      <c r="FO50" s="45">
        <f t="shared" si="125"/>
        <v>0.41747572815533979</v>
      </c>
      <c r="FP50" s="45">
        <f t="shared" si="125"/>
        <v>0.41747572815533979</v>
      </c>
      <c r="FQ50" s="45">
        <f t="shared" si="125"/>
        <v>0.39455782312925181</v>
      </c>
      <c r="FR50" s="45">
        <f t="shared" si="125"/>
        <v>0.39455782312925181</v>
      </c>
      <c r="FS50" s="45">
        <f t="shared" si="125"/>
        <v>0.35545023696682448</v>
      </c>
      <c r="FT50" s="45">
        <f t="shared" si="125"/>
        <v>0.39694656488549618</v>
      </c>
      <c r="FU50" s="45">
        <f t="shared" si="125"/>
        <v>0.36363636363636359</v>
      </c>
      <c r="FV50" s="45">
        <f t="shared" si="125"/>
        <v>0.39552238805970152</v>
      </c>
      <c r="FW50" s="45">
        <f t="shared" si="125"/>
        <v>0.38759689922480622</v>
      </c>
      <c r="FX50" s="45">
        <f t="shared" si="125"/>
        <v>0.38759689922480622</v>
      </c>
      <c r="FY50" s="45">
        <f t="shared" si="125"/>
        <v>0.47867298578199063</v>
      </c>
      <c r="FZ50" s="45">
        <f t="shared" si="125"/>
        <v>0.49738219895287961</v>
      </c>
      <c r="GA50" s="45">
        <f t="shared" si="125"/>
        <v>0.45544554455445541</v>
      </c>
      <c r="GB50" s="45">
        <f t="shared" si="125"/>
        <v>0.45599999999999996</v>
      </c>
      <c r="GC50" s="45">
        <f t="shared" si="125"/>
        <v>0.45599999999999996</v>
      </c>
      <c r="GD50" s="45">
        <f t="shared" si="125"/>
        <v>0.42056074766355139</v>
      </c>
      <c r="GE50" s="45">
        <f t="shared" si="125"/>
        <v>0.42857142857142855</v>
      </c>
      <c r="GF50" s="45">
        <f t="shared" si="125"/>
        <v>0.42307692307692307</v>
      </c>
    </row>
    <row r="51" spans="117:188">
      <c r="DM51" s="41">
        <v>11</v>
      </c>
      <c r="DN51" s="41">
        <v>2</v>
      </c>
      <c r="DO51" s="41" t="str">
        <f t="shared" si="95"/>
        <v>処遇加算Ⅱ特定加算なしベア加算から新加算Ⅱ</v>
      </c>
      <c r="DP51" s="45">
        <f t="shared" si="123"/>
        <v>0.15700000000000003</v>
      </c>
      <c r="DQ51" s="45">
        <f t="shared" si="123"/>
        <v>0.13700000000000001</v>
      </c>
      <c r="DR51" s="45">
        <f t="shared" si="123"/>
        <v>0.15700000000000003</v>
      </c>
      <c r="DS51" s="45">
        <f t="shared" si="123"/>
        <v>0.14700000000000002</v>
      </c>
      <c r="DT51" s="45" t="e">
        <f t="shared" si="123"/>
        <v>#VALUE!</v>
      </c>
      <c r="DU51" s="45">
        <f t="shared" si="123"/>
        <v>3.6999999999999991E-2</v>
      </c>
      <c r="DV51" s="45" t="e">
        <f t="shared" si="123"/>
        <v>#VALUE!</v>
      </c>
      <c r="DW51" s="45" t="e">
        <f t="shared" si="123"/>
        <v>#VALUE!</v>
      </c>
      <c r="DX51" s="45">
        <f t="shared" si="123"/>
        <v>6.0000000000000012E-2</v>
      </c>
      <c r="DY51" s="45">
        <f t="shared" si="123"/>
        <v>6.7000000000000004E-2</v>
      </c>
      <c r="DZ51" s="45">
        <f t="shared" si="123"/>
        <v>6.7000000000000004E-2</v>
      </c>
      <c r="EA51" s="45">
        <f t="shared" si="123"/>
        <v>4.0999999999999995E-2</v>
      </c>
      <c r="EB51" s="45">
        <f t="shared" si="123"/>
        <v>4.0999999999999995E-2</v>
      </c>
      <c r="EC51" s="45">
        <f t="shared" si="123"/>
        <v>0.04</v>
      </c>
      <c r="ED51" s="45">
        <f t="shared" si="123"/>
        <v>3.7999999999999999E-2</v>
      </c>
      <c r="EE51" s="45" t="e">
        <f t="shared" ref="EE51:EU51" si="126">CN4-BC$13</f>
        <v>#VALUE!</v>
      </c>
      <c r="EF51" s="45">
        <f t="shared" si="126"/>
        <v>4.0999999999999995E-2</v>
      </c>
      <c r="EG51" s="45">
        <f t="shared" si="126"/>
        <v>5.5000000000000021E-2</v>
      </c>
      <c r="EH51" s="45">
        <f t="shared" si="126"/>
        <v>5.5000000000000021E-2</v>
      </c>
      <c r="EI51" s="45">
        <f t="shared" si="126"/>
        <v>7.1999999999999953E-2</v>
      </c>
      <c r="EJ51" s="45">
        <f t="shared" si="126"/>
        <v>4.9000000000000002E-2</v>
      </c>
      <c r="EK51" s="45">
        <f t="shared" si="126"/>
        <v>6.0999999999999985E-2</v>
      </c>
      <c r="EL51" s="45">
        <f t="shared" si="126"/>
        <v>0.05</v>
      </c>
      <c r="EM51" s="45" t="e">
        <f t="shared" si="126"/>
        <v>#VALUE!</v>
      </c>
      <c r="EN51" s="45" t="e">
        <f t="shared" si="126"/>
        <v>#VALUE!</v>
      </c>
      <c r="EO51" s="45">
        <f t="shared" si="126"/>
        <v>9.7000000000000031E-2</v>
      </c>
      <c r="EP51" s="45">
        <f t="shared" si="126"/>
        <v>9.0999999999999998E-2</v>
      </c>
      <c r="EQ51" s="45" t="e">
        <f t="shared" si="126"/>
        <v>#VALUE!</v>
      </c>
      <c r="ER51" s="45" t="e">
        <f t="shared" si="126"/>
        <v>#VALUE!</v>
      </c>
      <c r="ES51" s="45" t="e">
        <f t="shared" si="126"/>
        <v>#VALUE!</v>
      </c>
      <c r="ET51" s="45" t="e">
        <f t="shared" si="126"/>
        <v>#VALUE!</v>
      </c>
      <c r="EU51" s="45" t="e">
        <f t="shared" si="126"/>
        <v>#VALUE!</v>
      </c>
      <c r="EV51" s="45" t="e">
        <f>DE4-BT$13</f>
        <v>#VALUE!</v>
      </c>
      <c r="EY51" s="41" t="s">
        <v>2241</v>
      </c>
      <c r="EZ51" s="45">
        <f>DP51/BY4</f>
        <v>0.39054726368159209</v>
      </c>
      <c r="FA51" s="45">
        <f t="shared" si="125"/>
        <v>0.41768292682926833</v>
      </c>
      <c r="FB51" s="45">
        <f t="shared" si="125"/>
        <v>0.39054726368159209</v>
      </c>
      <c r="FC51" s="45">
        <f t="shared" si="125"/>
        <v>0.40054495912806548</v>
      </c>
      <c r="FD51" s="443" t="s">
        <v>2122</v>
      </c>
      <c r="FE51" s="45">
        <f t="shared" si="125"/>
        <v>0.46249999999999997</v>
      </c>
      <c r="FF51" s="443" t="s">
        <v>2122</v>
      </c>
      <c r="FG51" s="443" t="s">
        <v>2122</v>
      </c>
      <c r="FH51" s="45">
        <f t="shared" si="125"/>
        <v>0.44444444444444448</v>
      </c>
      <c r="FI51" s="45">
        <f t="shared" si="125"/>
        <v>0.5</v>
      </c>
      <c r="FJ51" s="45">
        <f t="shared" si="125"/>
        <v>0.5</v>
      </c>
      <c r="FK51" s="45">
        <f t="shared" si="125"/>
        <v>0.40594059405940591</v>
      </c>
      <c r="FL51" s="45">
        <f t="shared" si="125"/>
        <v>0.40594059405940591</v>
      </c>
      <c r="FM51" s="45">
        <f t="shared" si="125"/>
        <v>0.42553191489361702</v>
      </c>
      <c r="FN51" s="45">
        <f t="shared" si="125"/>
        <v>0.4175824175824176</v>
      </c>
      <c r="FO51" s="443" t="s">
        <v>2122</v>
      </c>
      <c r="FP51" s="45">
        <f t="shared" si="125"/>
        <v>0.40594059405940591</v>
      </c>
      <c r="FQ51" s="45">
        <f t="shared" si="125"/>
        <v>0.38194444444444453</v>
      </c>
      <c r="FR51" s="45">
        <f t="shared" si="125"/>
        <v>0.38194444444444453</v>
      </c>
      <c r="FS51" s="45">
        <f t="shared" si="125"/>
        <v>0.34615384615384598</v>
      </c>
      <c r="FT51" s="45">
        <f t="shared" si="125"/>
        <v>0.3828125</v>
      </c>
      <c r="FU51" s="45">
        <f t="shared" si="125"/>
        <v>0.3526011560693641</v>
      </c>
      <c r="FV51" s="45">
        <f t="shared" si="125"/>
        <v>0.38167938931297712</v>
      </c>
      <c r="FW51" s="443" t="s">
        <v>2122</v>
      </c>
      <c r="FX51" s="443" t="s">
        <v>2122</v>
      </c>
      <c r="FY51" s="45">
        <f t="shared" si="125"/>
        <v>0.4685990338164252</v>
      </c>
      <c r="FZ51" s="45">
        <f t="shared" si="125"/>
        <v>0.48663101604278075</v>
      </c>
      <c r="GA51" s="443" t="s">
        <v>2122</v>
      </c>
      <c r="GB51" s="443" t="s">
        <v>2122</v>
      </c>
      <c r="GC51" s="443" t="s">
        <v>2122</v>
      </c>
      <c r="GD51" s="443" t="s">
        <v>2122</v>
      </c>
      <c r="GE51" s="443" t="s">
        <v>2122</v>
      </c>
      <c r="GF51" s="443" t="s">
        <v>2122</v>
      </c>
    </row>
    <row r="52" spans="117:188">
      <c r="DM52" s="41">
        <v>11</v>
      </c>
      <c r="DN52" s="41">
        <v>3</v>
      </c>
      <c r="DO52" s="41" t="str">
        <f t="shared" si="95"/>
        <v>処遇加算Ⅱ特定加算なしベア加算から新加算Ⅲ</v>
      </c>
      <c r="DP52" s="45">
        <f t="shared" si="123"/>
        <v>0.10200000000000004</v>
      </c>
      <c r="DQ52" s="45">
        <f t="shared" si="123"/>
        <v>8.2000000000000017E-2</v>
      </c>
      <c r="DR52" s="45">
        <f t="shared" si="123"/>
        <v>0.10200000000000004</v>
      </c>
      <c r="DS52" s="45">
        <f t="shared" si="123"/>
        <v>9.2000000000000026E-2</v>
      </c>
      <c r="DT52" s="45">
        <f t="shared" si="123"/>
        <v>5.2000000000000005E-2</v>
      </c>
      <c r="DU52" s="45">
        <f t="shared" si="123"/>
        <v>2.3999999999999994E-2</v>
      </c>
      <c r="DV52" s="45">
        <f t="shared" si="123"/>
        <v>4.6999999999999986E-2</v>
      </c>
      <c r="DW52" s="45">
        <f t="shared" si="123"/>
        <v>4.6999999999999986E-2</v>
      </c>
      <c r="DX52" s="45">
        <f t="shared" si="123"/>
        <v>4.0999999999999995E-2</v>
      </c>
      <c r="DY52" s="45">
        <f t="shared" si="123"/>
        <v>3.1E-2</v>
      </c>
      <c r="DZ52" s="45">
        <f t="shared" si="123"/>
        <v>3.1E-2</v>
      </c>
      <c r="EA52" s="45">
        <f t="shared" si="123"/>
        <v>2.5999999999999995E-2</v>
      </c>
      <c r="EB52" s="45">
        <f t="shared" si="123"/>
        <v>2.5999999999999995E-2</v>
      </c>
      <c r="EC52" s="45">
        <f t="shared" si="123"/>
        <v>2.5000000000000001E-2</v>
      </c>
      <c r="ED52" s="45">
        <f t="shared" si="123"/>
        <v>2.3E-2</v>
      </c>
      <c r="EE52" s="45">
        <f t="shared" ref="EE52:EU52" si="127">CN5-BC$13</f>
        <v>2.5999999999999995E-2</v>
      </c>
      <c r="EF52" s="45">
        <f t="shared" si="127"/>
        <v>2.5999999999999995E-2</v>
      </c>
      <c r="EG52" s="45">
        <f t="shared" si="127"/>
        <v>3.9000000000000007E-2</v>
      </c>
      <c r="EH52" s="45">
        <f t="shared" si="127"/>
        <v>3.9000000000000007E-2</v>
      </c>
      <c r="EI52" s="45">
        <f t="shared" si="127"/>
        <v>5.5999999999999994E-2</v>
      </c>
      <c r="EJ52" s="45">
        <f t="shared" si="127"/>
        <v>3.9000000000000007E-2</v>
      </c>
      <c r="EK52" s="45">
        <f t="shared" si="127"/>
        <v>5.0999999999999976E-2</v>
      </c>
      <c r="EL52" s="45">
        <f t="shared" si="127"/>
        <v>4.0000000000000008E-2</v>
      </c>
      <c r="EM52" s="45">
        <f t="shared" si="127"/>
        <v>3.9000000000000007E-2</v>
      </c>
      <c r="EN52" s="45">
        <f t="shared" si="127"/>
        <v>3.9000000000000007E-2</v>
      </c>
      <c r="EO52" s="45">
        <f t="shared" si="127"/>
        <v>5.8000000000000024E-2</v>
      </c>
      <c r="EP52" s="45">
        <f t="shared" si="127"/>
        <v>5.1999999999999991E-2</v>
      </c>
      <c r="EQ52" s="45">
        <f t="shared" si="127"/>
        <v>2.8999999999999998E-2</v>
      </c>
      <c r="ER52" s="45">
        <f t="shared" si="127"/>
        <v>3.1E-2</v>
      </c>
      <c r="ES52" s="45">
        <f t="shared" si="127"/>
        <v>3.1E-2</v>
      </c>
      <c r="ET52" s="45">
        <f t="shared" si="127"/>
        <v>2.6999999999999996E-2</v>
      </c>
      <c r="EU52" s="45">
        <f t="shared" si="127"/>
        <v>2.6999999999999996E-2</v>
      </c>
      <c r="EV52" s="45">
        <f>DE5-BT$13</f>
        <v>2.5999999999999995E-2</v>
      </c>
      <c r="EY52" s="41" t="s">
        <v>2242</v>
      </c>
      <c r="EZ52" s="45">
        <f>DP52/BY5</f>
        <v>0.29394812680115279</v>
      </c>
      <c r="FA52" s="45">
        <f t="shared" si="125"/>
        <v>0.30036630036630041</v>
      </c>
      <c r="FB52" s="45">
        <f t="shared" si="125"/>
        <v>0.29394812680115279</v>
      </c>
      <c r="FC52" s="45">
        <f t="shared" si="125"/>
        <v>0.29487179487179493</v>
      </c>
      <c r="FD52" s="45">
        <f t="shared" si="125"/>
        <v>0.32098765432098769</v>
      </c>
      <c r="FE52" s="45">
        <f t="shared" si="125"/>
        <v>0.35820895522388058</v>
      </c>
      <c r="FF52" s="45">
        <f t="shared" si="125"/>
        <v>0.34057971014492749</v>
      </c>
      <c r="FG52" s="45">
        <f t="shared" si="125"/>
        <v>0.34057971014492749</v>
      </c>
      <c r="FH52" s="45">
        <f t="shared" si="125"/>
        <v>0.35344827586206895</v>
      </c>
      <c r="FI52" s="45">
        <f t="shared" si="125"/>
        <v>0.31632653061224486</v>
      </c>
      <c r="FJ52" s="45">
        <f t="shared" si="125"/>
        <v>0.31632653061224486</v>
      </c>
      <c r="FK52" s="45">
        <f t="shared" si="125"/>
        <v>0.30232558139534882</v>
      </c>
      <c r="FL52" s="45">
        <f t="shared" si="125"/>
        <v>0.30232558139534882</v>
      </c>
      <c r="FM52" s="45">
        <f t="shared" si="125"/>
        <v>0.31645569620253167</v>
      </c>
      <c r="FN52" s="45">
        <f t="shared" si="125"/>
        <v>0.30263157894736842</v>
      </c>
      <c r="FO52" s="45">
        <f t="shared" si="125"/>
        <v>0.30232558139534882</v>
      </c>
      <c r="FP52" s="45">
        <f t="shared" si="125"/>
        <v>0.30232558139534882</v>
      </c>
      <c r="FQ52" s="45">
        <f t="shared" si="125"/>
        <v>0.30468750000000006</v>
      </c>
      <c r="FR52" s="45">
        <f t="shared" si="125"/>
        <v>0.30468750000000006</v>
      </c>
      <c r="FS52" s="45">
        <f t="shared" si="125"/>
        <v>0.29166666666666663</v>
      </c>
      <c r="FT52" s="45">
        <f t="shared" si="125"/>
        <v>0.33050847457627125</v>
      </c>
      <c r="FU52" s="45">
        <f t="shared" si="125"/>
        <v>0.312883435582822</v>
      </c>
      <c r="FV52" s="45">
        <f t="shared" si="125"/>
        <v>0.33057851239669422</v>
      </c>
      <c r="FW52" s="45">
        <f t="shared" si="125"/>
        <v>0.33050847457627125</v>
      </c>
      <c r="FX52" s="45">
        <f t="shared" si="125"/>
        <v>0.33050847457627125</v>
      </c>
      <c r="FY52" s="45">
        <f t="shared" si="125"/>
        <v>0.34523809523809534</v>
      </c>
      <c r="FZ52" s="45">
        <f t="shared" si="125"/>
        <v>0.35135135135135132</v>
      </c>
      <c r="GA52" s="45">
        <f t="shared" si="125"/>
        <v>0.34523809523809518</v>
      </c>
      <c r="GB52" s="45">
        <f t="shared" si="125"/>
        <v>0.31313131313131309</v>
      </c>
      <c r="GC52" s="45">
        <f t="shared" si="125"/>
        <v>0.31313131313131309</v>
      </c>
      <c r="GD52" s="45">
        <f t="shared" si="125"/>
        <v>0.3033707865168539</v>
      </c>
      <c r="GE52" s="45">
        <f t="shared" si="125"/>
        <v>0.31034482758620685</v>
      </c>
      <c r="GF52" s="45">
        <f t="shared" si="125"/>
        <v>0.30232558139534882</v>
      </c>
    </row>
    <row r="53" spans="117:188">
      <c r="DM53" s="41">
        <v>11</v>
      </c>
      <c r="DN53" s="41">
        <v>4</v>
      </c>
      <c r="DO53" s="41" t="str">
        <f t="shared" si="95"/>
        <v>処遇加算Ⅱ特定加算なしベア加算から新加算Ⅳ</v>
      </c>
      <c r="DP53" s="45">
        <f t="shared" si="123"/>
        <v>2.8000000000000025E-2</v>
      </c>
      <c r="DQ53" s="45">
        <f t="shared" si="123"/>
        <v>2.7999999999999997E-2</v>
      </c>
      <c r="DR53" s="45">
        <f t="shared" si="123"/>
        <v>2.8000000000000025E-2</v>
      </c>
      <c r="DS53" s="45">
        <f t="shared" si="123"/>
        <v>2.7999999999999997E-2</v>
      </c>
      <c r="DT53" s="45">
        <f t="shared" si="123"/>
        <v>2.8000000000000011E-2</v>
      </c>
      <c r="DU53" s="45">
        <f t="shared" si="123"/>
        <v>1.1999999999999997E-2</v>
      </c>
      <c r="DV53" s="45">
        <f t="shared" si="123"/>
        <v>2.3999999999999994E-2</v>
      </c>
      <c r="DW53" s="45">
        <f t="shared" si="123"/>
        <v>2.3999999999999994E-2</v>
      </c>
      <c r="DX53" s="45">
        <f t="shared" si="123"/>
        <v>2.4000000000000007E-2</v>
      </c>
      <c r="DY53" s="45">
        <f t="shared" si="123"/>
        <v>1.2999999999999998E-2</v>
      </c>
      <c r="DZ53" s="45">
        <f t="shared" si="123"/>
        <v>1.2999999999999998E-2</v>
      </c>
      <c r="EA53" s="45">
        <f t="shared" si="123"/>
        <v>8.9999999999999941E-3</v>
      </c>
      <c r="EB53" s="45">
        <f t="shared" si="123"/>
        <v>8.9999999999999941E-3</v>
      </c>
      <c r="EC53" s="45">
        <f t="shared" si="123"/>
        <v>9.0000000000000011E-3</v>
      </c>
      <c r="ED53" s="45">
        <f t="shared" si="123"/>
        <v>9.0000000000000011E-3</v>
      </c>
      <c r="EE53" s="45">
        <f t="shared" ref="EE53:EU53" si="128">CN6-BC$13</f>
        <v>8.9999999999999941E-3</v>
      </c>
      <c r="EF53" s="45">
        <f t="shared" si="128"/>
        <v>8.9999999999999941E-3</v>
      </c>
      <c r="EG53" s="45">
        <f t="shared" si="128"/>
        <v>1.6E-2</v>
      </c>
      <c r="EH53" s="45">
        <f t="shared" si="128"/>
        <v>1.6E-2</v>
      </c>
      <c r="EI53" s="45">
        <f t="shared" si="128"/>
        <v>1.6000000000000014E-2</v>
      </c>
      <c r="EJ53" s="45">
        <f t="shared" si="128"/>
        <v>1.7000000000000001E-2</v>
      </c>
      <c r="EK53" s="45">
        <f t="shared" si="128"/>
        <v>1.7000000000000001E-2</v>
      </c>
      <c r="EL53" s="45">
        <f t="shared" si="128"/>
        <v>1.7000000000000001E-2</v>
      </c>
      <c r="EM53" s="45">
        <f t="shared" si="128"/>
        <v>1.7000000000000001E-2</v>
      </c>
      <c r="EN53" s="45">
        <f t="shared" si="128"/>
        <v>1.7000000000000001E-2</v>
      </c>
      <c r="EO53" s="45">
        <f t="shared" si="128"/>
        <v>3.1E-2</v>
      </c>
      <c r="EP53" s="45">
        <f t="shared" si="128"/>
        <v>3.1E-2</v>
      </c>
      <c r="EQ53" s="45">
        <f t="shared" si="128"/>
        <v>1.1999999999999997E-2</v>
      </c>
      <c r="ER53" s="45">
        <f t="shared" si="128"/>
        <v>1.2999999999999998E-2</v>
      </c>
      <c r="ES53" s="45">
        <f t="shared" si="128"/>
        <v>1.2999999999999998E-2</v>
      </c>
      <c r="ET53" s="45">
        <f t="shared" si="128"/>
        <v>8.9999999999999941E-3</v>
      </c>
      <c r="EU53" s="45">
        <f t="shared" si="128"/>
        <v>8.9999999999999941E-3</v>
      </c>
      <c r="EV53" s="45">
        <f>DE6-BT$13</f>
        <v>8.9999999999999941E-3</v>
      </c>
      <c r="EY53" s="41" t="s">
        <v>2243</v>
      </c>
      <c r="EZ53" s="45">
        <f>DP53/BY6</f>
        <v>0.10256410256410264</v>
      </c>
      <c r="FA53" s="45">
        <f t="shared" si="125"/>
        <v>0.12785388127853881</v>
      </c>
      <c r="FB53" s="45">
        <f t="shared" si="125"/>
        <v>0.10256410256410264</v>
      </c>
      <c r="FC53" s="45">
        <f t="shared" si="125"/>
        <v>0.11290322580645161</v>
      </c>
      <c r="FD53" s="45">
        <f t="shared" si="125"/>
        <v>0.20289855072463775</v>
      </c>
      <c r="FE53" s="45">
        <f t="shared" si="125"/>
        <v>0.21818181818181814</v>
      </c>
      <c r="FF53" s="45">
        <f t="shared" si="125"/>
        <v>0.208695652173913</v>
      </c>
      <c r="FG53" s="45">
        <f t="shared" si="125"/>
        <v>0.208695652173913</v>
      </c>
      <c r="FH53" s="45">
        <f t="shared" si="125"/>
        <v>0.24242424242424249</v>
      </c>
      <c r="FI53" s="45">
        <f t="shared" si="125"/>
        <v>0.16249999999999998</v>
      </c>
      <c r="FJ53" s="45">
        <f t="shared" si="125"/>
        <v>0.16249999999999998</v>
      </c>
      <c r="FK53" s="45">
        <f t="shared" si="125"/>
        <v>0.13043478260869559</v>
      </c>
      <c r="FL53" s="45">
        <f t="shared" si="125"/>
        <v>0.13043478260869559</v>
      </c>
      <c r="FM53" s="45">
        <f t="shared" si="125"/>
        <v>0.14285714285714288</v>
      </c>
      <c r="FN53" s="45">
        <f t="shared" si="125"/>
        <v>0.14516129032258066</v>
      </c>
      <c r="FO53" s="45">
        <f t="shared" si="125"/>
        <v>0.13043478260869559</v>
      </c>
      <c r="FP53" s="45">
        <f t="shared" si="125"/>
        <v>0.13043478260869559</v>
      </c>
      <c r="FQ53" s="45">
        <f t="shared" si="125"/>
        <v>0.15238095238095239</v>
      </c>
      <c r="FR53" s="45">
        <f t="shared" si="125"/>
        <v>0.15238095238095239</v>
      </c>
      <c r="FS53" s="45">
        <f t="shared" si="125"/>
        <v>0.10526315789473692</v>
      </c>
      <c r="FT53" s="45">
        <f t="shared" si="125"/>
        <v>0.17708333333333334</v>
      </c>
      <c r="FU53" s="45">
        <f t="shared" si="125"/>
        <v>0.13178294573643412</v>
      </c>
      <c r="FV53" s="45">
        <f t="shared" si="125"/>
        <v>0.17346938775510204</v>
      </c>
      <c r="FW53" s="45">
        <f t="shared" si="125"/>
        <v>0.17708333333333334</v>
      </c>
      <c r="FX53" s="45">
        <f t="shared" si="125"/>
        <v>0.17708333333333334</v>
      </c>
      <c r="FY53" s="45">
        <f t="shared" si="125"/>
        <v>0.21985815602836881</v>
      </c>
      <c r="FZ53" s="45">
        <f t="shared" si="125"/>
        <v>0.24409448818897636</v>
      </c>
      <c r="GA53" s="45">
        <f t="shared" si="125"/>
        <v>0.17910447761194023</v>
      </c>
      <c r="GB53" s="45">
        <f t="shared" si="125"/>
        <v>0.16049382716049379</v>
      </c>
      <c r="GC53" s="45">
        <f t="shared" si="125"/>
        <v>0.16049382716049379</v>
      </c>
      <c r="GD53" s="45">
        <f t="shared" si="125"/>
        <v>0.12676056338028163</v>
      </c>
      <c r="GE53" s="45">
        <f t="shared" si="125"/>
        <v>0.13043478260869559</v>
      </c>
      <c r="GF53" s="45">
        <f t="shared" si="125"/>
        <v>0.13043478260869559</v>
      </c>
    </row>
    <row r="54" spans="117:188">
      <c r="DM54" s="41">
        <v>12</v>
      </c>
      <c r="DN54" s="41">
        <v>1</v>
      </c>
      <c r="DO54" s="41" t="str">
        <f t="shared" si="95"/>
        <v>処遇加算Ⅱ特定加算なしベア加算なしから新加算Ⅰ</v>
      </c>
      <c r="DP54" s="45">
        <f t="shared" ref="DP54:ED57" si="129">BY3-AN$14</f>
        <v>0.21700000000000003</v>
      </c>
      <c r="DQ54" s="45">
        <f t="shared" si="129"/>
        <v>0.19700000000000004</v>
      </c>
      <c r="DR54" s="45">
        <f t="shared" si="129"/>
        <v>0.21700000000000003</v>
      </c>
      <c r="DS54" s="45">
        <f t="shared" si="129"/>
        <v>0.20700000000000002</v>
      </c>
      <c r="DT54" s="45">
        <f t="shared" si="129"/>
        <v>0.158</v>
      </c>
      <c r="DU54" s="45">
        <f t="shared" si="129"/>
        <v>4.8999999999999988E-2</v>
      </c>
      <c r="DV54" s="45">
        <f t="shared" si="129"/>
        <v>9.6000000000000002E-2</v>
      </c>
      <c r="DW54" s="45">
        <f t="shared" si="129"/>
        <v>9.6000000000000002E-2</v>
      </c>
      <c r="DX54" s="45">
        <f t="shared" si="129"/>
        <v>9.0000000000000011E-2</v>
      </c>
      <c r="DY54" s="45">
        <f t="shared" si="129"/>
        <v>8.900000000000001E-2</v>
      </c>
      <c r="DZ54" s="45">
        <f t="shared" si="129"/>
        <v>8.900000000000001E-2</v>
      </c>
      <c r="EA54" s="45">
        <f t="shared" si="129"/>
        <v>5.5999999999999994E-2</v>
      </c>
      <c r="EB54" s="45">
        <f t="shared" si="129"/>
        <v>5.5999999999999994E-2</v>
      </c>
      <c r="EC54" s="45">
        <f t="shared" si="129"/>
        <v>5.5E-2</v>
      </c>
      <c r="ED54" s="45">
        <f t="shared" si="129"/>
        <v>5.2999999999999999E-2</v>
      </c>
      <c r="EE54" s="45">
        <f t="shared" ref="EE54:EU54" si="130">CN3-BC$14</f>
        <v>5.5999999999999994E-2</v>
      </c>
      <c r="EF54" s="45">
        <f t="shared" si="130"/>
        <v>5.5999999999999994E-2</v>
      </c>
      <c r="EG54" s="45">
        <f t="shared" si="130"/>
        <v>8.4000000000000019E-2</v>
      </c>
      <c r="EH54" s="45">
        <f t="shared" si="130"/>
        <v>8.4000000000000019E-2</v>
      </c>
      <c r="EI54" s="45">
        <f t="shared" si="130"/>
        <v>0.10099999999999996</v>
      </c>
      <c r="EJ54" s="45">
        <f t="shared" si="130"/>
        <v>7.2000000000000008E-2</v>
      </c>
      <c r="EK54" s="45">
        <f t="shared" si="130"/>
        <v>8.3999999999999991E-2</v>
      </c>
      <c r="EL54" s="45">
        <f t="shared" si="130"/>
        <v>7.3000000000000009E-2</v>
      </c>
      <c r="EM54" s="45">
        <f t="shared" si="130"/>
        <v>7.0000000000000007E-2</v>
      </c>
      <c r="EN54" s="45">
        <f t="shared" si="130"/>
        <v>7.0000000000000007E-2</v>
      </c>
      <c r="EO54" s="45">
        <f t="shared" si="130"/>
        <v>0.13900000000000001</v>
      </c>
      <c r="EP54" s="45">
        <f t="shared" si="130"/>
        <v>0.13300000000000001</v>
      </c>
      <c r="EQ54" s="45">
        <f t="shared" si="130"/>
        <v>5.7000000000000002E-2</v>
      </c>
      <c r="ER54" s="45">
        <f t="shared" si="130"/>
        <v>7.4999999999999997E-2</v>
      </c>
      <c r="ES54" s="45">
        <f t="shared" si="130"/>
        <v>7.4999999999999997E-2</v>
      </c>
      <c r="ET54" s="45">
        <f t="shared" si="130"/>
        <v>5.7999999999999996E-2</v>
      </c>
      <c r="EU54" s="45">
        <f t="shared" si="130"/>
        <v>5.7999999999999996E-2</v>
      </c>
      <c r="EV54" s="45">
        <f>DE3-BT$14</f>
        <v>5.6999999999999995E-2</v>
      </c>
      <c r="EY54" s="41" t="s">
        <v>2244</v>
      </c>
      <c r="EZ54" s="45">
        <f>DP54/BY3</f>
        <v>0.52038369304556353</v>
      </c>
      <c r="FA54" s="45">
        <f t="shared" ref="FA54:GF57" si="131">DQ54/BZ3</f>
        <v>0.57434402332361523</v>
      </c>
      <c r="FB54" s="45">
        <f t="shared" si="131"/>
        <v>0.52038369304556353</v>
      </c>
      <c r="FC54" s="45">
        <f t="shared" si="131"/>
        <v>0.54188481675392675</v>
      </c>
      <c r="FD54" s="45">
        <f t="shared" si="131"/>
        <v>0.70852017937219736</v>
      </c>
      <c r="FE54" s="45">
        <f t="shared" si="131"/>
        <v>0.60493827160493818</v>
      </c>
      <c r="FF54" s="45">
        <f t="shared" si="131"/>
        <v>0.60377358490566035</v>
      </c>
      <c r="FG54" s="45">
        <f t="shared" si="131"/>
        <v>0.60377358490566035</v>
      </c>
      <c r="FH54" s="45">
        <f t="shared" si="131"/>
        <v>0.65693430656934304</v>
      </c>
      <c r="FI54" s="45">
        <f t="shared" si="131"/>
        <v>0.64492753623188404</v>
      </c>
      <c r="FJ54" s="45">
        <f t="shared" si="131"/>
        <v>0.64492753623188404</v>
      </c>
      <c r="FK54" s="45">
        <f t="shared" si="131"/>
        <v>0.5436893203883495</v>
      </c>
      <c r="FL54" s="45">
        <f t="shared" si="131"/>
        <v>0.5436893203883495</v>
      </c>
      <c r="FM54" s="45">
        <f t="shared" si="131"/>
        <v>0.57291666666666663</v>
      </c>
      <c r="FN54" s="45">
        <f t="shared" si="131"/>
        <v>0.56989247311827951</v>
      </c>
      <c r="FO54" s="45">
        <f t="shared" si="131"/>
        <v>0.5436893203883495</v>
      </c>
      <c r="FP54" s="45">
        <f t="shared" si="131"/>
        <v>0.5436893203883495</v>
      </c>
      <c r="FQ54" s="45">
        <f t="shared" si="131"/>
        <v>0.57142857142857151</v>
      </c>
      <c r="FR54" s="45">
        <f t="shared" si="131"/>
        <v>0.57142857142857151</v>
      </c>
      <c r="FS54" s="45">
        <f t="shared" si="131"/>
        <v>0.47867298578199041</v>
      </c>
      <c r="FT54" s="45">
        <f t="shared" si="131"/>
        <v>0.54961832061068705</v>
      </c>
      <c r="FU54" s="45">
        <f t="shared" si="131"/>
        <v>0.47727272727272724</v>
      </c>
      <c r="FV54" s="45">
        <f t="shared" si="131"/>
        <v>0.54477611940298509</v>
      </c>
      <c r="FW54" s="45">
        <f t="shared" si="131"/>
        <v>0.54263565891472876</v>
      </c>
      <c r="FX54" s="45">
        <f t="shared" si="131"/>
        <v>0.54263565891472876</v>
      </c>
      <c r="FY54" s="45">
        <f t="shared" si="131"/>
        <v>0.65876777251184837</v>
      </c>
      <c r="FZ54" s="45">
        <f t="shared" si="131"/>
        <v>0.69633507853403143</v>
      </c>
      <c r="GA54" s="45">
        <f t="shared" si="131"/>
        <v>0.5643564356435643</v>
      </c>
      <c r="GB54" s="45">
        <f t="shared" si="131"/>
        <v>0.6</v>
      </c>
      <c r="GC54" s="45">
        <f t="shared" si="131"/>
        <v>0.6</v>
      </c>
      <c r="GD54" s="45">
        <f t="shared" si="131"/>
        <v>0.54205607476635509</v>
      </c>
      <c r="GE54" s="45">
        <f t="shared" si="131"/>
        <v>0.55238095238095242</v>
      </c>
      <c r="GF54" s="45">
        <f t="shared" si="131"/>
        <v>0.54807692307692302</v>
      </c>
    </row>
    <row r="55" spans="117:188">
      <c r="DM55" s="41">
        <v>12</v>
      </c>
      <c r="DN55" s="41">
        <v>2</v>
      </c>
      <c r="DO55" s="41" t="str">
        <f t="shared" si="95"/>
        <v>処遇加算Ⅱ特定加算なしベア加算なしから新加算Ⅱ</v>
      </c>
      <c r="DP55" s="45">
        <f t="shared" si="129"/>
        <v>0.20200000000000001</v>
      </c>
      <c r="DQ55" s="45">
        <f t="shared" si="129"/>
        <v>0.18200000000000002</v>
      </c>
      <c r="DR55" s="45">
        <f t="shared" si="129"/>
        <v>0.20200000000000001</v>
      </c>
      <c r="DS55" s="45">
        <f t="shared" si="129"/>
        <v>0.192</v>
      </c>
      <c r="DT55" s="45" t="e">
        <f t="shared" si="129"/>
        <v>#VALUE!</v>
      </c>
      <c r="DU55" s="45">
        <f t="shared" si="129"/>
        <v>4.7999999999999987E-2</v>
      </c>
      <c r="DV55" s="45" t="e">
        <f t="shared" si="129"/>
        <v>#VALUE!</v>
      </c>
      <c r="DW55" s="45" t="e">
        <f t="shared" si="129"/>
        <v>#VALUE!</v>
      </c>
      <c r="DX55" s="45">
        <f t="shared" si="129"/>
        <v>8.8000000000000009E-2</v>
      </c>
      <c r="DY55" s="45">
        <f t="shared" si="129"/>
        <v>8.5000000000000006E-2</v>
      </c>
      <c r="DZ55" s="45">
        <f t="shared" si="129"/>
        <v>8.5000000000000006E-2</v>
      </c>
      <c r="EA55" s="45">
        <f t="shared" si="129"/>
        <v>5.3999999999999992E-2</v>
      </c>
      <c r="EB55" s="45">
        <f t="shared" si="129"/>
        <v>5.3999999999999992E-2</v>
      </c>
      <c r="EC55" s="45">
        <f t="shared" si="129"/>
        <v>5.2999999999999999E-2</v>
      </c>
      <c r="ED55" s="45">
        <f t="shared" si="129"/>
        <v>5.0999999999999997E-2</v>
      </c>
      <c r="EE55" s="45" t="e">
        <f t="shared" ref="EE55:EU55" si="132">CN4-BC$14</f>
        <v>#VALUE!</v>
      </c>
      <c r="EF55" s="45">
        <f t="shared" si="132"/>
        <v>5.3999999999999992E-2</v>
      </c>
      <c r="EG55" s="45">
        <f t="shared" si="132"/>
        <v>8.1000000000000016E-2</v>
      </c>
      <c r="EH55" s="45">
        <f t="shared" si="132"/>
        <v>8.1000000000000016E-2</v>
      </c>
      <c r="EI55" s="45">
        <f t="shared" si="132"/>
        <v>9.7999999999999962E-2</v>
      </c>
      <c r="EJ55" s="45">
        <f t="shared" si="132"/>
        <v>6.9000000000000006E-2</v>
      </c>
      <c r="EK55" s="45">
        <f t="shared" si="132"/>
        <v>8.0999999999999989E-2</v>
      </c>
      <c r="EL55" s="45">
        <f t="shared" si="132"/>
        <v>7.0000000000000007E-2</v>
      </c>
      <c r="EM55" s="45" t="e">
        <f t="shared" si="132"/>
        <v>#VALUE!</v>
      </c>
      <c r="EN55" s="45" t="e">
        <f t="shared" si="132"/>
        <v>#VALUE!</v>
      </c>
      <c r="EO55" s="45">
        <f t="shared" si="132"/>
        <v>0.13500000000000001</v>
      </c>
      <c r="EP55" s="45">
        <f t="shared" si="132"/>
        <v>0.129</v>
      </c>
      <c r="EQ55" s="45" t="e">
        <f t="shared" si="132"/>
        <v>#VALUE!</v>
      </c>
      <c r="ER55" s="45" t="e">
        <f t="shared" si="132"/>
        <v>#VALUE!</v>
      </c>
      <c r="ES55" s="45" t="e">
        <f t="shared" si="132"/>
        <v>#VALUE!</v>
      </c>
      <c r="ET55" s="45" t="e">
        <f t="shared" si="132"/>
        <v>#VALUE!</v>
      </c>
      <c r="EU55" s="45" t="e">
        <f t="shared" si="132"/>
        <v>#VALUE!</v>
      </c>
      <c r="EV55" s="45" t="e">
        <f>DE4-BT$14</f>
        <v>#VALUE!</v>
      </c>
      <c r="EY55" s="41" t="s">
        <v>2245</v>
      </c>
      <c r="EZ55" s="45">
        <f>DP55/BY4</f>
        <v>0.50248756218905477</v>
      </c>
      <c r="FA55" s="45">
        <f t="shared" si="131"/>
        <v>0.55487804878048785</v>
      </c>
      <c r="FB55" s="45">
        <f t="shared" si="131"/>
        <v>0.50248756218905477</v>
      </c>
      <c r="FC55" s="45">
        <f t="shared" si="131"/>
        <v>0.52316076294277936</v>
      </c>
      <c r="FD55" s="443" t="s">
        <v>2122</v>
      </c>
      <c r="FE55" s="45">
        <f t="shared" si="131"/>
        <v>0.6</v>
      </c>
      <c r="FF55" s="443" t="s">
        <v>2122</v>
      </c>
      <c r="FG55" s="443" t="s">
        <v>2122</v>
      </c>
      <c r="FH55" s="45">
        <f t="shared" si="131"/>
        <v>0.6518518518518519</v>
      </c>
      <c r="FI55" s="45">
        <f t="shared" si="131"/>
        <v>0.63432835820895528</v>
      </c>
      <c r="FJ55" s="45">
        <f t="shared" si="131"/>
        <v>0.63432835820895528</v>
      </c>
      <c r="FK55" s="45">
        <f t="shared" si="131"/>
        <v>0.53465346534653457</v>
      </c>
      <c r="FL55" s="45">
        <f t="shared" si="131"/>
        <v>0.53465346534653457</v>
      </c>
      <c r="FM55" s="45">
        <f t="shared" si="131"/>
        <v>0.56382978723404253</v>
      </c>
      <c r="FN55" s="45">
        <f t="shared" si="131"/>
        <v>0.56043956043956045</v>
      </c>
      <c r="FO55" s="443" t="s">
        <v>2122</v>
      </c>
      <c r="FP55" s="45">
        <f t="shared" si="131"/>
        <v>0.53465346534653457</v>
      </c>
      <c r="FQ55" s="45">
        <f t="shared" si="131"/>
        <v>0.5625</v>
      </c>
      <c r="FR55" s="45">
        <f t="shared" si="131"/>
        <v>0.5625</v>
      </c>
      <c r="FS55" s="45">
        <f t="shared" si="131"/>
        <v>0.47115384615384603</v>
      </c>
      <c r="FT55" s="45">
        <f t="shared" si="131"/>
        <v>0.5390625</v>
      </c>
      <c r="FU55" s="45">
        <f t="shared" si="131"/>
        <v>0.46820809248554912</v>
      </c>
      <c r="FV55" s="45">
        <f t="shared" si="131"/>
        <v>0.53435114503816794</v>
      </c>
      <c r="FW55" s="443" t="s">
        <v>2122</v>
      </c>
      <c r="FX55" s="443" t="s">
        <v>2122</v>
      </c>
      <c r="FY55" s="45">
        <f t="shared" si="131"/>
        <v>0.65217391304347827</v>
      </c>
      <c r="FZ55" s="45">
        <f t="shared" si="131"/>
        <v>0.68983957219251335</v>
      </c>
      <c r="GA55" s="443" t="s">
        <v>2122</v>
      </c>
      <c r="GB55" s="443" t="s">
        <v>2122</v>
      </c>
      <c r="GC55" s="443" t="s">
        <v>2122</v>
      </c>
      <c r="GD55" s="443" t="s">
        <v>2122</v>
      </c>
      <c r="GE55" s="443" t="s">
        <v>2122</v>
      </c>
      <c r="GF55" s="443" t="s">
        <v>2122</v>
      </c>
    </row>
    <row r="56" spans="117:188">
      <c r="DM56" s="41">
        <v>12</v>
      </c>
      <c r="DN56" s="41">
        <v>3</v>
      </c>
      <c r="DO56" s="41" t="str">
        <f t="shared" si="95"/>
        <v>処遇加算Ⅱ特定加算なしベア加算なしから新加算Ⅲ</v>
      </c>
      <c r="DP56" s="45">
        <f t="shared" si="129"/>
        <v>0.14700000000000002</v>
      </c>
      <c r="DQ56" s="45">
        <f t="shared" si="129"/>
        <v>0.12700000000000003</v>
      </c>
      <c r="DR56" s="45">
        <f t="shared" si="129"/>
        <v>0.14700000000000002</v>
      </c>
      <c r="DS56" s="45">
        <f t="shared" si="129"/>
        <v>0.13700000000000001</v>
      </c>
      <c r="DT56" s="45">
        <f t="shared" si="129"/>
        <v>9.7000000000000003E-2</v>
      </c>
      <c r="DU56" s="45">
        <f t="shared" si="129"/>
        <v>3.4999999999999989E-2</v>
      </c>
      <c r="DV56" s="45">
        <f t="shared" si="129"/>
        <v>7.4999999999999983E-2</v>
      </c>
      <c r="DW56" s="45">
        <f t="shared" si="129"/>
        <v>7.4999999999999983E-2</v>
      </c>
      <c r="DX56" s="45">
        <f t="shared" si="129"/>
        <v>6.8999999999999992E-2</v>
      </c>
      <c r="DY56" s="45">
        <f t="shared" si="129"/>
        <v>4.9000000000000002E-2</v>
      </c>
      <c r="DZ56" s="45">
        <f t="shared" si="129"/>
        <v>4.9000000000000002E-2</v>
      </c>
      <c r="EA56" s="45">
        <f t="shared" si="129"/>
        <v>3.8999999999999993E-2</v>
      </c>
      <c r="EB56" s="45">
        <f t="shared" si="129"/>
        <v>3.8999999999999993E-2</v>
      </c>
      <c r="EC56" s="45">
        <f t="shared" si="129"/>
        <v>3.7999999999999999E-2</v>
      </c>
      <c r="ED56" s="45">
        <f t="shared" si="129"/>
        <v>3.5999999999999997E-2</v>
      </c>
      <c r="EE56" s="45">
        <f t="shared" ref="EE56:EU56" si="133">CN5-BC$14</f>
        <v>3.8999999999999993E-2</v>
      </c>
      <c r="EF56" s="45">
        <f t="shared" si="133"/>
        <v>3.8999999999999993E-2</v>
      </c>
      <c r="EG56" s="45">
        <f t="shared" si="133"/>
        <v>6.5000000000000002E-2</v>
      </c>
      <c r="EH56" s="45">
        <f t="shared" si="133"/>
        <v>6.5000000000000002E-2</v>
      </c>
      <c r="EI56" s="45">
        <f t="shared" si="133"/>
        <v>8.2000000000000003E-2</v>
      </c>
      <c r="EJ56" s="45">
        <f t="shared" si="133"/>
        <v>5.9000000000000011E-2</v>
      </c>
      <c r="EK56" s="45">
        <f t="shared" si="133"/>
        <v>7.099999999999998E-2</v>
      </c>
      <c r="EL56" s="45">
        <f t="shared" si="133"/>
        <v>6.0000000000000012E-2</v>
      </c>
      <c r="EM56" s="45">
        <f t="shared" si="133"/>
        <v>5.9000000000000011E-2</v>
      </c>
      <c r="EN56" s="45">
        <f t="shared" si="133"/>
        <v>5.9000000000000011E-2</v>
      </c>
      <c r="EO56" s="45">
        <f t="shared" si="133"/>
        <v>9.6000000000000016E-2</v>
      </c>
      <c r="EP56" s="45">
        <f t="shared" si="133"/>
        <v>0.09</v>
      </c>
      <c r="EQ56" s="45">
        <f t="shared" si="133"/>
        <v>0.04</v>
      </c>
      <c r="ER56" s="45">
        <f t="shared" si="133"/>
        <v>4.9000000000000002E-2</v>
      </c>
      <c r="ES56" s="45">
        <f t="shared" si="133"/>
        <v>4.9000000000000002E-2</v>
      </c>
      <c r="ET56" s="45">
        <f t="shared" si="133"/>
        <v>3.9999999999999994E-2</v>
      </c>
      <c r="EU56" s="45">
        <f t="shared" si="133"/>
        <v>3.9999999999999994E-2</v>
      </c>
      <c r="EV56" s="45">
        <f>DE5-BT$14</f>
        <v>3.8999999999999993E-2</v>
      </c>
      <c r="EY56" s="41" t="s">
        <v>2246</v>
      </c>
      <c r="EZ56" s="45">
        <f>DP56/BY5</f>
        <v>0.42363112391930835</v>
      </c>
      <c r="FA56" s="45">
        <f t="shared" si="131"/>
        <v>0.46520146520146527</v>
      </c>
      <c r="FB56" s="45">
        <f t="shared" si="131"/>
        <v>0.42363112391930835</v>
      </c>
      <c r="FC56" s="45">
        <f t="shared" si="131"/>
        <v>0.43910256410256415</v>
      </c>
      <c r="FD56" s="45">
        <f t="shared" si="131"/>
        <v>0.59876543209876543</v>
      </c>
      <c r="FE56" s="45">
        <f t="shared" si="131"/>
        <v>0.52238805970149249</v>
      </c>
      <c r="FF56" s="45">
        <f t="shared" si="131"/>
        <v>0.54347826086956519</v>
      </c>
      <c r="FG56" s="45">
        <f t="shared" si="131"/>
        <v>0.54347826086956519</v>
      </c>
      <c r="FH56" s="45">
        <f t="shared" si="131"/>
        <v>0.59482758620689657</v>
      </c>
      <c r="FI56" s="45">
        <f t="shared" si="131"/>
        <v>0.5</v>
      </c>
      <c r="FJ56" s="45">
        <f t="shared" si="131"/>
        <v>0.5</v>
      </c>
      <c r="FK56" s="45">
        <f t="shared" si="131"/>
        <v>0.45348837209302323</v>
      </c>
      <c r="FL56" s="45">
        <f t="shared" si="131"/>
        <v>0.45348837209302323</v>
      </c>
      <c r="FM56" s="45">
        <f t="shared" si="131"/>
        <v>0.48101265822784811</v>
      </c>
      <c r="FN56" s="45">
        <f t="shared" si="131"/>
        <v>0.47368421052631576</v>
      </c>
      <c r="FO56" s="45">
        <f t="shared" si="131"/>
        <v>0.45348837209302323</v>
      </c>
      <c r="FP56" s="45">
        <f t="shared" si="131"/>
        <v>0.45348837209302323</v>
      </c>
      <c r="FQ56" s="45">
        <f t="shared" si="131"/>
        <v>0.5078125</v>
      </c>
      <c r="FR56" s="45">
        <f t="shared" si="131"/>
        <v>0.5078125</v>
      </c>
      <c r="FS56" s="45">
        <f t="shared" si="131"/>
        <v>0.42708333333333331</v>
      </c>
      <c r="FT56" s="45">
        <f t="shared" si="131"/>
        <v>0.50000000000000011</v>
      </c>
      <c r="FU56" s="45">
        <f t="shared" si="131"/>
        <v>0.4355828220858895</v>
      </c>
      <c r="FV56" s="45">
        <f t="shared" si="131"/>
        <v>0.49586776859504139</v>
      </c>
      <c r="FW56" s="45">
        <f t="shared" si="131"/>
        <v>0.50000000000000011</v>
      </c>
      <c r="FX56" s="45">
        <f t="shared" si="131"/>
        <v>0.50000000000000011</v>
      </c>
      <c r="FY56" s="45">
        <f t="shared" si="131"/>
        <v>0.57142857142857151</v>
      </c>
      <c r="FZ56" s="45">
        <f t="shared" si="131"/>
        <v>0.60810810810810811</v>
      </c>
      <c r="GA56" s="45">
        <f t="shared" si="131"/>
        <v>0.47619047619047616</v>
      </c>
      <c r="GB56" s="45">
        <f t="shared" si="131"/>
        <v>0.49494949494949497</v>
      </c>
      <c r="GC56" s="45">
        <f t="shared" si="131"/>
        <v>0.49494949494949497</v>
      </c>
      <c r="GD56" s="45">
        <f t="shared" si="131"/>
        <v>0.44943820224719094</v>
      </c>
      <c r="GE56" s="45">
        <f t="shared" si="131"/>
        <v>0.45977011494252867</v>
      </c>
      <c r="GF56" s="45">
        <f t="shared" si="131"/>
        <v>0.45348837209302323</v>
      </c>
    </row>
    <row r="57" spans="117:188">
      <c r="DM57" s="41">
        <v>12</v>
      </c>
      <c r="DN57" s="41">
        <v>4</v>
      </c>
      <c r="DO57" s="41" t="str">
        <f t="shared" si="95"/>
        <v>処遇加算Ⅱ特定加算なしベア加算なしから新加算Ⅳ</v>
      </c>
      <c r="DP57" s="45">
        <f t="shared" si="129"/>
        <v>7.3000000000000009E-2</v>
      </c>
      <c r="DQ57" s="45">
        <f t="shared" si="129"/>
        <v>7.3000000000000009E-2</v>
      </c>
      <c r="DR57" s="45">
        <f t="shared" si="129"/>
        <v>7.3000000000000009E-2</v>
      </c>
      <c r="DS57" s="45">
        <f t="shared" si="129"/>
        <v>7.2999999999999982E-2</v>
      </c>
      <c r="DT57" s="45">
        <f t="shared" si="129"/>
        <v>7.3000000000000009E-2</v>
      </c>
      <c r="DU57" s="45">
        <f t="shared" si="129"/>
        <v>2.2999999999999993E-2</v>
      </c>
      <c r="DV57" s="45">
        <f t="shared" si="129"/>
        <v>5.1999999999999991E-2</v>
      </c>
      <c r="DW57" s="45">
        <f t="shared" si="129"/>
        <v>5.1999999999999991E-2</v>
      </c>
      <c r="DX57" s="45">
        <f t="shared" si="129"/>
        <v>5.2000000000000005E-2</v>
      </c>
      <c r="DY57" s="45">
        <f t="shared" si="129"/>
        <v>3.1E-2</v>
      </c>
      <c r="DZ57" s="45">
        <f t="shared" si="129"/>
        <v>3.1E-2</v>
      </c>
      <c r="EA57" s="45">
        <f t="shared" si="129"/>
        <v>2.1999999999999992E-2</v>
      </c>
      <c r="EB57" s="45">
        <f t="shared" si="129"/>
        <v>2.1999999999999992E-2</v>
      </c>
      <c r="EC57" s="45">
        <f t="shared" si="129"/>
        <v>2.1999999999999999E-2</v>
      </c>
      <c r="ED57" s="45">
        <f t="shared" si="129"/>
        <v>2.1999999999999999E-2</v>
      </c>
      <c r="EE57" s="45">
        <f t="shared" ref="EE57:EU57" si="134">CN6-BC$14</f>
        <v>2.1999999999999992E-2</v>
      </c>
      <c r="EF57" s="45">
        <f t="shared" si="134"/>
        <v>2.1999999999999992E-2</v>
      </c>
      <c r="EG57" s="45">
        <f t="shared" si="134"/>
        <v>4.1999999999999996E-2</v>
      </c>
      <c r="EH57" s="45">
        <f t="shared" si="134"/>
        <v>4.1999999999999996E-2</v>
      </c>
      <c r="EI57" s="45">
        <f t="shared" si="134"/>
        <v>4.2000000000000023E-2</v>
      </c>
      <c r="EJ57" s="45">
        <f t="shared" si="134"/>
        <v>3.7000000000000005E-2</v>
      </c>
      <c r="EK57" s="45">
        <f t="shared" si="134"/>
        <v>3.7000000000000005E-2</v>
      </c>
      <c r="EL57" s="45">
        <f t="shared" si="134"/>
        <v>3.7000000000000005E-2</v>
      </c>
      <c r="EM57" s="45">
        <f t="shared" si="134"/>
        <v>3.7000000000000005E-2</v>
      </c>
      <c r="EN57" s="45">
        <f t="shared" si="134"/>
        <v>3.7000000000000005E-2</v>
      </c>
      <c r="EO57" s="45">
        <f t="shared" si="134"/>
        <v>6.8999999999999992E-2</v>
      </c>
      <c r="EP57" s="45">
        <f t="shared" si="134"/>
        <v>6.9000000000000006E-2</v>
      </c>
      <c r="EQ57" s="45">
        <f t="shared" si="134"/>
        <v>2.3E-2</v>
      </c>
      <c r="ER57" s="45">
        <f t="shared" si="134"/>
        <v>3.1E-2</v>
      </c>
      <c r="ES57" s="45">
        <f t="shared" si="134"/>
        <v>3.1E-2</v>
      </c>
      <c r="ET57" s="45">
        <f t="shared" si="134"/>
        <v>2.1999999999999992E-2</v>
      </c>
      <c r="EU57" s="45">
        <f t="shared" si="134"/>
        <v>2.1999999999999992E-2</v>
      </c>
      <c r="EV57" s="45">
        <f>DE6-BT$14</f>
        <v>2.1999999999999992E-2</v>
      </c>
      <c r="EY57" s="41" t="s">
        <v>2247</v>
      </c>
      <c r="EZ57" s="45">
        <f>DP57/BY6</f>
        <v>0.26739926739926739</v>
      </c>
      <c r="FA57" s="45">
        <f t="shared" si="131"/>
        <v>0.33333333333333337</v>
      </c>
      <c r="FB57" s="45">
        <f t="shared" si="131"/>
        <v>0.26739926739926739</v>
      </c>
      <c r="FC57" s="45">
        <f t="shared" si="131"/>
        <v>0.29435483870967738</v>
      </c>
      <c r="FD57" s="45">
        <f t="shared" si="131"/>
        <v>0.52898550724637683</v>
      </c>
      <c r="FE57" s="45">
        <f t="shared" si="131"/>
        <v>0.4181818181818181</v>
      </c>
      <c r="FF57" s="45">
        <f t="shared" si="131"/>
        <v>0.4521739130434782</v>
      </c>
      <c r="FG57" s="45">
        <f t="shared" si="131"/>
        <v>0.4521739130434782</v>
      </c>
      <c r="FH57" s="45">
        <f t="shared" si="131"/>
        <v>0.5252525252525253</v>
      </c>
      <c r="FI57" s="45">
        <f t="shared" si="131"/>
        <v>0.38750000000000001</v>
      </c>
      <c r="FJ57" s="45">
        <f t="shared" si="131"/>
        <v>0.38750000000000001</v>
      </c>
      <c r="FK57" s="45">
        <f t="shared" si="131"/>
        <v>0.31884057971014484</v>
      </c>
      <c r="FL57" s="45">
        <f t="shared" si="131"/>
        <v>0.31884057971014484</v>
      </c>
      <c r="FM57" s="45">
        <f t="shared" si="131"/>
        <v>0.34920634920634919</v>
      </c>
      <c r="FN57" s="45">
        <f t="shared" si="131"/>
        <v>0.35483870967741932</v>
      </c>
      <c r="FO57" s="45">
        <f t="shared" si="131"/>
        <v>0.31884057971014484</v>
      </c>
      <c r="FP57" s="45">
        <f t="shared" si="131"/>
        <v>0.31884057971014484</v>
      </c>
      <c r="FQ57" s="45">
        <f t="shared" si="131"/>
        <v>0.39999999999999997</v>
      </c>
      <c r="FR57" s="45">
        <f t="shared" si="131"/>
        <v>0.39999999999999997</v>
      </c>
      <c r="FS57" s="45">
        <f t="shared" si="131"/>
        <v>0.27631578947368435</v>
      </c>
      <c r="FT57" s="45">
        <f t="shared" si="131"/>
        <v>0.38541666666666669</v>
      </c>
      <c r="FU57" s="45">
        <f t="shared" si="131"/>
        <v>0.2868217054263566</v>
      </c>
      <c r="FV57" s="45">
        <f t="shared" si="131"/>
        <v>0.3775510204081633</v>
      </c>
      <c r="FW57" s="45">
        <f t="shared" si="131"/>
        <v>0.38541666666666669</v>
      </c>
      <c r="FX57" s="45">
        <f t="shared" si="131"/>
        <v>0.38541666666666669</v>
      </c>
      <c r="FY57" s="45">
        <f t="shared" si="131"/>
        <v>0.48936170212765956</v>
      </c>
      <c r="FZ57" s="45">
        <f t="shared" si="131"/>
        <v>0.54330708661417326</v>
      </c>
      <c r="GA57" s="45">
        <f t="shared" si="131"/>
        <v>0.34328358208955223</v>
      </c>
      <c r="GB57" s="45">
        <f t="shared" si="131"/>
        <v>0.38271604938271603</v>
      </c>
      <c r="GC57" s="45">
        <f t="shared" si="131"/>
        <v>0.38271604938271603</v>
      </c>
      <c r="GD57" s="45">
        <f t="shared" si="131"/>
        <v>0.30985915492957739</v>
      </c>
      <c r="GE57" s="45">
        <f t="shared" si="131"/>
        <v>0.31884057971014484</v>
      </c>
      <c r="GF57" s="45">
        <f t="shared" si="131"/>
        <v>0.31884057971014484</v>
      </c>
    </row>
    <row r="58" spans="117:188">
      <c r="DM58" s="41">
        <v>12</v>
      </c>
      <c r="DN58" s="41">
        <v>15</v>
      </c>
      <c r="DO58" s="41" t="str">
        <f t="shared" si="95"/>
        <v>処遇加算Ⅱ特定加算なしベア加算なしから新加算Ⅴ（11）</v>
      </c>
      <c r="DP58" s="45">
        <f t="shared" ref="DP58:ED58" si="135">BY17-AN$14</f>
        <v>2.7999999999999997E-2</v>
      </c>
      <c r="DQ58" s="45">
        <f t="shared" si="135"/>
        <v>2.7999999999999997E-2</v>
      </c>
      <c r="DR58" s="45">
        <f t="shared" si="135"/>
        <v>2.7999999999999997E-2</v>
      </c>
      <c r="DS58" s="45">
        <f t="shared" si="135"/>
        <v>2.7999999999999997E-2</v>
      </c>
      <c r="DT58" s="45">
        <f t="shared" si="135"/>
        <v>2.7999999999999997E-2</v>
      </c>
      <c r="DU58" s="45">
        <f t="shared" si="135"/>
        <v>1.1999999999999997E-2</v>
      </c>
      <c r="DV58" s="45">
        <f t="shared" si="135"/>
        <v>2.3999999999999994E-2</v>
      </c>
      <c r="DW58" s="45">
        <f t="shared" si="135"/>
        <v>2.3999999999999994E-2</v>
      </c>
      <c r="DX58" s="45">
        <f t="shared" si="135"/>
        <v>2.4000000000000007E-2</v>
      </c>
      <c r="DY58" s="45">
        <f t="shared" si="135"/>
        <v>1.2999999999999998E-2</v>
      </c>
      <c r="DZ58" s="45">
        <f t="shared" si="135"/>
        <v>1.2999999999999998E-2</v>
      </c>
      <c r="EA58" s="45" t="e">
        <f t="shared" si="135"/>
        <v>#VALUE!</v>
      </c>
      <c r="EB58" s="45">
        <f t="shared" si="135"/>
        <v>9.0000000000000011E-3</v>
      </c>
      <c r="EC58" s="45">
        <f t="shared" si="135"/>
        <v>9.0000000000000011E-3</v>
      </c>
      <c r="ED58" s="45">
        <f t="shared" si="135"/>
        <v>9.0000000000000011E-3</v>
      </c>
      <c r="EE58" s="45">
        <f t="shared" ref="EE58:EU58" si="136">CN17-BC$14</f>
        <v>9.0000000000000011E-3</v>
      </c>
      <c r="EF58" s="45">
        <f t="shared" si="136"/>
        <v>9.0000000000000011E-3</v>
      </c>
      <c r="EG58" s="45">
        <f t="shared" si="136"/>
        <v>1.6E-2</v>
      </c>
      <c r="EH58" s="45">
        <f t="shared" si="136"/>
        <v>1.6E-2</v>
      </c>
      <c r="EI58" s="45">
        <f t="shared" si="136"/>
        <v>1.6E-2</v>
      </c>
      <c r="EJ58" s="45">
        <f t="shared" si="136"/>
        <v>1.7000000000000001E-2</v>
      </c>
      <c r="EK58" s="45">
        <f t="shared" si="136"/>
        <v>1.7000000000000001E-2</v>
      </c>
      <c r="EL58" s="45">
        <f t="shared" si="136"/>
        <v>1.7000000000000001E-2</v>
      </c>
      <c r="EM58" s="45">
        <f t="shared" si="136"/>
        <v>1.7000000000000001E-2</v>
      </c>
      <c r="EN58" s="45">
        <f t="shared" si="136"/>
        <v>1.7000000000000001E-2</v>
      </c>
      <c r="EO58" s="45">
        <f t="shared" si="136"/>
        <v>3.1E-2</v>
      </c>
      <c r="EP58" s="45">
        <f t="shared" si="136"/>
        <v>3.0999999999999993E-2</v>
      </c>
      <c r="EQ58" s="45">
        <f t="shared" si="136"/>
        <v>1.2000000000000004E-2</v>
      </c>
      <c r="ER58" s="45">
        <f t="shared" si="136"/>
        <v>1.2999999999999998E-2</v>
      </c>
      <c r="ES58" s="45">
        <f t="shared" si="136"/>
        <v>1.2999999999999998E-2</v>
      </c>
      <c r="ET58" s="45">
        <f t="shared" si="136"/>
        <v>9.0000000000000011E-3</v>
      </c>
      <c r="EU58" s="45">
        <f t="shared" si="136"/>
        <v>9.0000000000000011E-3</v>
      </c>
      <c r="EV58" s="45">
        <f>DE17-BT$14</f>
        <v>9.0000000000000011E-3</v>
      </c>
      <c r="EY58" s="41" t="s">
        <v>2248</v>
      </c>
      <c r="EZ58" s="45">
        <f>DP58/BY17</f>
        <v>0.12280701754385963</v>
      </c>
      <c r="FA58" s="45">
        <f t="shared" ref="FA58:GF58" si="137">DQ58/BZ17</f>
        <v>0.16091954022988506</v>
      </c>
      <c r="FB58" s="45">
        <f t="shared" si="137"/>
        <v>0.12280701754385963</v>
      </c>
      <c r="FC58" s="45">
        <f t="shared" si="137"/>
        <v>0.13793103448275862</v>
      </c>
      <c r="FD58" s="45">
        <f t="shared" si="137"/>
        <v>0.30107526881720426</v>
      </c>
      <c r="FE58" s="45">
        <f t="shared" si="137"/>
        <v>0.27272727272727265</v>
      </c>
      <c r="FF58" s="45">
        <f t="shared" si="137"/>
        <v>0.27586206896551718</v>
      </c>
      <c r="FG58" s="45">
        <f t="shared" si="137"/>
        <v>0.27586206896551718</v>
      </c>
      <c r="FH58" s="45">
        <f t="shared" si="137"/>
        <v>0.33802816901408456</v>
      </c>
      <c r="FI58" s="45">
        <f t="shared" si="137"/>
        <v>0.20967741935483866</v>
      </c>
      <c r="FJ58" s="45">
        <f t="shared" si="137"/>
        <v>0.20967741935483866</v>
      </c>
      <c r="FK58" s="45" t="e">
        <f t="shared" si="137"/>
        <v>#VALUE!</v>
      </c>
      <c r="FL58" s="45">
        <f t="shared" si="137"/>
        <v>0.16071428571428573</v>
      </c>
      <c r="FM58" s="45">
        <f t="shared" si="137"/>
        <v>0.18000000000000002</v>
      </c>
      <c r="FN58" s="45">
        <f t="shared" si="137"/>
        <v>0.18367346938775511</v>
      </c>
      <c r="FO58" s="45">
        <f t="shared" si="137"/>
        <v>0.16071428571428573</v>
      </c>
      <c r="FP58" s="45">
        <f t="shared" si="137"/>
        <v>0.16071428571428573</v>
      </c>
      <c r="FQ58" s="45">
        <f t="shared" si="137"/>
        <v>0.20253164556962025</v>
      </c>
      <c r="FR58" s="45">
        <f t="shared" si="137"/>
        <v>0.20253164556962025</v>
      </c>
      <c r="FS58" s="45">
        <f t="shared" si="137"/>
        <v>0.12698412698412698</v>
      </c>
      <c r="FT58" s="45">
        <f t="shared" si="137"/>
        <v>0.22368421052631582</v>
      </c>
      <c r="FU58" s="45">
        <f t="shared" si="137"/>
        <v>0.15596330275229359</v>
      </c>
      <c r="FV58" s="45">
        <f t="shared" si="137"/>
        <v>0.21794871794871795</v>
      </c>
      <c r="FW58" s="45">
        <f t="shared" si="137"/>
        <v>0.22368421052631582</v>
      </c>
      <c r="FX58" s="45">
        <f t="shared" si="137"/>
        <v>0.22368421052631582</v>
      </c>
      <c r="FY58" s="45">
        <f t="shared" si="137"/>
        <v>0.3009708737864078</v>
      </c>
      <c r="FZ58" s="45">
        <f t="shared" si="137"/>
        <v>0.348314606741573</v>
      </c>
      <c r="GA58" s="45">
        <f t="shared" si="137"/>
        <v>0.21428571428571433</v>
      </c>
      <c r="GB58" s="45">
        <f t="shared" si="137"/>
        <v>0.20634920634920631</v>
      </c>
      <c r="GC58" s="45">
        <f t="shared" si="137"/>
        <v>0.20634920634920631</v>
      </c>
      <c r="GD58" s="45">
        <f t="shared" si="137"/>
        <v>0.15517241379310345</v>
      </c>
      <c r="GE58" s="45">
        <f t="shared" si="137"/>
        <v>0.16071428571428573</v>
      </c>
      <c r="GF58" s="45">
        <f t="shared" si="137"/>
        <v>0.16071428571428573</v>
      </c>
    </row>
    <row r="59" spans="117:188">
      <c r="DM59" s="41">
        <v>13</v>
      </c>
      <c r="DN59" s="41">
        <v>1</v>
      </c>
      <c r="DO59" s="41" t="str">
        <f t="shared" si="95"/>
        <v>処遇加算Ⅲ特定加算Ⅰベア加算から新加算Ⅰ</v>
      </c>
      <c r="DP59" s="45">
        <f t="shared" ref="DP59:ED62" si="138">BY3-AN$15</f>
        <v>0.19100000000000006</v>
      </c>
      <c r="DQ59" s="45">
        <f t="shared" si="138"/>
        <v>0.14700000000000002</v>
      </c>
      <c r="DR59" s="45">
        <f t="shared" si="138"/>
        <v>0.19100000000000006</v>
      </c>
      <c r="DS59" s="45">
        <f t="shared" si="138"/>
        <v>0.16999999999999998</v>
      </c>
      <c r="DT59" s="45">
        <f t="shared" si="138"/>
        <v>8.0999999999999989E-2</v>
      </c>
      <c r="DU59" s="45">
        <f t="shared" si="138"/>
        <v>3.7999999999999992E-2</v>
      </c>
      <c r="DV59" s="45">
        <f t="shared" si="138"/>
        <v>7.4999999999999997E-2</v>
      </c>
      <c r="DW59" s="45">
        <f t="shared" si="138"/>
        <v>7.4999999999999997E-2</v>
      </c>
      <c r="DX59" s="45">
        <f t="shared" si="138"/>
        <v>6.2000000000000013E-2</v>
      </c>
      <c r="DY59" s="45">
        <f t="shared" si="138"/>
        <v>5.3000000000000005E-2</v>
      </c>
      <c r="DZ59" s="45">
        <f t="shared" si="138"/>
        <v>5.3000000000000005E-2</v>
      </c>
      <c r="EA59" s="45">
        <f t="shared" si="138"/>
        <v>4.7E-2</v>
      </c>
      <c r="EB59" s="45">
        <f t="shared" si="138"/>
        <v>4.7E-2</v>
      </c>
      <c r="EC59" s="45">
        <f t="shared" si="138"/>
        <v>4.3000000000000003E-2</v>
      </c>
      <c r="ED59" s="45">
        <f t="shared" si="138"/>
        <v>4.1000000000000002E-2</v>
      </c>
      <c r="EE59" s="45">
        <f t="shared" ref="EE59:EU59" si="139">CN3-BC$15</f>
        <v>4.7E-2</v>
      </c>
      <c r="EF59" s="45">
        <f t="shared" si="139"/>
        <v>4.7E-2</v>
      </c>
      <c r="EG59" s="45">
        <f t="shared" si="139"/>
        <v>6.7000000000000018E-2</v>
      </c>
      <c r="EH59" s="45">
        <f t="shared" si="139"/>
        <v>6.7000000000000018E-2</v>
      </c>
      <c r="EI59" s="45">
        <f t="shared" si="139"/>
        <v>0.10499999999999997</v>
      </c>
      <c r="EJ59" s="45">
        <f t="shared" si="139"/>
        <v>6.5000000000000002E-2</v>
      </c>
      <c r="EK59" s="45">
        <f t="shared" si="139"/>
        <v>9.1999999999999985E-2</v>
      </c>
      <c r="EL59" s="45">
        <f t="shared" si="139"/>
        <v>6.7000000000000004E-2</v>
      </c>
      <c r="EM59" s="45">
        <f t="shared" si="139"/>
        <v>6.5000000000000002E-2</v>
      </c>
      <c r="EN59" s="45">
        <f t="shared" si="139"/>
        <v>6.5000000000000002E-2</v>
      </c>
      <c r="EO59" s="45">
        <f t="shared" si="139"/>
        <v>9.0000000000000024E-2</v>
      </c>
      <c r="EP59" s="45">
        <f t="shared" si="139"/>
        <v>7.8000000000000014E-2</v>
      </c>
      <c r="EQ59" s="45">
        <f t="shared" si="139"/>
        <v>4.8000000000000001E-2</v>
      </c>
      <c r="ER59" s="45">
        <f t="shared" si="139"/>
        <v>5.3000000000000005E-2</v>
      </c>
      <c r="ES59" s="45">
        <f t="shared" si="139"/>
        <v>5.3000000000000005E-2</v>
      </c>
      <c r="ET59" s="45">
        <f t="shared" si="139"/>
        <v>4.9000000000000002E-2</v>
      </c>
      <c r="EU59" s="45">
        <f t="shared" si="139"/>
        <v>4.8000000000000001E-2</v>
      </c>
      <c r="EV59" s="45">
        <f>DE3-BT$15</f>
        <v>4.7E-2</v>
      </c>
      <c r="EY59" s="41" t="s">
        <v>2249</v>
      </c>
      <c r="EZ59" s="45">
        <f>DP59/BY3</f>
        <v>0.4580335731414869</v>
      </c>
      <c r="FA59" s="45">
        <f t="shared" ref="FA59:GF62" si="140">DQ59/BZ3</f>
        <v>0.4285714285714286</v>
      </c>
      <c r="FB59" s="45">
        <f t="shared" si="140"/>
        <v>0.4580335731414869</v>
      </c>
      <c r="FC59" s="45">
        <f t="shared" si="140"/>
        <v>0.44502617801047117</v>
      </c>
      <c r="FD59" s="45">
        <f t="shared" si="140"/>
        <v>0.36322869955156944</v>
      </c>
      <c r="FE59" s="45">
        <f t="shared" si="140"/>
        <v>0.46913580246913578</v>
      </c>
      <c r="FF59" s="45">
        <f t="shared" si="140"/>
        <v>0.47169811320754712</v>
      </c>
      <c r="FG59" s="45">
        <f t="shared" si="140"/>
        <v>0.47169811320754712</v>
      </c>
      <c r="FH59" s="45">
        <f t="shared" si="140"/>
        <v>0.4525547445255475</v>
      </c>
      <c r="FI59" s="45">
        <f t="shared" si="140"/>
        <v>0.38405797101449274</v>
      </c>
      <c r="FJ59" s="45">
        <f t="shared" si="140"/>
        <v>0.38405797101449274</v>
      </c>
      <c r="FK59" s="45">
        <f t="shared" si="140"/>
        <v>0.4563106796116505</v>
      </c>
      <c r="FL59" s="45">
        <f t="shared" si="140"/>
        <v>0.4563106796116505</v>
      </c>
      <c r="FM59" s="45">
        <f t="shared" si="140"/>
        <v>0.44791666666666669</v>
      </c>
      <c r="FN59" s="45">
        <f t="shared" si="140"/>
        <v>0.44086021505376344</v>
      </c>
      <c r="FO59" s="45">
        <f t="shared" si="140"/>
        <v>0.4563106796116505</v>
      </c>
      <c r="FP59" s="45">
        <f t="shared" si="140"/>
        <v>0.4563106796116505</v>
      </c>
      <c r="FQ59" s="45">
        <f t="shared" si="140"/>
        <v>0.45578231292517013</v>
      </c>
      <c r="FR59" s="45">
        <f t="shared" si="140"/>
        <v>0.45578231292517013</v>
      </c>
      <c r="FS59" s="45">
        <f t="shared" si="140"/>
        <v>0.49763033175355442</v>
      </c>
      <c r="FT59" s="45">
        <f t="shared" si="140"/>
        <v>0.49618320610687022</v>
      </c>
      <c r="FU59" s="45">
        <f t="shared" si="140"/>
        <v>0.52272727272727271</v>
      </c>
      <c r="FV59" s="45">
        <f t="shared" si="140"/>
        <v>0.5</v>
      </c>
      <c r="FW59" s="45">
        <f t="shared" si="140"/>
        <v>0.50387596899224807</v>
      </c>
      <c r="FX59" s="45">
        <f t="shared" si="140"/>
        <v>0.50387596899224807</v>
      </c>
      <c r="FY59" s="45">
        <f t="shared" si="140"/>
        <v>0.42654028436018965</v>
      </c>
      <c r="FZ59" s="45">
        <f t="shared" si="140"/>
        <v>0.40837696335078538</v>
      </c>
      <c r="GA59" s="45">
        <f t="shared" si="140"/>
        <v>0.47524752475247523</v>
      </c>
      <c r="GB59" s="45">
        <f t="shared" si="140"/>
        <v>0.42400000000000004</v>
      </c>
      <c r="GC59" s="45">
        <f t="shared" si="140"/>
        <v>0.42400000000000004</v>
      </c>
      <c r="GD59" s="45">
        <f t="shared" si="140"/>
        <v>0.45794392523364491</v>
      </c>
      <c r="GE59" s="45">
        <f t="shared" si="140"/>
        <v>0.45714285714285718</v>
      </c>
      <c r="GF59" s="45">
        <f t="shared" si="140"/>
        <v>0.45192307692307693</v>
      </c>
    </row>
    <row r="60" spans="117:188">
      <c r="DM60" s="41">
        <v>13</v>
      </c>
      <c r="DN60" s="41">
        <v>2</v>
      </c>
      <c r="DO60" s="41" t="str">
        <f t="shared" si="95"/>
        <v>処遇加算Ⅲ特定加算Ⅰベア加算から新加算Ⅱ</v>
      </c>
      <c r="DP60" s="45">
        <f t="shared" si="138"/>
        <v>0.17600000000000005</v>
      </c>
      <c r="DQ60" s="45">
        <f t="shared" si="138"/>
        <v>0.13200000000000001</v>
      </c>
      <c r="DR60" s="45">
        <f t="shared" si="138"/>
        <v>0.17600000000000005</v>
      </c>
      <c r="DS60" s="45">
        <f t="shared" si="138"/>
        <v>0.15499999999999997</v>
      </c>
      <c r="DT60" s="45" t="e">
        <f t="shared" si="138"/>
        <v>#VALUE!</v>
      </c>
      <c r="DU60" s="45">
        <f t="shared" si="138"/>
        <v>3.6999999999999991E-2</v>
      </c>
      <c r="DV60" s="45" t="e">
        <f t="shared" si="138"/>
        <v>#VALUE!</v>
      </c>
      <c r="DW60" s="45" t="e">
        <f t="shared" si="138"/>
        <v>#VALUE!</v>
      </c>
      <c r="DX60" s="45">
        <f t="shared" si="138"/>
        <v>6.0000000000000012E-2</v>
      </c>
      <c r="DY60" s="45">
        <f t="shared" si="138"/>
        <v>4.9000000000000002E-2</v>
      </c>
      <c r="DZ60" s="45">
        <f t="shared" si="138"/>
        <v>4.9000000000000002E-2</v>
      </c>
      <c r="EA60" s="45">
        <f t="shared" si="138"/>
        <v>4.4999999999999998E-2</v>
      </c>
      <c r="EB60" s="45">
        <f t="shared" si="138"/>
        <v>4.4999999999999998E-2</v>
      </c>
      <c r="EC60" s="45">
        <f t="shared" si="138"/>
        <v>4.1000000000000002E-2</v>
      </c>
      <c r="ED60" s="45">
        <f t="shared" si="138"/>
        <v>3.9E-2</v>
      </c>
      <c r="EE60" s="45" t="e">
        <f t="shared" ref="EE60:EU60" si="141">CN4-BC$15</f>
        <v>#VALUE!</v>
      </c>
      <c r="EF60" s="45">
        <f t="shared" si="141"/>
        <v>4.4999999999999998E-2</v>
      </c>
      <c r="EG60" s="45">
        <f t="shared" si="141"/>
        <v>6.4000000000000015E-2</v>
      </c>
      <c r="EH60" s="45">
        <f t="shared" si="141"/>
        <v>6.4000000000000015E-2</v>
      </c>
      <c r="EI60" s="45">
        <f t="shared" si="141"/>
        <v>0.10199999999999997</v>
      </c>
      <c r="EJ60" s="45">
        <f t="shared" si="141"/>
        <v>6.2E-2</v>
      </c>
      <c r="EK60" s="45">
        <f t="shared" si="141"/>
        <v>8.8999999999999982E-2</v>
      </c>
      <c r="EL60" s="45">
        <f t="shared" si="141"/>
        <v>6.4000000000000001E-2</v>
      </c>
      <c r="EM60" s="45" t="e">
        <f t="shared" si="141"/>
        <v>#VALUE!</v>
      </c>
      <c r="EN60" s="45" t="e">
        <f t="shared" si="141"/>
        <v>#VALUE!</v>
      </c>
      <c r="EO60" s="45">
        <f t="shared" si="141"/>
        <v>8.6000000000000021E-2</v>
      </c>
      <c r="EP60" s="45">
        <f t="shared" si="141"/>
        <v>7.400000000000001E-2</v>
      </c>
      <c r="EQ60" s="45" t="e">
        <f t="shared" si="141"/>
        <v>#VALUE!</v>
      </c>
      <c r="ER60" s="45" t="e">
        <f t="shared" si="141"/>
        <v>#VALUE!</v>
      </c>
      <c r="ES60" s="45" t="e">
        <f t="shared" si="141"/>
        <v>#VALUE!</v>
      </c>
      <c r="ET60" s="45" t="e">
        <f t="shared" si="141"/>
        <v>#VALUE!</v>
      </c>
      <c r="EU60" s="45" t="e">
        <f t="shared" si="141"/>
        <v>#VALUE!</v>
      </c>
      <c r="EV60" s="45" t="e">
        <f>DE4-BT$15</f>
        <v>#VALUE!</v>
      </c>
      <c r="EY60" s="41" t="s">
        <v>2250</v>
      </c>
      <c r="EZ60" s="45">
        <f>DP60/BY4</f>
        <v>0.4378109452736319</v>
      </c>
      <c r="FA60" s="45">
        <f t="shared" si="140"/>
        <v>0.40243902439024393</v>
      </c>
      <c r="FB60" s="45">
        <f t="shared" si="140"/>
        <v>0.4378109452736319</v>
      </c>
      <c r="FC60" s="45">
        <f t="shared" si="140"/>
        <v>0.42234332425068111</v>
      </c>
      <c r="FD60" s="443" t="s">
        <v>2122</v>
      </c>
      <c r="FE60" s="45">
        <f t="shared" si="140"/>
        <v>0.46249999999999997</v>
      </c>
      <c r="FF60" s="443" t="s">
        <v>2122</v>
      </c>
      <c r="FG60" s="443" t="s">
        <v>2122</v>
      </c>
      <c r="FH60" s="45">
        <f t="shared" si="140"/>
        <v>0.44444444444444448</v>
      </c>
      <c r="FI60" s="45">
        <f t="shared" si="140"/>
        <v>0.36567164179104478</v>
      </c>
      <c r="FJ60" s="45">
        <f t="shared" si="140"/>
        <v>0.36567164179104478</v>
      </c>
      <c r="FK60" s="45">
        <f t="shared" si="140"/>
        <v>0.44554455445544555</v>
      </c>
      <c r="FL60" s="45">
        <f t="shared" si="140"/>
        <v>0.44554455445544555</v>
      </c>
      <c r="FM60" s="45">
        <f t="shared" si="140"/>
        <v>0.43617021276595747</v>
      </c>
      <c r="FN60" s="45">
        <f t="shared" si="140"/>
        <v>0.4285714285714286</v>
      </c>
      <c r="FO60" s="443" t="s">
        <v>2122</v>
      </c>
      <c r="FP60" s="45">
        <f t="shared" si="140"/>
        <v>0.44554455445544555</v>
      </c>
      <c r="FQ60" s="45">
        <f t="shared" si="140"/>
        <v>0.44444444444444448</v>
      </c>
      <c r="FR60" s="45">
        <f t="shared" si="140"/>
        <v>0.44444444444444448</v>
      </c>
      <c r="FS60" s="45">
        <f t="shared" si="140"/>
        <v>0.49038461538461531</v>
      </c>
      <c r="FT60" s="45">
        <f t="shared" si="140"/>
        <v>0.484375</v>
      </c>
      <c r="FU60" s="45">
        <f t="shared" si="140"/>
        <v>0.51445086705202303</v>
      </c>
      <c r="FV60" s="45">
        <f t="shared" si="140"/>
        <v>0.48854961832061067</v>
      </c>
      <c r="FW60" s="443" t="s">
        <v>2122</v>
      </c>
      <c r="FX60" s="443" t="s">
        <v>2122</v>
      </c>
      <c r="FY60" s="45">
        <f t="shared" si="140"/>
        <v>0.4154589371980677</v>
      </c>
      <c r="FZ60" s="45">
        <f t="shared" si="140"/>
        <v>0.39572192513368992</v>
      </c>
      <c r="GA60" s="443" t="s">
        <v>2122</v>
      </c>
      <c r="GB60" s="443" t="s">
        <v>2122</v>
      </c>
      <c r="GC60" s="443" t="s">
        <v>2122</v>
      </c>
      <c r="GD60" s="443" t="s">
        <v>2122</v>
      </c>
      <c r="GE60" s="443" t="s">
        <v>2122</v>
      </c>
      <c r="GF60" s="443" t="s">
        <v>2122</v>
      </c>
    </row>
    <row r="61" spans="117:188">
      <c r="DM61" s="41">
        <v>13</v>
      </c>
      <c r="DN61" s="41">
        <v>3</v>
      </c>
      <c r="DO61" s="41" t="str">
        <f t="shared" si="95"/>
        <v>処遇加算Ⅲ特定加算Ⅰベア加算から新加算Ⅲ</v>
      </c>
      <c r="DP61" s="45">
        <f t="shared" si="138"/>
        <v>0.12100000000000005</v>
      </c>
      <c r="DQ61" s="45">
        <f t="shared" si="138"/>
        <v>7.7000000000000013E-2</v>
      </c>
      <c r="DR61" s="45">
        <f t="shared" si="138"/>
        <v>0.12100000000000005</v>
      </c>
      <c r="DS61" s="45">
        <f t="shared" si="138"/>
        <v>9.9999999999999978E-2</v>
      </c>
      <c r="DT61" s="45">
        <f t="shared" si="138"/>
        <v>1.999999999999999E-2</v>
      </c>
      <c r="DU61" s="45">
        <f t="shared" si="138"/>
        <v>2.3999999999999994E-2</v>
      </c>
      <c r="DV61" s="45">
        <f t="shared" si="138"/>
        <v>5.3999999999999979E-2</v>
      </c>
      <c r="DW61" s="45">
        <f t="shared" si="138"/>
        <v>5.3999999999999979E-2</v>
      </c>
      <c r="DX61" s="45">
        <f t="shared" si="138"/>
        <v>4.0999999999999995E-2</v>
      </c>
      <c r="DY61" s="45">
        <f t="shared" si="138"/>
        <v>1.2999999999999998E-2</v>
      </c>
      <c r="DZ61" s="45">
        <f t="shared" si="138"/>
        <v>1.2999999999999998E-2</v>
      </c>
      <c r="EA61" s="45">
        <f t="shared" si="138"/>
        <v>0.03</v>
      </c>
      <c r="EB61" s="45">
        <f t="shared" si="138"/>
        <v>0.03</v>
      </c>
      <c r="EC61" s="45">
        <f t="shared" si="138"/>
        <v>2.6000000000000002E-2</v>
      </c>
      <c r="ED61" s="45">
        <f t="shared" si="138"/>
        <v>2.4E-2</v>
      </c>
      <c r="EE61" s="45">
        <f t="shared" ref="EE61:EU61" si="142">CN5-BC$15</f>
        <v>0.03</v>
      </c>
      <c r="EF61" s="45">
        <f t="shared" si="142"/>
        <v>0.03</v>
      </c>
      <c r="EG61" s="45">
        <f t="shared" si="142"/>
        <v>4.8000000000000001E-2</v>
      </c>
      <c r="EH61" s="45">
        <f t="shared" si="142"/>
        <v>4.8000000000000001E-2</v>
      </c>
      <c r="EI61" s="45">
        <f t="shared" si="142"/>
        <v>8.6000000000000007E-2</v>
      </c>
      <c r="EJ61" s="45">
        <f t="shared" si="142"/>
        <v>5.2000000000000005E-2</v>
      </c>
      <c r="EK61" s="45">
        <f t="shared" si="142"/>
        <v>7.8999999999999973E-2</v>
      </c>
      <c r="EL61" s="45">
        <f t="shared" si="142"/>
        <v>5.4000000000000006E-2</v>
      </c>
      <c r="EM61" s="45">
        <f t="shared" si="142"/>
        <v>5.4000000000000006E-2</v>
      </c>
      <c r="EN61" s="45">
        <f t="shared" si="142"/>
        <v>5.4000000000000006E-2</v>
      </c>
      <c r="EO61" s="45">
        <f t="shared" si="142"/>
        <v>4.7000000000000014E-2</v>
      </c>
      <c r="EP61" s="45">
        <f t="shared" si="142"/>
        <v>3.5000000000000003E-2</v>
      </c>
      <c r="EQ61" s="45">
        <f t="shared" si="142"/>
        <v>3.1E-2</v>
      </c>
      <c r="ER61" s="45">
        <f t="shared" si="142"/>
        <v>2.700000000000001E-2</v>
      </c>
      <c r="ES61" s="45">
        <f t="shared" si="142"/>
        <v>2.700000000000001E-2</v>
      </c>
      <c r="ET61" s="45">
        <f t="shared" si="142"/>
        <v>3.1E-2</v>
      </c>
      <c r="EU61" s="45">
        <f t="shared" si="142"/>
        <v>0.03</v>
      </c>
      <c r="EV61" s="45">
        <f>DE5-BT$15</f>
        <v>2.8999999999999998E-2</v>
      </c>
      <c r="EY61" s="41" t="s">
        <v>2251</v>
      </c>
      <c r="EZ61" s="45">
        <f>DP61/BY5</f>
        <v>0.34870317002881857</v>
      </c>
      <c r="FA61" s="45">
        <f t="shared" si="140"/>
        <v>0.2820512820512821</v>
      </c>
      <c r="FB61" s="45">
        <f t="shared" si="140"/>
        <v>0.34870317002881857</v>
      </c>
      <c r="FC61" s="45">
        <f t="shared" si="140"/>
        <v>0.32051282051282043</v>
      </c>
      <c r="FD61" s="45">
        <f t="shared" si="140"/>
        <v>0.12345679012345673</v>
      </c>
      <c r="FE61" s="45">
        <f t="shared" si="140"/>
        <v>0.35820895522388058</v>
      </c>
      <c r="FF61" s="45">
        <f t="shared" si="140"/>
        <v>0.39130434782608686</v>
      </c>
      <c r="FG61" s="45">
        <f t="shared" si="140"/>
        <v>0.39130434782608686</v>
      </c>
      <c r="FH61" s="45">
        <f t="shared" si="140"/>
        <v>0.35344827586206895</v>
      </c>
      <c r="FI61" s="45">
        <f t="shared" si="140"/>
        <v>0.13265306122448978</v>
      </c>
      <c r="FJ61" s="45">
        <f t="shared" si="140"/>
        <v>0.13265306122448978</v>
      </c>
      <c r="FK61" s="45">
        <f t="shared" si="140"/>
        <v>0.34883720930232559</v>
      </c>
      <c r="FL61" s="45">
        <f t="shared" si="140"/>
        <v>0.34883720930232559</v>
      </c>
      <c r="FM61" s="45">
        <f t="shared" si="140"/>
        <v>0.32911392405063294</v>
      </c>
      <c r="FN61" s="45">
        <f t="shared" si="140"/>
        <v>0.31578947368421056</v>
      </c>
      <c r="FO61" s="45">
        <f t="shared" si="140"/>
        <v>0.34883720930232559</v>
      </c>
      <c r="FP61" s="45">
        <f t="shared" si="140"/>
        <v>0.34883720930232559</v>
      </c>
      <c r="FQ61" s="45">
        <f t="shared" si="140"/>
        <v>0.375</v>
      </c>
      <c r="FR61" s="45">
        <f t="shared" si="140"/>
        <v>0.375</v>
      </c>
      <c r="FS61" s="45">
        <f t="shared" si="140"/>
        <v>0.44791666666666669</v>
      </c>
      <c r="FT61" s="45">
        <f t="shared" si="140"/>
        <v>0.44067796610169491</v>
      </c>
      <c r="FU61" s="45">
        <f t="shared" si="140"/>
        <v>0.48466257668711649</v>
      </c>
      <c r="FV61" s="45">
        <f t="shared" si="140"/>
        <v>0.4462809917355372</v>
      </c>
      <c r="FW61" s="45">
        <f t="shared" si="140"/>
        <v>0.4576271186440678</v>
      </c>
      <c r="FX61" s="45">
        <f t="shared" si="140"/>
        <v>0.4576271186440678</v>
      </c>
      <c r="FY61" s="45">
        <f t="shared" si="140"/>
        <v>0.27976190476190482</v>
      </c>
      <c r="FZ61" s="45">
        <f t="shared" si="140"/>
        <v>0.23648648648648651</v>
      </c>
      <c r="GA61" s="45">
        <f t="shared" si="140"/>
        <v>0.36904761904761901</v>
      </c>
      <c r="GB61" s="45">
        <f t="shared" si="140"/>
        <v>0.27272727272727282</v>
      </c>
      <c r="GC61" s="45">
        <f t="shared" si="140"/>
        <v>0.27272727272727282</v>
      </c>
      <c r="GD61" s="45">
        <f t="shared" si="140"/>
        <v>0.34831460674157305</v>
      </c>
      <c r="GE61" s="45">
        <f t="shared" si="140"/>
        <v>0.34482758620689657</v>
      </c>
      <c r="GF61" s="45">
        <f t="shared" si="140"/>
        <v>0.33720930232558138</v>
      </c>
    </row>
    <row r="62" spans="117:188">
      <c r="DM62" s="41">
        <v>13</v>
      </c>
      <c r="DN62" s="41">
        <v>4</v>
      </c>
      <c r="DO62" s="41" t="str">
        <f t="shared" si="95"/>
        <v>処遇加算Ⅲ特定加算Ⅰベア加算から新加算Ⅳ</v>
      </c>
      <c r="DP62" s="45">
        <f t="shared" si="138"/>
        <v>4.7000000000000042E-2</v>
      </c>
      <c r="DQ62" s="45">
        <f t="shared" si="138"/>
        <v>2.2999999999999993E-2</v>
      </c>
      <c r="DR62" s="45">
        <f t="shared" si="138"/>
        <v>4.7000000000000042E-2</v>
      </c>
      <c r="DS62" s="45">
        <f t="shared" si="138"/>
        <v>3.5999999999999949E-2</v>
      </c>
      <c r="DT62" s="45">
        <f t="shared" si="138"/>
        <v>-4.0000000000000036E-3</v>
      </c>
      <c r="DU62" s="45">
        <f t="shared" si="138"/>
        <v>1.1999999999999997E-2</v>
      </c>
      <c r="DV62" s="45">
        <f t="shared" si="138"/>
        <v>3.0999999999999986E-2</v>
      </c>
      <c r="DW62" s="45">
        <f t="shared" si="138"/>
        <v>3.0999999999999986E-2</v>
      </c>
      <c r="DX62" s="45">
        <f t="shared" si="138"/>
        <v>2.4000000000000007E-2</v>
      </c>
      <c r="DY62" s="45">
        <f t="shared" si="138"/>
        <v>-5.0000000000000044E-3</v>
      </c>
      <c r="DZ62" s="45">
        <f t="shared" si="138"/>
        <v>-5.0000000000000044E-3</v>
      </c>
      <c r="EA62" s="45">
        <f t="shared" si="138"/>
        <v>1.2999999999999998E-2</v>
      </c>
      <c r="EB62" s="45">
        <f t="shared" si="138"/>
        <v>1.2999999999999998E-2</v>
      </c>
      <c r="EC62" s="45">
        <f t="shared" si="138"/>
        <v>1.0000000000000002E-2</v>
      </c>
      <c r="ED62" s="45">
        <f t="shared" si="138"/>
        <v>1.0000000000000002E-2</v>
      </c>
      <c r="EE62" s="45">
        <f t="shared" ref="EE62:EU62" si="143">CN6-BC$15</f>
        <v>1.2999999999999998E-2</v>
      </c>
      <c r="EF62" s="45">
        <f t="shared" si="143"/>
        <v>1.2999999999999998E-2</v>
      </c>
      <c r="EG62" s="45">
        <f t="shared" si="143"/>
        <v>2.4999999999999994E-2</v>
      </c>
      <c r="EH62" s="45">
        <f t="shared" si="143"/>
        <v>2.4999999999999994E-2</v>
      </c>
      <c r="EI62" s="45">
        <f t="shared" si="143"/>
        <v>4.6000000000000027E-2</v>
      </c>
      <c r="EJ62" s="45">
        <f t="shared" si="143"/>
        <v>0.03</v>
      </c>
      <c r="EK62" s="45">
        <f t="shared" si="143"/>
        <v>4.4999999999999998E-2</v>
      </c>
      <c r="EL62" s="45">
        <f t="shared" si="143"/>
        <v>3.1E-2</v>
      </c>
      <c r="EM62" s="45">
        <f t="shared" si="143"/>
        <v>3.2000000000000001E-2</v>
      </c>
      <c r="EN62" s="45">
        <f t="shared" si="143"/>
        <v>3.2000000000000001E-2</v>
      </c>
      <c r="EO62" s="45">
        <f t="shared" si="143"/>
        <v>1.999999999999999E-2</v>
      </c>
      <c r="EP62" s="45">
        <f t="shared" si="143"/>
        <v>1.4000000000000012E-2</v>
      </c>
      <c r="EQ62" s="45">
        <f t="shared" si="143"/>
        <v>1.3999999999999999E-2</v>
      </c>
      <c r="ER62" s="45">
        <f t="shared" si="143"/>
        <v>9.000000000000008E-3</v>
      </c>
      <c r="ES62" s="45">
        <f t="shared" si="143"/>
        <v>9.000000000000008E-3</v>
      </c>
      <c r="ET62" s="45">
        <f t="shared" si="143"/>
        <v>1.2999999999999998E-2</v>
      </c>
      <c r="EU62" s="45">
        <f t="shared" si="143"/>
        <v>1.1999999999999997E-2</v>
      </c>
      <c r="EV62" s="45">
        <f>DE6-BT$15</f>
        <v>1.1999999999999997E-2</v>
      </c>
      <c r="EY62" s="41" t="s">
        <v>2252</v>
      </c>
      <c r="EZ62" s="45">
        <f>DP62/BY6</f>
        <v>0.1721611721611723</v>
      </c>
      <c r="FA62" s="45">
        <f t="shared" si="140"/>
        <v>0.10502283105022828</v>
      </c>
      <c r="FB62" s="45">
        <f t="shared" si="140"/>
        <v>0.1721611721611723</v>
      </c>
      <c r="FC62" s="45">
        <f t="shared" si="140"/>
        <v>0.14516129032258046</v>
      </c>
      <c r="FD62" s="45">
        <f t="shared" si="140"/>
        <v>-2.8985507246376836E-2</v>
      </c>
      <c r="FE62" s="45">
        <f t="shared" si="140"/>
        <v>0.21818181818181814</v>
      </c>
      <c r="FF62" s="45">
        <f t="shared" si="140"/>
        <v>0.26956521739130423</v>
      </c>
      <c r="FG62" s="45">
        <f t="shared" si="140"/>
        <v>0.26956521739130423</v>
      </c>
      <c r="FH62" s="45">
        <f t="shared" si="140"/>
        <v>0.24242424242424249</v>
      </c>
      <c r="FI62" s="45">
        <f t="shared" si="140"/>
        <v>-6.2500000000000056E-2</v>
      </c>
      <c r="FJ62" s="45">
        <f t="shared" si="140"/>
        <v>-6.2500000000000056E-2</v>
      </c>
      <c r="FK62" s="45">
        <f t="shared" si="140"/>
        <v>0.18840579710144925</v>
      </c>
      <c r="FL62" s="45">
        <f t="shared" si="140"/>
        <v>0.18840579710144925</v>
      </c>
      <c r="FM62" s="45">
        <f t="shared" si="140"/>
        <v>0.15873015873015875</v>
      </c>
      <c r="FN62" s="45">
        <f t="shared" si="140"/>
        <v>0.16129032258064518</v>
      </c>
      <c r="FO62" s="45">
        <f t="shared" si="140"/>
        <v>0.18840579710144925</v>
      </c>
      <c r="FP62" s="45">
        <f t="shared" si="140"/>
        <v>0.18840579710144925</v>
      </c>
      <c r="FQ62" s="45">
        <f t="shared" si="140"/>
        <v>0.23809523809523805</v>
      </c>
      <c r="FR62" s="45">
        <f t="shared" si="140"/>
        <v>0.23809523809523805</v>
      </c>
      <c r="FS62" s="45">
        <f t="shared" si="140"/>
        <v>0.30263157894736853</v>
      </c>
      <c r="FT62" s="45">
        <f t="shared" si="140"/>
        <v>0.3125</v>
      </c>
      <c r="FU62" s="45">
        <f t="shared" si="140"/>
        <v>0.34883720930232553</v>
      </c>
      <c r="FV62" s="45">
        <f t="shared" si="140"/>
        <v>0.31632653061224486</v>
      </c>
      <c r="FW62" s="45">
        <f t="shared" si="140"/>
        <v>0.33333333333333331</v>
      </c>
      <c r="FX62" s="45">
        <f t="shared" si="140"/>
        <v>0.33333333333333331</v>
      </c>
      <c r="FY62" s="45">
        <f t="shared" si="140"/>
        <v>0.14184397163120563</v>
      </c>
      <c r="FZ62" s="45">
        <f t="shared" si="140"/>
        <v>0.11023622047244104</v>
      </c>
      <c r="GA62" s="45">
        <f t="shared" si="140"/>
        <v>0.20895522388059698</v>
      </c>
      <c r="GB62" s="45">
        <f t="shared" si="140"/>
        <v>0.1111111111111112</v>
      </c>
      <c r="GC62" s="45">
        <f t="shared" si="140"/>
        <v>0.1111111111111112</v>
      </c>
      <c r="GD62" s="45">
        <f t="shared" si="140"/>
        <v>0.18309859154929575</v>
      </c>
      <c r="GE62" s="45">
        <f t="shared" si="140"/>
        <v>0.17391304347826084</v>
      </c>
      <c r="GF62" s="45">
        <f t="shared" si="140"/>
        <v>0.17391304347826084</v>
      </c>
    </row>
    <row r="63" spans="117:188">
      <c r="DM63" s="41">
        <v>13</v>
      </c>
      <c r="DN63" s="41">
        <v>11</v>
      </c>
      <c r="DO63" s="41" t="str">
        <f t="shared" si="95"/>
        <v>処遇加算Ⅲ特定加算Ⅰベア加算から新加算Ⅴ（７）</v>
      </c>
      <c r="DP63" s="45">
        <f t="shared" ref="DP63:ED63" si="144">BY13-AN$15</f>
        <v>2.8000000000000025E-2</v>
      </c>
      <c r="DQ63" s="45">
        <f t="shared" si="144"/>
        <v>2.7999999999999997E-2</v>
      </c>
      <c r="DR63" s="45">
        <f t="shared" si="144"/>
        <v>2.8000000000000025E-2</v>
      </c>
      <c r="DS63" s="45">
        <f t="shared" si="144"/>
        <v>2.7999999999999997E-2</v>
      </c>
      <c r="DT63" s="45">
        <f t="shared" si="144"/>
        <v>2.7999999999999997E-2</v>
      </c>
      <c r="DU63" s="45">
        <f t="shared" si="144"/>
        <v>1.1999999999999997E-2</v>
      </c>
      <c r="DV63" s="45">
        <f t="shared" si="144"/>
        <v>2.4000000000000007E-2</v>
      </c>
      <c r="DW63" s="45">
        <f t="shared" si="144"/>
        <v>2.4000000000000007E-2</v>
      </c>
      <c r="DX63" s="45">
        <f t="shared" si="144"/>
        <v>2.4000000000000007E-2</v>
      </c>
      <c r="DY63" s="45">
        <f t="shared" si="144"/>
        <v>1.2999999999999998E-2</v>
      </c>
      <c r="DZ63" s="45">
        <f t="shared" si="144"/>
        <v>1.2999999999999998E-2</v>
      </c>
      <c r="EA63" s="45" t="e">
        <f t="shared" si="144"/>
        <v>#VALUE!</v>
      </c>
      <c r="EB63" s="45">
        <f t="shared" si="144"/>
        <v>8.9999999999999941E-3</v>
      </c>
      <c r="EC63" s="45">
        <f t="shared" si="144"/>
        <v>9.0000000000000011E-3</v>
      </c>
      <c r="ED63" s="45">
        <f t="shared" si="144"/>
        <v>9.0000000000000011E-3</v>
      </c>
      <c r="EE63" s="45">
        <f t="shared" ref="EE63:EU63" si="145">CN13-BC$15</f>
        <v>8.9999999999999941E-3</v>
      </c>
      <c r="EF63" s="45">
        <f t="shared" si="145"/>
        <v>8.9999999999999941E-3</v>
      </c>
      <c r="EG63" s="45">
        <f t="shared" si="145"/>
        <v>1.6E-2</v>
      </c>
      <c r="EH63" s="45">
        <f t="shared" si="145"/>
        <v>1.6E-2</v>
      </c>
      <c r="EI63" s="45">
        <f t="shared" si="145"/>
        <v>1.6E-2</v>
      </c>
      <c r="EJ63" s="45">
        <f t="shared" si="145"/>
        <v>1.7000000000000001E-2</v>
      </c>
      <c r="EK63" s="45">
        <f t="shared" si="145"/>
        <v>1.7000000000000001E-2</v>
      </c>
      <c r="EL63" s="45">
        <f t="shared" si="145"/>
        <v>1.7000000000000001E-2</v>
      </c>
      <c r="EM63" s="45">
        <f t="shared" si="145"/>
        <v>1.7000000000000001E-2</v>
      </c>
      <c r="EN63" s="45">
        <f t="shared" si="145"/>
        <v>1.7000000000000001E-2</v>
      </c>
      <c r="EO63" s="45">
        <f t="shared" si="145"/>
        <v>3.1E-2</v>
      </c>
      <c r="EP63" s="45">
        <f t="shared" si="145"/>
        <v>3.1E-2</v>
      </c>
      <c r="EQ63" s="45">
        <f t="shared" si="145"/>
        <v>1.1999999999999997E-2</v>
      </c>
      <c r="ER63" s="45">
        <f t="shared" si="145"/>
        <v>1.2999999999999998E-2</v>
      </c>
      <c r="ES63" s="45">
        <f t="shared" si="145"/>
        <v>1.2999999999999998E-2</v>
      </c>
      <c r="ET63" s="45">
        <f t="shared" si="145"/>
        <v>8.9999999999999941E-3</v>
      </c>
      <c r="EU63" s="45">
        <f t="shared" si="145"/>
        <v>8.9999999999999941E-3</v>
      </c>
      <c r="EV63" s="45">
        <f>DE13-BT$15</f>
        <v>8.9999999999999941E-3</v>
      </c>
      <c r="EY63" s="41" t="s">
        <v>2253</v>
      </c>
      <c r="EZ63" s="45">
        <f>DP63/BY13</f>
        <v>0.11023622047244104</v>
      </c>
      <c r="FA63" s="45">
        <f t="shared" ref="FA63:GF63" si="146">DQ63/BZ13</f>
        <v>0.12499999999999999</v>
      </c>
      <c r="FB63" s="45">
        <f t="shared" si="146"/>
        <v>0.11023622047244104</v>
      </c>
      <c r="FC63" s="45">
        <f t="shared" si="146"/>
        <v>0.11666666666666664</v>
      </c>
      <c r="FD63" s="45">
        <f t="shared" si="146"/>
        <v>0.16470588235294115</v>
      </c>
      <c r="FE63" s="45">
        <f t="shared" si="146"/>
        <v>0.21818181818181814</v>
      </c>
      <c r="FF63" s="45">
        <f t="shared" si="146"/>
        <v>0.22222222222222227</v>
      </c>
      <c r="FG63" s="45">
        <f t="shared" si="146"/>
        <v>0.22222222222222227</v>
      </c>
      <c r="FH63" s="45">
        <f t="shared" si="146"/>
        <v>0.24242424242424249</v>
      </c>
      <c r="FI63" s="45">
        <f t="shared" si="146"/>
        <v>0.13265306122448978</v>
      </c>
      <c r="FJ63" s="45">
        <f t="shared" si="146"/>
        <v>0.13265306122448978</v>
      </c>
      <c r="FK63" s="443" t="s">
        <v>2122</v>
      </c>
      <c r="FL63" s="45">
        <f t="shared" si="146"/>
        <v>0.13846153846153839</v>
      </c>
      <c r="FM63" s="45">
        <f t="shared" si="146"/>
        <v>0.14516129032258066</v>
      </c>
      <c r="FN63" s="45">
        <f t="shared" si="146"/>
        <v>0.1475409836065574</v>
      </c>
      <c r="FO63" s="45">
        <f t="shared" si="146"/>
        <v>0.13846153846153839</v>
      </c>
      <c r="FP63" s="45">
        <f t="shared" si="146"/>
        <v>0.13846153846153839</v>
      </c>
      <c r="FQ63" s="45">
        <f t="shared" si="146"/>
        <v>0.16666666666666666</v>
      </c>
      <c r="FR63" s="45">
        <f t="shared" si="146"/>
        <v>0.16666666666666666</v>
      </c>
      <c r="FS63" s="45">
        <f t="shared" si="146"/>
        <v>0.13114754098360656</v>
      </c>
      <c r="FT63" s="45">
        <f t="shared" si="146"/>
        <v>0.20481927710843373</v>
      </c>
      <c r="FU63" s="45">
        <f t="shared" si="146"/>
        <v>0.16831683168316833</v>
      </c>
      <c r="FV63" s="45">
        <f t="shared" si="146"/>
        <v>0.20238095238095238</v>
      </c>
      <c r="FW63" s="45">
        <f t="shared" si="146"/>
        <v>0.20987654320987656</v>
      </c>
      <c r="FX63" s="45">
        <f t="shared" si="146"/>
        <v>0.20987654320987656</v>
      </c>
      <c r="FY63" s="45">
        <f t="shared" si="146"/>
        <v>0.20394736842105263</v>
      </c>
      <c r="FZ63" s="45">
        <f t="shared" si="146"/>
        <v>0.21527777777777779</v>
      </c>
      <c r="GA63" s="45">
        <f t="shared" si="146"/>
        <v>0.18461538461538457</v>
      </c>
      <c r="GB63" s="45">
        <f t="shared" si="146"/>
        <v>0.15294117647058822</v>
      </c>
      <c r="GC63" s="45">
        <f t="shared" si="146"/>
        <v>0.15294117647058822</v>
      </c>
      <c r="GD63" s="45">
        <f t="shared" si="146"/>
        <v>0.13432835820895517</v>
      </c>
      <c r="GE63" s="45">
        <f t="shared" si="146"/>
        <v>0.1363636363636363</v>
      </c>
      <c r="GF63" s="45">
        <f t="shared" si="146"/>
        <v>0.1363636363636363</v>
      </c>
    </row>
    <row r="64" spans="117:188">
      <c r="DM64" s="41">
        <v>14</v>
      </c>
      <c r="DN64" s="41">
        <v>1</v>
      </c>
      <c r="DO64" s="41" t="str">
        <f t="shared" si="95"/>
        <v>処遇加算Ⅲ特定加算Ⅰベア加算なしから新加算Ⅰ</v>
      </c>
      <c r="DP64" s="45">
        <f t="shared" ref="DP64:ED67" si="147">BY3-AN$16</f>
        <v>0.23600000000000004</v>
      </c>
      <c r="DQ64" s="45">
        <f t="shared" si="147"/>
        <v>0.192</v>
      </c>
      <c r="DR64" s="45">
        <f t="shared" si="147"/>
        <v>0.23600000000000004</v>
      </c>
      <c r="DS64" s="45">
        <f t="shared" si="147"/>
        <v>0.215</v>
      </c>
      <c r="DT64" s="45">
        <f t="shared" si="147"/>
        <v>0.126</v>
      </c>
      <c r="DU64" s="45">
        <f t="shared" si="147"/>
        <v>4.8999999999999988E-2</v>
      </c>
      <c r="DV64" s="45">
        <f t="shared" si="147"/>
        <v>0.10299999999999999</v>
      </c>
      <c r="DW64" s="45">
        <f t="shared" si="147"/>
        <v>0.10299999999999999</v>
      </c>
      <c r="DX64" s="45">
        <f t="shared" si="147"/>
        <v>9.0000000000000011E-2</v>
      </c>
      <c r="DY64" s="45">
        <f t="shared" si="147"/>
        <v>7.1000000000000008E-2</v>
      </c>
      <c r="DZ64" s="45">
        <f t="shared" si="147"/>
        <v>7.1000000000000008E-2</v>
      </c>
      <c r="EA64" s="45">
        <f t="shared" si="147"/>
        <v>0.06</v>
      </c>
      <c r="EB64" s="45">
        <f t="shared" si="147"/>
        <v>0.06</v>
      </c>
      <c r="EC64" s="45">
        <f t="shared" si="147"/>
        <v>5.6000000000000001E-2</v>
      </c>
      <c r="ED64" s="45">
        <f t="shared" si="147"/>
        <v>5.3999999999999999E-2</v>
      </c>
      <c r="EE64" s="45">
        <f t="shared" ref="EE64:EU64" si="148">CN3-BC$16</f>
        <v>0.06</v>
      </c>
      <c r="EF64" s="45">
        <f t="shared" si="148"/>
        <v>0.06</v>
      </c>
      <c r="EG64" s="45">
        <f t="shared" si="148"/>
        <v>9.3000000000000013E-2</v>
      </c>
      <c r="EH64" s="45">
        <f t="shared" si="148"/>
        <v>9.3000000000000013E-2</v>
      </c>
      <c r="EI64" s="45">
        <f t="shared" si="148"/>
        <v>0.13099999999999995</v>
      </c>
      <c r="EJ64" s="45">
        <f t="shared" si="148"/>
        <v>8.5000000000000006E-2</v>
      </c>
      <c r="EK64" s="45">
        <f t="shared" si="148"/>
        <v>0.11199999999999999</v>
      </c>
      <c r="EL64" s="45">
        <f t="shared" si="148"/>
        <v>8.7000000000000008E-2</v>
      </c>
      <c r="EM64" s="45">
        <f t="shared" si="148"/>
        <v>8.5000000000000006E-2</v>
      </c>
      <c r="EN64" s="45">
        <f t="shared" si="148"/>
        <v>8.5000000000000006E-2</v>
      </c>
      <c r="EO64" s="45">
        <f t="shared" si="148"/>
        <v>0.12800000000000003</v>
      </c>
      <c r="EP64" s="45">
        <f t="shared" si="148"/>
        <v>0.11600000000000001</v>
      </c>
      <c r="EQ64" s="45">
        <f t="shared" si="148"/>
        <v>5.9000000000000004E-2</v>
      </c>
      <c r="ER64" s="45">
        <f t="shared" si="148"/>
        <v>7.1000000000000008E-2</v>
      </c>
      <c r="ES64" s="45">
        <f t="shared" si="148"/>
        <v>7.1000000000000008E-2</v>
      </c>
      <c r="ET64" s="45">
        <f t="shared" si="148"/>
        <v>6.2E-2</v>
      </c>
      <c r="EU64" s="45">
        <f t="shared" si="148"/>
        <v>6.0999999999999999E-2</v>
      </c>
      <c r="EV64" s="45">
        <f>DE3-BT$16</f>
        <v>0.06</v>
      </c>
      <c r="EY64" s="41" t="s">
        <v>2254</v>
      </c>
      <c r="EZ64" s="45">
        <f>DP64/BY3</f>
        <v>0.56594724220623505</v>
      </c>
      <c r="FA64" s="45">
        <f t="shared" ref="FA64:GF67" si="149">DQ64/BZ3</f>
        <v>0.55976676384839652</v>
      </c>
      <c r="FB64" s="45">
        <f t="shared" si="149"/>
        <v>0.56594724220623505</v>
      </c>
      <c r="FC64" s="45">
        <f t="shared" si="149"/>
        <v>0.56282722513089001</v>
      </c>
      <c r="FD64" s="45">
        <f t="shared" si="149"/>
        <v>0.56502242152466364</v>
      </c>
      <c r="FE64" s="45">
        <f t="shared" si="149"/>
        <v>0.60493827160493818</v>
      </c>
      <c r="FF64" s="45">
        <f t="shared" si="149"/>
        <v>0.64779874213836475</v>
      </c>
      <c r="FG64" s="45">
        <f t="shared" si="149"/>
        <v>0.64779874213836475</v>
      </c>
      <c r="FH64" s="45">
        <f t="shared" si="149"/>
        <v>0.65693430656934304</v>
      </c>
      <c r="FI64" s="45">
        <f t="shared" si="149"/>
        <v>0.51449275362318847</v>
      </c>
      <c r="FJ64" s="45">
        <f t="shared" si="149"/>
        <v>0.51449275362318847</v>
      </c>
      <c r="FK64" s="45">
        <f t="shared" si="149"/>
        <v>0.58252427184466016</v>
      </c>
      <c r="FL64" s="45">
        <f t="shared" si="149"/>
        <v>0.58252427184466016</v>
      </c>
      <c r="FM64" s="45">
        <f t="shared" si="149"/>
        <v>0.58333333333333337</v>
      </c>
      <c r="FN64" s="45">
        <f t="shared" si="149"/>
        <v>0.58064516129032262</v>
      </c>
      <c r="FO64" s="45">
        <f t="shared" si="149"/>
        <v>0.58252427184466016</v>
      </c>
      <c r="FP64" s="45">
        <f t="shared" si="149"/>
        <v>0.58252427184466016</v>
      </c>
      <c r="FQ64" s="45">
        <f t="shared" si="149"/>
        <v>0.63265306122448983</v>
      </c>
      <c r="FR64" s="45">
        <f t="shared" si="149"/>
        <v>0.63265306122448983</v>
      </c>
      <c r="FS64" s="45">
        <f t="shared" si="149"/>
        <v>0.62085308056872024</v>
      </c>
      <c r="FT64" s="45">
        <f t="shared" si="149"/>
        <v>0.64885496183206104</v>
      </c>
      <c r="FU64" s="45">
        <f t="shared" si="149"/>
        <v>0.63636363636363635</v>
      </c>
      <c r="FV64" s="45">
        <f t="shared" si="149"/>
        <v>0.64925373134328357</v>
      </c>
      <c r="FW64" s="45">
        <f t="shared" si="149"/>
        <v>0.6589147286821706</v>
      </c>
      <c r="FX64" s="45">
        <f t="shared" si="149"/>
        <v>0.6589147286821706</v>
      </c>
      <c r="FY64" s="45">
        <f t="shared" si="149"/>
        <v>0.60663507109004744</v>
      </c>
      <c r="FZ64" s="45">
        <f t="shared" si="149"/>
        <v>0.60732984293193715</v>
      </c>
      <c r="GA64" s="45">
        <f t="shared" si="149"/>
        <v>0.58415841584158412</v>
      </c>
      <c r="GB64" s="45">
        <f t="shared" si="149"/>
        <v>0.56800000000000006</v>
      </c>
      <c r="GC64" s="45">
        <f t="shared" si="149"/>
        <v>0.56800000000000006</v>
      </c>
      <c r="GD64" s="45">
        <f t="shared" si="149"/>
        <v>0.57943925233644855</v>
      </c>
      <c r="GE64" s="45">
        <f t="shared" si="149"/>
        <v>0.580952380952381</v>
      </c>
      <c r="GF64" s="45">
        <f t="shared" si="149"/>
        <v>0.57692307692307698</v>
      </c>
    </row>
    <row r="65" spans="117:188">
      <c r="DM65" s="41">
        <v>14</v>
      </c>
      <c r="DN65" s="41">
        <v>2</v>
      </c>
      <c r="DO65" s="41" t="str">
        <f t="shared" si="95"/>
        <v>処遇加算Ⅲ特定加算Ⅰベア加算なしから新加算Ⅱ</v>
      </c>
      <c r="DP65" s="45">
        <f t="shared" si="147"/>
        <v>0.22100000000000003</v>
      </c>
      <c r="DQ65" s="45">
        <f t="shared" si="147"/>
        <v>0.17699999999999999</v>
      </c>
      <c r="DR65" s="45">
        <f t="shared" si="147"/>
        <v>0.22100000000000003</v>
      </c>
      <c r="DS65" s="45">
        <f t="shared" si="147"/>
        <v>0.19999999999999998</v>
      </c>
      <c r="DT65" s="45" t="e">
        <f t="shared" si="147"/>
        <v>#VALUE!</v>
      </c>
      <c r="DU65" s="45">
        <f t="shared" si="147"/>
        <v>4.7999999999999987E-2</v>
      </c>
      <c r="DV65" s="45" t="e">
        <f t="shared" si="147"/>
        <v>#VALUE!</v>
      </c>
      <c r="DW65" s="45" t="e">
        <f t="shared" si="147"/>
        <v>#VALUE!</v>
      </c>
      <c r="DX65" s="45">
        <f t="shared" si="147"/>
        <v>8.8000000000000009E-2</v>
      </c>
      <c r="DY65" s="45">
        <f t="shared" si="147"/>
        <v>6.7000000000000004E-2</v>
      </c>
      <c r="DZ65" s="45">
        <f t="shared" si="147"/>
        <v>6.7000000000000004E-2</v>
      </c>
      <c r="EA65" s="45">
        <f t="shared" si="147"/>
        <v>5.7999999999999996E-2</v>
      </c>
      <c r="EB65" s="45">
        <f t="shared" si="147"/>
        <v>5.7999999999999996E-2</v>
      </c>
      <c r="EC65" s="45">
        <f t="shared" si="147"/>
        <v>5.3999999999999999E-2</v>
      </c>
      <c r="ED65" s="45">
        <f t="shared" si="147"/>
        <v>5.1999999999999998E-2</v>
      </c>
      <c r="EE65" s="45" t="e">
        <f t="shared" ref="EE65:EU65" si="150">CN4-BC$16</f>
        <v>#VALUE!</v>
      </c>
      <c r="EF65" s="45">
        <f t="shared" si="150"/>
        <v>5.7999999999999996E-2</v>
      </c>
      <c r="EG65" s="45">
        <f t="shared" si="150"/>
        <v>9.0000000000000011E-2</v>
      </c>
      <c r="EH65" s="45">
        <f t="shared" si="150"/>
        <v>9.0000000000000011E-2</v>
      </c>
      <c r="EI65" s="45">
        <f t="shared" si="150"/>
        <v>0.12799999999999995</v>
      </c>
      <c r="EJ65" s="45">
        <f t="shared" si="150"/>
        <v>8.2000000000000003E-2</v>
      </c>
      <c r="EK65" s="45">
        <f t="shared" si="150"/>
        <v>0.10899999999999999</v>
      </c>
      <c r="EL65" s="45">
        <f t="shared" si="150"/>
        <v>8.4000000000000005E-2</v>
      </c>
      <c r="EM65" s="45" t="e">
        <f t="shared" si="150"/>
        <v>#VALUE!</v>
      </c>
      <c r="EN65" s="45" t="e">
        <f t="shared" si="150"/>
        <v>#VALUE!</v>
      </c>
      <c r="EO65" s="45">
        <f t="shared" si="150"/>
        <v>0.12400000000000003</v>
      </c>
      <c r="EP65" s="45">
        <f t="shared" si="150"/>
        <v>0.112</v>
      </c>
      <c r="EQ65" s="45" t="e">
        <f t="shared" si="150"/>
        <v>#VALUE!</v>
      </c>
      <c r="ER65" s="45" t="e">
        <f t="shared" si="150"/>
        <v>#VALUE!</v>
      </c>
      <c r="ES65" s="45" t="e">
        <f t="shared" si="150"/>
        <v>#VALUE!</v>
      </c>
      <c r="ET65" s="45" t="e">
        <f t="shared" si="150"/>
        <v>#VALUE!</v>
      </c>
      <c r="EU65" s="45" t="e">
        <f t="shared" si="150"/>
        <v>#VALUE!</v>
      </c>
      <c r="EV65" s="45" t="e">
        <f>DE4-BT$16</f>
        <v>#VALUE!</v>
      </c>
      <c r="EY65" s="41" t="s">
        <v>2255</v>
      </c>
      <c r="EZ65" s="45">
        <f>DP65/BY4</f>
        <v>0.54975124378109452</v>
      </c>
      <c r="FA65" s="45">
        <f t="shared" si="149"/>
        <v>0.53963414634146334</v>
      </c>
      <c r="FB65" s="45">
        <f t="shared" si="149"/>
        <v>0.54975124378109452</v>
      </c>
      <c r="FC65" s="45">
        <f t="shared" si="149"/>
        <v>0.54495912806539504</v>
      </c>
      <c r="FD65" s="443" t="s">
        <v>2122</v>
      </c>
      <c r="FE65" s="45">
        <f t="shared" si="149"/>
        <v>0.6</v>
      </c>
      <c r="FF65" s="443" t="s">
        <v>2122</v>
      </c>
      <c r="FG65" s="443" t="s">
        <v>2122</v>
      </c>
      <c r="FH65" s="45">
        <f t="shared" si="149"/>
        <v>0.6518518518518519</v>
      </c>
      <c r="FI65" s="45">
        <f t="shared" si="149"/>
        <v>0.5</v>
      </c>
      <c r="FJ65" s="45">
        <f t="shared" si="149"/>
        <v>0.5</v>
      </c>
      <c r="FK65" s="45">
        <f t="shared" si="149"/>
        <v>0.57425742574257421</v>
      </c>
      <c r="FL65" s="45">
        <f t="shared" si="149"/>
        <v>0.57425742574257421</v>
      </c>
      <c r="FM65" s="45">
        <f t="shared" si="149"/>
        <v>0.57446808510638292</v>
      </c>
      <c r="FN65" s="45">
        <f t="shared" si="149"/>
        <v>0.5714285714285714</v>
      </c>
      <c r="FO65" s="443" t="s">
        <v>2122</v>
      </c>
      <c r="FP65" s="45">
        <f t="shared" si="149"/>
        <v>0.57425742574257421</v>
      </c>
      <c r="FQ65" s="45">
        <f t="shared" si="149"/>
        <v>0.625</v>
      </c>
      <c r="FR65" s="45">
        <f t="shared" si="149"/>
        <v>0.625</v>
      </c>
      <c r="FS65" s="45">
        <f t="shared" si="149"/>
        <v>0.6153846153846152</v>
      </c>
      <c r="FT65" s="45">
        <f t="shared" si="149"/>
        <v>0.640625</v>
      </c>
      <c r="FU65" s="45">
        <f t="shared" si="149"/>
        <v>0.63005780346820806</v>
      </c>
      <c r="FV65" s="45">
        <f t="shared" si="149"/>
        <v>0.6412213740458016</v>
      </c>
      <c r="FW65" s="443" t="s">
        <v>2122</v>
      </c>
      <c r="FX65" s="443" t="s">
        <v>2122</v>
      </c>
      <c r="FY65" s="45">
        <f t="shared" si="149"/>
        <v>0.59903381642512088</v>
      </c>
      <c r="FZ65" s="45">
        <f t="shared" si="149"/>
        <v>0.59893048128342252</v>
      </c>
      <c r="GA65" s="443" t="s">
        <v>2122</v>
      </c>
      <c r="GB65" s="443" t="s">
        <v>2122</v>
      </c>
      <c r="GC65" s="443" t="s">
        <v>2122</v>
      </c>
      <c r="GD65" s="443" t="s">
        <v>2122</v>
      </c>
      <c r="GE65" s="443" t="s">
        <v>2122</v>
      </c>
      <c r="GF65" s="443" t="s">
        <v>2122</v>
      </c>
    </row>
    <row r="66" spans="117:188">
      <c r="DM66" s="41">
        <v>14</v>
      </c>
      <c r="DN66" s="41">
        <v>3</v>
      </c>
      <c r="DO66" s="41" t="str">
        <f t="shared" si="95"/>
        <v>処遇加算Ⅲ特定加算Ⅰベア加算なしから新加算Ⅲ</v>
      </c>
      <c r="DP66" s="45">
        <f t="shared" si="147"/>
        <v>0.16600000000000004</v>
      </c>
      <c r="DQ66" s="45">
        <f t="shared" si="147"/>
        <v>0.122</v>
      </c>
      <c r="DR66" s="45">
        <f t="shared" si="147"/>
        <v>0.16600000000000004</v>
      </c>
      <c r="DS66" s="45">
        <f t="shared" si="147"/>
        <v>0.14499999999999999</v>
      </c>
      <c r="DT66" s="45">
        <f t="shared" si="147"/>
        <v>6.5000000000000002E-2</v>
      </c>
      <c r="DU66" s="45">
        <f t="shared" si="147"/>
        <v>3.4999999999999989E-2</v>
      </c>
      <c r="DV66" s="45">
        <f t="shared" si="147"/>
        <v>8.1999999999999976E-2</v>
      </c>
      <c r="DW66" s="45">
        <f t="shared" si="147"/>
        <v>8.1999999999999976E-2</v>
      </c>
      <c r="DX66" s="45">
        <f t="shared" si="147"/>
        <v>6.8999999999999992E-2</v>
      </c>
      <c r="DY66" s="45">
        <f t="shared" si="147"/>
        <v>3.1E-2</v>
      </c>
      <c r="DZ66" s="45">
        <f t="shared" si="147"/>
        <v>3.1E-2</v>
      </c>
      <c r="EA66" s="45">
        <f t="shared" si="147"/>
        <v>4.2999999999999997E-2</v>
      </c>
      <c r="EB66" s="45">
        <f t="shared" si="147"/>
        <v>4.2999999999999997E-2</v>
      </c>
      <c r="EC66" s="45">
        <f t="shared" si="147"/>
        <v>3.9E-2</v>
      </c>
      <c r="ED66" s="45">
        <f t="shared" si="147"/>
        <v>3.6999999999999998E-2</v>
      </c>
      <c r="EE66" s="45">
        <f t="shared" ref="EE66:EU66" si="151">CN5-BC$16</f>
        <v>4.2999999999999997E-2</v>
      </c>
      <c r="EF66" s="45">
        <f t="shared" si="151"/>
        <v>4.2999999999999997E-2</v>
      </c>
      <c r="EG66" s="45">
        <f t="shared" si="151"/>
        <v>7.3999999999999996E-2</v>
      </c>
      <c r="EH66" s="45">
        <f t="shared" si="151"/>
        <v>7.3999999999999996E-2</v>
      </c>
      <c r="EI66" s="45">
        <f t="shared" si="151"/>
        <v>0.112</v>
      </c>
      <c r="EJ66" s="45">
        <f t="shared" si="151"/>
        <v>7.2000000000000008E-2</v>
      </c>
      <c r="EK66" s="45">
        <f t="shared" si="151"/>
        <v>9.8999999999999977E-2</v>
      </c>
      <c r="EL66" s="45">
        <f t="shared" si="151"/>
        <v>7.400000000000001E-2</v>
      </c>
      <c r="EM66" s="45">
        <f t="shared" si="151"/>
        <v>7.400000000000001E-2</v>
      </c>
      <c r="EN66" s="45">
        <f t="shared" si="151"/>
        <v>7.400000000000001E-2</v>
      </c>
      <c r="EO66" s="45">
        <f t="shared" si="151"/>
        <v>8.500000000000002E-2</v>
      </c>
      <c r="EP66" s="45">
        <f t="shared" si="151"/>
        <v>7.2999999999999995E-2</v>
      </c>
      <c r="EQ66" s="45">
        <f t="shared" si="151"/>
        <v>4.2000000000000003E-2</v>
      </c>
      <c r="ER66" s="45">
        <f t="shared" si="151"/>
        <v>4.5000000000000005E-2</v>
      </c>
      <c r="ES66" s="45">
        <f t="shared" si="151"/>
        <v>4.5000000000000005E-2</v>
      </c>
      <c r="ET66" s="45">
        <f t="shared" si="151"/>
        <v>4.3999999999999997E-2</v>
      </c>
      <c r="EU66" s="45">
        <f t="shared" si="151"/>
        <v>4.2999999999999997E-2</v>
      </c>
      <c r="EV66" s="45">
        <f>DE5-BT$16</f>
        <v>4.1999999999999996E-2</v>
      </c>
      <c r="EY66" s="41" t="s">
        <v>2256</v>
      </c>
      <c r="EZ66" s="45">
        <f>DP66/BY5</f>
        <v>0.47838616714697413</v>
      </c>
      <c r="FA66" s="45">
        <f t="shared" si="149"/>
        <v>0.44688644688644685</v>
      </c>
      <c r="FB66" s="45">
        <f t="shared" si="149"/>
        <v>0.47838616714697413</v>
      </c>
      <c r="FC66" s="45">
        <f t="shared" si="149"/>
        <v>0.4647435897435897</v>
      </c>
      <c r="FD66" s="45">
        <f t="shared" si="149"/>
        <v>0.40123456790123457</v>
      </c>
      <c r="FE66" s="45">
        <f t="shared" si="149"/>
        <v>0.52238805970149249</v>
      </c>
      <c r="FF66" s="45">
        <f t="shared" si="149"/>
        <v>0.5942028985507245</v>
      </c>
      <c r="FG66" s="45">
        <f t="shared" si="149"/>
        <v>0.5942028985507245</v>
      </c>
      <c r="FH66" s="45">
        <f t="shared" si="149"/>
        <v>0.59482758620689657</v>
      </c>
      <c r="FI66" s="45">
        <f t="shared" si="149"/>
        <v>0.31632653061224486</v>
      </c>
      <c r="FJ66" s="45">
        <f t="shared" si="149"/>
        <v>0.31632653061224486</v>
      </c>
      <c r="FK66" s="45">
        <f t="shared" si="149"/>
        <v>0.5</v>
      </c>
      <c r="FL66" s="45">
        <f t="shared" si="149"/>
        <v>0.5</v>
      </c>
      <c r="FM66" s="45">
        <f t="shared" si="149"/>
        <v>0.49367088607594939</v>
      </c>
      <c r="FN66" s="45">
        <f t="shared" si="149"/>
        <v>0.48684210526315791</v>
      </c>
      <c r="FO66" s="45">
        <f t="shared" si="149"/>
        <v>0.5</v>
      </c>
      <c r="FP66" s="45">
        <f t="shared" si="149"/>
        <v>0.5</v>
      </c>
      <c r="FQ66" s="45">
        <f t="shared" si="149"/>
        <v>0.578125</v>
      </c>
      <c r="FR66" s="45">
        <f t="shared" si="149"/>
        <v>0.578125</v>
      </c>
      <c r="FS66" s="45">
        <f t="shared" si="149"/>
        <v>0.58333333333333337</v>
      </c>
      <c r="FT66" s="45">
        <f t="shared" si="149"/>
        <v>0.61016949152542377</v>
      </c>
      <c r="FU66" s="45">
        <f t="shared" si="149"/>
        <v>0.60736196319018398</v>
      </c>
      <c r="FV66" s="45">
        <f t="shared" si="149"/>
        <v>0.61157024793388437</v>
      </c>
      <c r="FW66" s="45">
        <f t="shared" si="149"/>
        <v>0.6271186440677966</v>
      </c>
      <c r="FX66" s="45">
        <f t="shared" si="149"/>
        <v>0.6271186440677966</v>
      </c>
      <c r="FY66" s="45">
        <f t="shared" si="149"/>
        <v>0.50595238095238104</v>
      </c>
      <c r="FZ66" s="45">
        <f t="shared" si="149"/>
        <v>0.49324324324324326</v>
      </c>
      <c r="GA66" s="45">
        <f t="shared" si="149"/>
        <v>0.5</v>
      </c>
      <c r="GB66" s="45">
        <f t="shared" si="149"/>
        <v>0.45454545454545459</v>
      </c>
      <c r="GC66" s="45">
        <f t="shared" si="149"/>
        <v>0.45454545454545459</v>
      </c>
      <c r="GD66" s="45">
        <f t="shared" si="149"/>
        <v>0.4943820224719101</v>
      </c>
      <c r="GE66" s="45">
        <f t="shared" si="149"/>
        <v>0.4942528735632184</v>
      </c>
      <c r="GF66" s="45">
        <f t="shared" si="149"/>
        <v>0.48837209302325579</v>
      </c>
    </row>
    <row r="67" spans="117:188">
      <c r="DM67" s="41">
        <v>14</v>
      </c>
      <c r="DN67" s="41">
        <v>4</v>
      </c>
      <c r="DO67" s="41" t="str">
        <f t="shared" ref="DO67:DO98" si="152">VLOOKUP(DM67,$AL$3:$AM$21,2)&amp;"から"&amp;VLOOKUP(DN67,$BW$3:$BX$20,2)</f>
        <v>処遇加算Ⅲ特定加算Ⅰベア加算なしから新加算Ⅳ</v>
      </c>
      <c r="DP67" s="45">
        <f t="shared" si="147"/>
        <v>9.2000000000000026E-2</v>
      </c>
      <c r="DQ67" s="45">
        <f t="shared" si="147"/>
        <v>6.7999999999999977E-2</v>
      </c>
      <c r="DR67" s="45">
        <f t="shared" si="147"/>
        <v>9.2000000000000026E-2</v>
      </c>
      <c r="DS67" s="45">
        <f t="shared" si="147"/>
        <v>8.0999999999999961E-2</v>
      </c>
      <c r="DT67" s="45">
        <f t="shared" si="147"/>
        <v>4.1000000000000009E-2</v>
      </c>
      <c r="DU67" s="45">
        <f t="shared" si="147"/>
        <v>2.2999999999999993E-2</v>
      </c>
      <c r="DV67" s="45">
        <f t="shared" si="147"/>
        <v>5.8999999999999983E-2</v>
      </c>
      <c r="DW67" s="45">
        <f t="shared" si="147"/>
        <v>5.8999999999999983E-2</v>
      </c>
      <c r="DX67" s="45">
        <f t="shared" si="147"/>
        <v>5.2000000000000005E-2</v>
      </c>
      <c r="DY67" s="45">
        <f t="shared" si="147"/>
        <v>1.2999999999999998E-2</v>
      </c>
      <c r="DZ67" s="45">
        <f t="shared" si="147"/>
        <v>1.2999999999999998E-2</v>
      </c>
      <c r="EA67" s="45">
        <f t="shared" si="147"/>
        <v>2.5999999999999995E-2</v>
      </c>
      <c r="EB67" s="45">
        <f t="shared" si="147"/>
        <v>2.5999999999999995E-2</v>
      </c>
      <c r="EC67" s="45">
        <f t="shared" si="147"/>
        <v>2.3E-2</v>
      </c>
      <c r="ED67" s="45">
        <f t="shared" si="147"/>
        <v>2.3E-2</v>
      </c>
      <c r="EE67" s="45">
        <f t="shared" ref="EE67:EU67" si="153">CN6-BC$16</f>
        <v>2.5999999999999995E-2</v>
      </c>
      <c r="EF67" s="45">
        <f t="shared" si="153"/>
        <v>2.5999999999999995E-2</v>
      </c>
      <c r="EG67" s="45">
        <f t="shared" si="153"/>
        <v>5.099999999999999E-2</v>
      </c>
      <c r="EH67" s="45">
        <f t="shared" si="153"/>
        <v>5.099999999999999E-2</v>
      </c>
      <c r="EI67" s="45">
        <f t="shared" si="153"/>
        <v>7.2000000000000022E-2</v>
      </c>
      <c r="EJ67" s="45">
        <f t="shared" si="153"/>
        <v>0.05</v>
      </c>
      <c r="EK67" s="45">
        <f t="shared" si="153"/>
        <v>6.5000000000000002E-2</v>
      </c>
      <c r="EL67" s="45">
        <f t="shared" si="153"/>
        <v>5.1000000000000004E-2</v>
      </c>
      <c r="EM67" s="45">
        <f t="shared" si="153"/>
        <v>5.2000000000000005E-2</v>
      </c>
      <c r="EN67" s="45">
        <f t="shared" si="153"/>
        <v>5.2000000000000005E-2</v>
      </c>
      <c r="EO67" s="45">
        <f t="shared" si="153"/>
        <v>5.7999999999999996E-2</v>
      </c>
      <c r="EP67" s="45">
        <f t="shared" si="153"/>
        <v>5.2000000000000005E-2</v>
      </c>
      <c r="EQ67" s="45">
        <f t="shared" si="153"/>
        <v>2.5000000000000001E-2</v>
      </c>
      <c r="ER67" s="45">
        <f t="shared" si="153"/>
        <v>2.7000000000000003E-2</v>
      </c>
      <c r="ES67" s="45">
        <f t="shared" si="153"/>
        <v>2.7000000000000003E-2</v>
      </c>
      <c r="ET67" s="45">
        <f t="shared" si="153"/>
        <v>2.5999999999999995E-2</v>
      </c>
      <c r="EU67" s="45">
        <f t="shared" si="153"/>
        <v>2.4999999999999994E-2</v>
      </c>
      <c r="EV67" s="45">
        <f>DE6-BT$16</f>
        <v>2.4999999999999994E-2</v>
      </c>
      <c r="EY67" s="41" t="s">
        <v>2257</v>
      </c>
      <c r="EZ67" s="45">
        <f>DP67/BY6</f>
        <v>0.33699633699633708</v>
      </c>
      <c r="FA67" s="45">
        <f t="shared" si="149"/>
        <v>0.3105022831050227</v>
      </c>
      <c r="FB67" s="45">
        <f t="shared" si="149"/>
        <v>0.33699633699633708</v>
      </c>
      <c r="FC67" s="45">
        <f t="shared" si="149"/>
        <v>0.32661290322580633</v>
      </c>
      <c r="FD67" s="45">
        <f t="shared" si="149"/>
        <v>0.29710144927536236</v>
      </c>
      <c r="FE67" s="45">
        <f t="shared" si="149"/>
        <v>0.4181818181818181</v>
      </c>
      <c r="FF67" s="45">
        <f t="shared" si="149"/>
        <v>0.51304347826086949</v>
      </c>
      <c r="FG67" s="45">
        <f t="shared" si="149"/>
        <v>0.51304347826086949</v>
      </c>
      <c r="FH67" s="45">
        <f t="shared" si="149"/>
        <v>0.5252525252525253</v>
      </c>
      <c r="FI67" s="45">
        <f t="shared" si="149"/>
        <v>0.16249999999999998</v>
      </c>
      <c r="FJ67" s="45">
        <f t="shared" si="149"/>
        <v>0.16249999999999998</v>
      </c>
      <c r="FK67" s="45">
        <f t="shared" si="149"/>
        <v>0.3768115942028985</v>
      </c>
      <c r="FL67" s="45">
        <f t="shared" si="149"/>
        <v>0.3768115942028985</v>
      </c>
      <c r="FM67" s="45">
        <f t="shared" si="149"/>
        <v>0.36507936507936506</v>
      </c>
      <c r="FN67" s="45">
        <f t="shared" si="149"/>
        <v>0.37096774193548387</v>
      </c>
      <c r="FO67" s="45">
        <f t="shared" si="149"/>
        <v>0.3768115942028985</v>
      </c>
      <c r="FP67" s="45">
        <f t="shared" si="149"/>
        <v>0.3768115942028985</v>
      </c>
      <c r="FQ67" s="45">
        <f t="shared" si="149"/>
        <v>0.48571428571428565</v>
      </c>
      <c r="FR67" s="45">
        <f t="shared" si="149"/>
        <v>0.48571428571428565</v>
      </c>
      <c r="FS67" s="45">
        <f t="shared" si="149"/>
        <v>0.47368421052631587</v>
      </c>
      <c r="FT67" s="45">
        <f t="shared" si="149"/>
        <v>0.52083333333333337</v>
      </c>
      <c r="FU67" s="45">
        <f t="shared" si="149"/>
        <v>0.50387596899224807</v>
      </c>
      <c r="FV67" s="45">
        <f t="shared" si="149"/>
        <v>0.52040816326530615</v>
      </c>
      <c r="FW67" s="45">
        <f t="shared" si="149"/>
        <v>0.54166666666666674</v>
      </c>
      <c r="FX67" s="45">
        <f t="shared" si="149"/>
        <v>0.54166666666666674</v>
      </c>
      <c r="FY67" s="45">
        <f t="shared" si="149"/>
        <v>0.41134751773049649</v>
      </c>
      <c r="FZ67" s="45">
        <f t="shared" si="149"/>
        <v>0.40944881889763785</v>
      </c>
      <c r="GA67" s="45">
        <f t="shared" si="149"/>
        <v>0.37313432835820898</v>
      </c>
      <c r="GB67" s="45">
        <f t="shared" si="149"/>
        <v>0.33333333333333337</v>
      </c>
      <c r="GC67" s="45">
        <f t="shared" si="149"/>
        <v>0.33333333333333337</v>
      </c>
      <c r="GD67" s="45">
        <f t="shared" si="149"/>
        <v>0.36619718309859151</v>
      </c>
      <c r="GE67" s="45">
        <f t="shared" si="149"/>
        <v>0.36231884057971009</v>
      </c>
      <c r="GF67" s="45">
        <f t="shared" si="149"/>
        <v>0.36231884057971009</v>
      </c>
    </row>
    <row r="68" spans="117:188">
      <c r="DM68" s="41">
        <v>14</v>
      </c>
      <c r="DN68" s="41">
        <v>14</v>
      </c>
      <c r="DO68" s="41" t="str">
        <f t="shared" si="152"/>
        <v>処遇加算Ⅲ特定加算Ⅰベア加算なしから新加算Ⅴ（10）</v>
      </c>
      <c r="DP68" s="45">
        <f t="shared" ref="DP68:ED68" si="154">BY16-AN$16</f>
        <v>2.7999999999999997E-2</v>
      </c>
      <c r="DQ68" s="45">
        <f t="shared" si="154"/>
        <v>2.7999999999999997E-2</v>
      </c>
      <c r="DR68" s="45">
        <f t="shared" si="154"/>
        <v>2.7999999999999997E-2</v>
      </c>
      <c r="DS68" s="45">
        <f t="shared" si="154"/>
        <v>2.7999999999999997E-2</v>
      </c>
      <c r="DT68" s="45">
        <f t="shared" si="154"/>
        <v>2.7999999999999997E-2</v>
      </c>
      <c r="DU68" s="45">
        <f t="shared" si="154"/>
        <v>1.1999999999999997E-2</v>
      </c>
      <c r="DV68" s="45">
        <f t="shared" si="154"/>
        <v>2.4000000000000007E-2</v>
      </c>
      <c r="DW68" s="45">
        <f t="shared" si="154"/>
        <v>2.4000000000000007E-2</v>
      </c>
      <c r="DX68" s="45">
        <f t="shared" si="154"/>
        <v>2.4000000000000007E-2</v>
      </c>
      <c r="DY68" s="45">
        <f t="shared" si="154"/>
        <v>1.2999999999999998E-2</v>
      </c>
      <c r="DZ68" s="45">
        <f t="shared" si="154"/>
        <v>1.2999999999999998E-2</v>
      </c>
      <c r="EA68" s="45" t="e">
        <f t="shared" si="154"/>
        <v>#VALUE!</v>
      </c>
      <c r="EB68" s="45">
        <f t="shared" si="154"/>
        <v>9.0000000000000011E-3</v>
      </c>
      <c r="EC68" s="45">
        <f t="shared" si="154"/>
        <v>9.0000000000000011E-3</v>
      </c>
      <c r="ED68" s="45">
        <f t="shared" si="154"/>
        <v>9.0000000000000011E-3</v>
      </c>
      <c r="EE68" s="45">
        <f t="shared" ref="EE68:EU68" si="155">CN16-BC$16</f>
        <v>9.0000000000000011E-3</v>
      </c>
      <c r="EF68" s="45">
        <f t="shared" si="155"/>
        <v>9.0000000000000011E-3</v>
      </c>
      <c r="EG68" s="45">
        <f t="shared" si="155"/>
        <v>1.6E-2</v>
      </c>
      <c r="EH68" s="45">
        <f t="shared" si="155"/>
        <v>1.6E-2</v>
      </c>
      <c r="EI68" s="45">
        <f t="shared" si="155"/>
        <v>1.6E-2</v>
      </c>
      <c r="EJ68" s="45">
        <f t="shared" si="155"/>
        <v>1.7000000000000001E-2</v>
      </c>
      <c r="EK68" s="45">
        <f t="shared" si="155"/>
        <v>1.7000000000000001E-2</v>
      </c>
      <c r="EL68" s="45">
        <f t="shared" si="155"/>
        <v>1.7000000000000001E-2</v>
      </c>
      <c r="EM68" s="45">
        <f t="shared" si="155"/>
        <v>1.7000000000000001E-2</v>
      </c>
      <c r="EN68" s="45">
        <f t="shared" si="155"/>
        <v>1.7000000000000001E-2</v>
      </c>
      <c r="EO68" s="45">
        <f t="shared" si="155"/>
        <v>3.1E-2</v>
      </c>
      <c r="EP68" s="45">
        <f t="shared" si="155"/>
        <v>3.1E-2</v>
      </c>
      <c r="EQ68" s="45">
        <f t="shared" si="155"/>
        <v>1.2000000000000004E-2</v>
      </c>
      <c r="ER68" s="45">
        <f t="shared" si="155"/>
        <v>1.3000000000000005E-2</v>
      </c>
      <c r="ES68" s="45">
        <f t="shared" si="155"/>
        <v>1.3000000000000005E-2</v>
      </c>
      <c r="ET68" s="45">
        <f t="shared" si="155"/>
        <v>9.0000000000000011E-3</v>
      </c>
      <c r="EU68" s="45">
        <f t="shared" si="155"/>
        <v>9.0000000000000011E-3</v>
      </c>
      <c r="EV68" s="45">
        <f>DE16-BT$16</f>
        <v>9.0000000000000011E-3</v>
      </c>
      <c r="EY68" s="41" t="s">
        <v>2258</v>
      </c>
      <c r="EZ68" s="45">
        <f>DP68/BY16</f>
        <v>0.13397129186602871</v>
      </c>
      <c r="FA68" s="45">
        <f t="shared" ref="FA68:GF68" si="156">DQ68/BZ16</f>
        <v>0.15642458100558657</v>
      </c>
      <c r="FB68" s="45">
        <f t="shared" si="156"/>
        <v>0.13397129186602871</v>
      </c>
      <c r="FC68" s="45">
        <f t="shared" si="156"/>
        <v>0.14358974358974358</v>
      </c>
      <c r="FD68" s="45">
        <f t="shared" si="156"/>
        <v>0.22399999999999998</v>
      </c>
      <c r="FE68" s="45">
        <f t="shared" si="156"/>
        <v>0.27272727272727265</v>
      </c>
      <c r="FF68" s="45">
        <f t="shared" si="156"/>
        <v>0.30000000000000004</v>
      </c>
      <c r="FG68" s="45">
        <f t="shared" si="156"/>
        <v>0.30000000000000004</v>
      </c>
      <c r="FH68" s="45">
        <f t="shared" si="156"/>
        <v>0.33802816901408456</v>
      </c>
      <c r="FI68" s="45">
        <f t="shared" si="156"/>
        <v>0.16249999999999998</v>
      </c>
      <c r="FJ68" s="45">
        <f t="shared" si="156"/>
        <v>0.16249999999999998</v>
      </c>
      <c r="FK68" s="443" t="s">
        <v>2122</v>
      </c>
      <c r="FL68" s="45">
        <f t="shared" si="156"/>
        <v>0.1730769230769231</v>
      </c>
      <c r="FM68" s="45">
        <f t="shared" si="156"/>
        <v>0.18367346938775511</v>
      </c>
      <c r="FN68" s="45">
        <f t="shared" si="156"/>
        <v>0.18750000000000003</v>
      </c>
      <c r="FO68" s="45">
        <f t="shared" si="156"/>
        <v>0.1730769230769231</v>
      </c>
      <c r="FP68" s="45">
        <f t="shared" si="156"/>
        <v>0.1730769230769231</v>
      </c>
      <c r="FQ68" s="45">
        <f t="shared" si="156"/>
        <v>0.22857142857142856</v>
      </c>
      <c r="FR68" s="45">
        <f t="shared" si="156"/>
        <v>0.22857142857142856</v>
      </c>
      <c r="FS68" s="45">
        <f t="shared" si="156"/>
        <v>0.16666666666666666</v>
      </c>
      <c r="FT68" s="45">
        <f t="shared" si="156"/>
        <v>0.26984126984126988</v>
      </c>
      <c r="FU68" s="45">
        <f t="shared" si="156"/>
        <v>0.20987654320987656</v>
      </c>
      <c r="FV68" s="45">
        <f t="shared" si="156"/>
        <v>0.265625</v>
      </c>
      <c r="FW68" s="45">
        <f t="shared" si="156"/>
        <v>0.27868852459016397</v>
      </c>
      <c r="FX68" s="45">
        <f t="shared" si="156"/>
        <v>0.27868852459016397</v>
      </c>
      <c r="FY68" s="45">
        <f t="shared" si="156"/>
        <v>0.27192982456140352</v>
      </c>
      <c r="FZ68" s="45">
        <f t="shared" si="156"/>
        <v>0.29245283018867924</v>
      </c>
      <c r="GA68" s="45">
        <f t="shared" si="156"/>
        <v>0.22222222222222227</v>
      </c>
      <c r="GB68" s="45">
        <f t="shared" si="156"/>
        <v>0.19402985074626872</v>
      </c>
      <c r="GC68" s="45">
        <f t="shared" si="156"/>
        <v>0.19402985074626872</v>
      </c>
      <c r="GD68" s="45">
        <f t="shared" si="156"/>
        <v>0.16666666666666669</v>
      </c>
      <c r="GE68" s="45">
        <f t="shared" si="156"/>
        <v>0.169811320754717</v>
      </c>
      <c r="GF68" s="45">
        <f t="shared" si="156"/>
        <v>0.169811320754717</v>
      </c>
    </row>
    <row r="69" spans="117:188">
      <c r="DM69" s="41">
        <v>15</v>
      </c>
      <c r="DN69" s="41">
        <v>1</v>
      </c>
      <c r="DO69" s="41" t="str">
        <f t="shared" si="152"/>
        <v>処遇加算Ⅲ特定加算Ⅱベア加算から新加算Ⅰ</v>
      </c>
      <c r="DP69" s="45">
        <f t="shared" ref="DP69:ED72" si="157">BY3-AN$17</f>
        <v>0.20600000000000002</v>
      </c>
      <c r="DQ69" s="45">
        <f t="shared" si="157"/>
        <v>0.16200000000000003</v>
      </c>
      <c r="DR69" s="45">
        <f t="shared" si="157"/>
        <v>0.20600000000000002</v>
      </c>
      <c r="DS69" s="45">
        <f t="shared" si="157"/>
        <v>0.185</v>
      </c>
      <c r="DT69" s="45" t="e">
        <f t="shared" si="157"/>
        <v>#VALUE!</v>
      </c>
      <c r="DU69" s="45">
        <f t="shared" si="157"/>
        <v>3.8999999999999993E-2</v>
      </c>
      <c r="DV69" s="45" t="e">
        <f t="shared" si="157"/>
        <v>#VALUE!</v>
      </c>
      <c r="DW69" s="45" t="e">
        <f t="shared" si="157"/>
        <v>#VALUE!</v>
      </c>
      <c r="DX69" s="45">
        <f t="shared" si="157"/>
        <v>6.4000000000000015E-2</v>
      </c>
      <c r="DY69" s="45">
        <f t="shared" si="157"/>
        <v>5.7000000000000009E-2</v>
      </c>
      <c r="DZ69" s="45">
        <f t="shared" si="157"/>
        <v>5.7000000000000009E-2</v>
      </c>
      <c r="EA69" s="45">
        <f t="shared" si="157"/>
        <v>4.9000000000000002E-2</v>
      </c>
      <c r="EB69" s="45">
        <f t="shared" si="157"/>
        <v>4.9000000000000002E-2</v>
      </c>
      <c r="EC69" s="45">
        <f t="shared" si="157"/>
        <v>4.5000000000000005E-2</v>
      </c>
      <c r="ED69" s="45">
        <f t="shared" si="157"/>
        <v>4.3000000000000003E-2</v>
      </c>
      <c r="EE69" s="45" t="e">
        <f t="shared" ref="EE69:EU69" si="158">CN3-BC$17</f>
        <v>#VALUE!</v>
      </c>
      <c r="EF69" s="45">
        <f t="shared" si="158"/>
        <v>4.9000000000000002E-2</v>
      </c>
      <c r="EG69" s="45">
        <f t="shared" si="158"/>
        <v>7.0000000000000021E-2</v>
      </c>
      <c r="EH69" s="45">
        <f t="shared" si="158"/>
        <v>7.0000000000000021E-2</v>
      </c>
      <c r="EI69" s="45">
        <f t="shared" si="158"/>
        <v>0.10799999999999997</v>
      </c>
      <c r="EJ69" s="45">
        <f t="shared" si="158"/>
        <v>6.8000000000000005E-2</v>
      </c>
      <c r="EK69" s="45">
        <f t="shared" si="158"/>
        <v>9.4999999999999987E-2</v>
      </c>
      <c r="EL69" s="45">
        <f t="shared" si="158"/>
        <v>7.0000000000000007E-2</v>
      </c>
      <c r="EM69" s="45" t="e">
        <f t="shared" si="158"/>
        <v>#VALUE!</v>
      </c>
      <c r="EN69" s="45" t="e">
        <f t="shared" si="158"/>
        <v>#VALUE!</v>
      </c>
      <c r="EO69" s="45">
        <f t="shared" si="158"/>
        <v>9.4000000000000028E-2</v>
      </c>
      <c r="EP69" s="45">
        <f t="shared" si="158"/>
        <v>8.199999999999999E-2</v>
      </c>
      <c r="EQ69" s="45" t="e">
        <f t="shared" si="158"/>
        <v>#VALUE!</v>
      </c>
      <c r="ER69" s="45" t="e">
        <f t="shared" si="158"/>
        <v>#VALUE!</v>
      </c>
      <c r="ES69" s="45" t="e">
        <f t="shared" si="158"/>
        <v>#VALUE!</v>
      </c>
      <c r="ET69" s="45" t="e">
        <f t="shared" si="158"/>
        <v>#VALUE!</v>
      </c>
      <c r="EU69" s="45" t="e">
        <f t="shared" si="158"/>
        <v>#VALUE!</v>
      </c>
      <c r="EV69" s="45" t="e">
        <f>DE3-BT$17</f>
        <v>#VALUE!</v>
      </c>
      <c r="EY69" s="41" t="s">
        <v>2259</v>
      </c>
      <c r="EZ69" s="45">
        <f>DP69/BY3</f>
        <v>0.49400479616306953</v>
      </c>
      <c r="FA69" s="45">
        <f t="shared" ref="FA69:FZ72" si="159">DQ69/BZ3</f>
        <v>0.47230320699708461</v>
      </c>
      <c r="FB69" s="45">
        <f t="shared" si="159"/>
        <v>0.49400479616306953</v>
      </c>
      <c r="FC69" s="45">
        <f t="shared" si="159"/>
        <v>0.48429319371727747</v>
      </c>
      <c r="FD69" s="443" t="s">
        <v>2122</v>
      </c>
      <c r="FE69" s="45">
        <f t="shared" si="159"/>
        <v>0.48148148148148145</v>
      </c>
      <c r="FF69" s="443" t="s">
        <v>2122</v>
      </c>
      <c r="FG69" s="443" t="s">
        <v>2122</v>
      </c>
      <c r="FH69" s="45">
        <f t="shared" si="159"/>
        <v>0.46715328467153294</v>
      </c>
      <c r="FI69" s="45">
        <f t="shared" si="159"/>
        <v>0.41304347826086962</v>
      </c>
      <c r="FJ69" s="45">
        <f t="shared" si="159"/>
        <v>0.41304347826086962</v>
      </c>
      <c r="FK69" s="45">
        <f t="shared" si="159"/>
        <v>0.47572815533980589</v>
      </c>
      <c r="FL69" s="45">
        <f t="shared" si="159"/>
        <v>0.47572815533980589</v>
      </c>
      <c r="FM69" s="45">
        <f t="shared" si="159"/>
        <v>0.46875000000000006</v>
      </c>
      <c r="FN69" s="45">
        <f t="shared" si="159"/>
        <v>0.4623655913978495</v>
      </c>
      <c r="FO69" s="443" t="s">
        <v>2122</v>
      </c>
      <c r="FP69" s="45">
        <f t="shared" si="159"/>
        <v>0.47572815533980589</v>
      </c>
      <c r="FQ69" s="45">
        <f t="shared" si="159"/>
        <v>0.47619047619047628</v>
      </c>
      <c r="FR69" s="45">
        <f t="shared" si="159"/>
        <v>0.47619047619047628</v>
      </c>
      <c r="FS69" s="45">
        <f t="shared" si="159"/>
        <v>0.51184834123222744</v>
      </c>
      <c r="FT69" s="45">
        <f t="shared" si="159"/>
        <v>0.51908396946564883</v>
      </c>
      <c r="FU69" s="45">
        <f t="shared" si="159"/>
        <v>0.53977272727272718</v>
      </c>
      <c r="FV69" s="45">
        <f t="shared" si="159"/>
        <v>0.5223880597014926</v>
      </c>
      <c r="FW69" s="443" t="s">
        <v>2122</v>
      </c>
      <c r="FX69" s="443" t="s">
        <v>2122</v>
      </c>
      <c r="FY69" s="45">
        <f t="shared" si="159"/>
        <v>0.44549763033175366</v>
      </c>
      <c r="FZ69" s="45">
        <f t="shared" si="159"/>
        <v>0.42931937172774864</v>
      </c>
      <c r="GA69" s="443" t="s">
        <v>2122</v>
      </c>
      <c r="GB69" s="443" t="s">
        <v>2122</v>
      </c>
      <c r="GC69" s="443" t="s">
        <v>2122</v>
      </c>
      <c r="GD69" s="443" t="s">
        <v>2122</v>
      </c>
      <c r="GE69" s="443" t="s">
        <v>2122</v>
      </c>
      <c r="GF69" s="443" t="s">
        <v>2122</v>
      </c>
    </row>
    <row r="70" spans="117:188">
      <c r="DM70" s="41">
        <v>15</v>
      </c>
      <c r="DN70" s="41">
        <v>2</v>
      </c>
      <c r="DO70" s="41" t="str">
        <f t="shared" si="152"/>
        <v>処遇加算Ⅲ特定加算Ⅱベア加算から新加算Ⅱ</v>
      </c>
      <c r="DP70" s="45">
        <f t="shared" si="157"/>
        <v>0.191</v>
      </c>
      <c r="DQ70" s="45">
        <f t="shared" si="157"/>
        <v>0.14700000000000002</v>
      </c>
      <c r="DR70" s="45">
        <f t="shared" si="157"/>
        <v>0.191</v>
      </c>
      <c r="DS70" s="45">
        <f t="shared" si="157"/>
        <v>0.16999999999999998</v>
      </c>
      <c r="DT70" s="45" t="e">
        <f t="shared" si="157"/>
        <v>#VALUE!</v>
      </c>
      <c r="DU70" s="45">
        <f t="shared" si="157"/>
        <v>3.7999999999999992E-2</v>
      </c>
      <c r="DV70" s="45" t="e">
        <f t="shared" si="157"/>
        <v>#VALUE!</v>
      </c>
      <c r="DW70" s="45" t="e">
        <f t="shared" si="157"/>
        <v>#VALUE!</v>
      </c>
      <c r="DX70" s="45">
        <f t="shared" si="157"/>
        <v>6.2000000000000013E-2</v>
      </c>
      <c r="DY70" s="45">
        <f t="shared" si="157"/>
        <v>5.3000000000000005E-2</v>
      </c>
      <c r="DZ70" s="45">
        <f t="shared" si="157"/>
        <v>5.3000000000000005E-2</v>
      </c>
      <c r="EA70" s="45">
        <f t="shared" si="157"/>
        <v>4.7E-2</v>
      </c>
      <c r="EB70" s="45">
        <f t="shared" si="157"/>
        <v>4.7E-2</v>
      </c>
      <c r="EC70" s="45">
        <f t="shared" si="157"/>
        <v>4.3000000000000003E-2</v>
      </c>
      <c r="ED70" s="45">
        <f t="shared" si="157"/>
        <v>4.1000000000000002E-2</v>
      </c>
      <c r="EE70" s="45" t="e">
        <f t="shared" ref="EE70:EU70" si="160">CN4-BC$17</f>
        <v>#VALUE!</v>
      </c>
      <c r="EF70" s="45">
        <f t="shared" si="160"/>
        <v>4.7E-2</v>
      </c>
      <c r="EG70" s="45">
        <f t="shared" si="160"/>
        <v>6.7000000000000018E-2</v>
      </c>
      <c r="EH70" s="45">
        <f t="shared" si="160"/>
        <v>6.7000000000000018E-2</v>
      </c>
      <c r="EI70" s="45">
        <f t="shared" si="160"/>
        <v>0.10499999999999997</v>
      </c>
      <c r="EJ70" s="45">
        <f t="shared" si="160"/>
        <v>6.5000000000000002E-2</v>
      </c>
      <c r="EK70" s="45">
        <f t="shared" si="160"/>
        <v>9.1999999999999985E-2</v>
      </c>
      <c r="EL70" s="45">
        <f t="shared" si="160"/>
        <v>6.7000000000000004E-2</v>
      </c>
      <c r="EM70" s="45" t="e">
        <f t="shared" si="160"/>
        <v>#VALUE!</v>
      </c>
      <c r="EN70" s="45" t="e">
        <f t="shared" si="160"/>
        <v>#VALUE!</v>
      </c>
      <c r="EO70" s="45">
        <f t="shared" si="160"/>
        <v>9.0000000000000024E-2</v>
      </c>
      <c r="EP70" s="45">
        <f t="shared" si="160"/>
        <v>7.7999999999999986E-2</v>
      </c>
      <c r="EQ70" s="45" t="e">
        <f t="shared" si="160"/>
        <v>#VALUE!</v>
      </c>
      <c r="ER70" s="45" t="e">
        <f t="shared" si="160"/>
        <v>#VALUE!</v>
      </c>
      <c r="ES70" s="45" t="e">
        <f t="shared" si="160"/>
        <v>#VALUE!</v>
      </c>
      <c r="ET70" s="45" t="e">
        <f t="shared" si="160"/>
        <v>#VALUE!</v>
      </c>
      <c r="EU70" s="45" t="e">
        <f t="shared" si="160"/>
        <v>#VALUE!</v>
      </c>
      <c r="EV70" s="45" t="e">
        <f>DE4-BT$17</f>
        <v>#VALUE!</v>
      </c>
      <c r="EY70" s="41" t="s">
        <v>2260</v>
      </c>
      <c r="EZ70" s="45">
        <f>DP70/BY4</f>
        <v>0.47512437810945274</v>
      </c>
      <c r="FA70" s="45">
        <f t="shared" si="159"/>
        <v>0.44817073170731714</v>
      </c>
      <c r="FB70" s="45">
        <f t="shared" si="159"/>
        <v>0.47512437810945274</v>
      </c>
      <c r="FC70" s="45">
        <f t="shared" si="159"/>
        <v>0.46321525885558579</v>
      </c>
      <c r="FD70" s="443" t="s">
        <v>2122</v>
      </c>
      <c r="FE70" s="45">
        <f t="shared" si="159"/>
        <v>0.47499999999999998</v>
      </c>
      <c r="FF70" s="443" t="s">
        <v>2122</v>
      </c>
      <c r="FG70" s="443" t="s">
        <v>2122</v>
      </c>
      <c r="FH70" s="45">
        <f t="shared" si="159"/>
        <v>0.45925925925925931</v>
      </c>
      <c r="FI70" s="45">
        <f t="shared" si="159"/>
        <v>0.39552238805970152</v>
      </c>
      <c r="FJ70" s="45">
        <f t="shared" si="159"/>
        <v>0.39552238805970152</v>
      </c>
      <c r="FK70" s="45">
        <f t="shared" si="159"/>
        <v>0.46534653465346537</v>
      </c>
      <c r="FL70" s="45">
        <f t="shared" si="159"/>
        <v>0.46534653465346537</v>
      </c>
      <c r="FM70" s="45">
        <f t="shared" si="159"/>
        <v>0.45744680851063835</v>
      </c>
      <c r="FN70" s="45">
        <f t="shared" si="159"/>
        <v>0.45054945054945056</v>
      </c>
      <c r="FO70" s="443" t="s">
        <v>2122</v>
      </c>
      <c r="FP70" s="45">
        <f t="shared" si="159"/>
        <v>0.46534653465346537</v>
      </c>
      <c r="FQ70" s="45">
        <f t="shared" si="159"/>
        <v>0.46527777777777785</v>
      </c>
      <c r="FR70" s="45">
        <f t="shared" si="159"/>
        <v>0.46527777777777785</v>
      </c>
      <c r="FS70" s="45">
        <f t="shared" si="159"/>
        <v>0.50480769230769229</v>
      </c>
      <c r="FT70" s="45">
        <f t="shared" si="159"/>
        <v>0.5078125</v>
      </c>
      <c r="FU70" s="45">
        <f t="shared" si="159"/>
        <v>0.53179190751445082</v>
      </c>
      <c r="FV70" s="45">
        <f t="shared" si="159"/>
        <v>0.51145038167938928</v>
      </c>
      <c r="FW70" s="443" t="s">
        <v>2122</v>
      </c>
      <c r="FX70" s="443" t="s">
        <v>2122</v>
      </c>
      <c r="FY70" s="45">
        <f t="shared" si="159"/>
        <v>0.43478260869565227</v>
      </c>
      <c r="FZ70" s="45">
        <f t="shared" si="159"/>
        <v>0.41711229946524059</v>
      </c>
      <c r="GA70" s="443" t="s">
        <v>2122</v>
      </c>
      <c r="GB70" s="443" t="s">
        <v>2122</v>
      </c>
      <c r="GC70" s="443" t="s">
        <v>2122</v>
      </c>
      <c r="GD70" s="443" t="s">
        <v>2122</v>
      </c>
      <c r="GE70" s="443" t="s">
        <v>2122</v>
      </c>
      <c r="GF70" s="443" t="s">
        <v>2122</v>
      </c>
    </row>
    <row r="71" spans="117:188">
      <c r="DM71" s="41">
        <v>15</v>
      </c>
      <c r="DN71" s="41">
        <v>3</v>
      </c>
      <c r="DO71" s="41" t="str">
        <f t="shared" si="152"/>
        <v>処遇加算Ⅲ特定加算Ⅱベア加算から新加算Ⅲ</v>
      </c>
      <c r="DP71" s="45">
        <f t="shared" si="157"/>
        <v>0.13600000000000001</v>
      </c>
      <c r="DQ71" s="45">
        <f t="shared" si="157"/>
        <v>9.2000000000000026E-2</v>
      </c>
      <c r="DR71" s="45">
        <f t="shared" si="157"/>
        <v>0.13600000000000001</v>
      </c>
      <c r="DS71" s="45">
        <f t="shared" si="157"/>
        <v>0.11499999999999999</v>
      </c>
      <c r="DT71" s="45" t="e">
        <f t="shared" si="157"/>
        <v>#VALUE!</v>
      </c>
      <c r="DU71" s="45">
        <f t="shared" si="157"/>
        <v>2.4999999999999994E-2</v>
      </c>
      <c r="DV71" s="45" t="e">
        <f t="shared" si="157"/>
        <v>#VALUE!</v>
      </c>
      <c r="DW71" s="45" t="e">
        <f t="shared" si="157"/>
        <v>#VALUE!</v>
      </c>
      <c r="DX71" s="45">
        <f t="shared" si="157"/>
        <v>4.2999999999999997E-2</v>
      </c>
      <c r="DY71" s="45">
        <f t="shared" si="157"/>
        <v>1.7000000000000001E-2</v>
      </c>
      <c r="DZ71" s="45">
        <f t="shared" si="157"/>
        <v>1.7000000000000001E-2</v>
      </c>
      <c r="EA71" s="45">
        <f t="shared" si="157"/>
        <v>3.2000000000000001E-2</v>
      </c>
      <c r="EB71" s="45">
        <f t="shared" si="157"/>
        <v>3.2000000000000001E-2</v>
      </c>
      <c r="EC71" s="45">
        <f t="shared" si="157"/>
        <v>2.8000000000000004E-2</v>
      </c>
      <c r="ED71" s="45">
        <f t="shared" si="157"/>
        <v>2.6000000000000002E-2</v>
      </c>
      <c r="EE71" s="45" t="e">
        <f t="shared" ref="EE71:EU71" si="161">CN5-BC$17</f>
        <v>#VALUE!</v>
      </c>
      <c r="EF71" s="45">
        <f t="shared" si="161"/>
        <v>3.2000000000000001E-2</v>
      </c>
      <c r="EG71" s="45">
        <f t="shared" si="161"/>
        <v>5.1000000000000004E-2</v>
      </c>
      <c r="EH71" s="45">
        <f t="shared" si="161"/>
        <v>5.1000000000000004E-2</v>
      </c>
      <c r="EI71" s="45">
        <f t="shared" si="161"/>
        <v>8.900000000000001E-2</v>
      </c>
      <c r="EJ71" s="45">
        <f t="shared" si="161"/>
        <v>5.5000000000000007E-2</v>
      </c>
      <c r="EK71" s="45">
        <f t="shared" si="161"/>
        <v>8.1999999999999976E-2</v>
      </c>
      <c r="EL71" s="45">
        <f t="shared" si="161"/>
        <v>5.7000000000000009E-2</v>
      </c>
      <c r="EM71" s="45" t="e">
        <f t="shared" si="161"/>
        <v>#VALUE!</v>
      </c>
      <c r="EN71" s="45" t="e">
        <f t="shared" si="161"/>
        <v>#VALUE!</v>
      </c>
      <c r="EO71" s="45">
        <f t="shared" si="161"/>
        <v>5.1000000000000018E-2</v>
      </c>
      <c r="EP71" s="45">
        <f t="shared" si="161"/>
        <v>3.8999999999999979E-2</v>
      </c>
      <c r="EQ71" s="45" t="e">
        <f t="shared" si="161"/>
        <v>#VALUE!</v>
      </c>
      <c r="ER71" s="45" t="e">
        <f t="shared" si="161"/>
        <v>#VALUE!</v>
      </c>
      <c r="ES71" s="45" t="e">
        <f t="shared" si="161"/>
        <v>#VALUE!</v>
      </c>
      <c r="ET71" s="45" t="e">
        <f t="shared" si="161"/>
        <v>#VALUE!</v>
      </c>
      <c r="EU71" s="45" t="e">
        <f t="shared" si="161"/>
        <v>#VALUE!</v>
      </c>
      <c r="EV71" s="45" t="e">
        <f>DE5-BT$17</f>
        <v>#VALUE!</v>
      </c>
      <c r="EY71" s="41" t="s">
        <v>2261</v>
      </c>
      <c r="EZ71" s="45">
        <f>DP71/BY5</f>
        <v>0.39193083573487031</v>
      </c>
      <c r="FA71" s="45">
        <f t="shared" si="159"/>
        <v>0.33699633699633708</v>
      </c>
      <c r="FB71" s="45">
        <f t="shared" si="159"/>
        <v>0.39193083573487031</v>
      </c>
      <c r="FC71" s="45">
        <f t="shared" si="159"/>
        <v>0.36858974358974356</v>
      </c>
      <c r="FD71" s="443" t="s">
        <v>2122</v>
      </c>
      <c r="FE71" s="45">
        <f t="shared" si="159"/>
        <v>0.37313432835820892</v>
      </c>
      <c r="FF71" s="443" t="s">
        <v>2122</v>
      </c>
      <c r="FG71" s="443" t="s">
        <v>2122</v>
      </c>
      <c r="FH71" s="45">
        <f t="shared" si="159"/>
        <v>0.37068965517241381</v>
      </c>
      <c r="FI71" s="45">
        <f t="shared" si="159"/>
        <v>0.17346938775510204</v>
      </c>
      <c r="FJ71" s="45">
        <f t="shared" si="159"/>
        <v>0.17346938775510204</v>
      </c>
      <c r="FK71" s="45">
        <f t="shared" si="159"/>
        <v>0.372093023255814</v>
      </c>
      <c r="FL71" s="45">
        <f t="shared" si="159"/>
        <v>0.372093023255814</v>
      </c>
      <c r="FM71" s="45">
        <f t="shared" si="159"/>
        <v>0.3544303797468355</v>
      </c>
      <c r="FN71" s="45">
        <f t="shared" si="159"/>
        <v>0.3421052631578948</v>
      </c>
      <c r="FO71" s="443" t="s">
        <v>2122</v>
      </c>
      <c r="FP71" s="45">
        <f t="shared" si="159"/>
        <v>0.372093023255814</v>
      </c>
      <c r="FQ71" s="45">
        <f t="shared" si="159"/>
        <v>0.3984375</v>
      </c>
      <c r="FR71" s="45">
        <f t="shared" si="159"/>
        <v>0.3984375</v>
      </c>
      <c r="FS71" s="45">
        <f t="shared" si="159"/>
        <v>0.46354166666666669</v>
      </c>
      <c r="FT71" s="45">
        <f t="shared" si="159"/>
        <v>0.46610169491525427</v>
      </c>
      <c r="FU71" s="45">
        <f t="shared" si="159"/>
        <v>0.50306748466257656</v>
      </c>
      <c r="FV71" s="45">
        <f t="shared" si="159"/>
        <v>0.4710743801652893</v>
      </c>
      <c r="FW71" s="443" t="s">
        <v>2122</v>
      </c>
      <c r="FX71" s="443" t="s">
        <v>2122</v>
      </c>
      <c r="FY71" s="45">
        <f t="shared" si="159"/>
        <v>0.30357142857142866</v>
      </c>
      <c r="FZ71" s="45">
        <f t="shared" si="159"/>
        <v>0.26351351351351338</v>
      </c>
      <c r="GA71" s="443" t="s">
        <v>2122</v>
      </c>
      <c r="GB71" s="443" t="s">
        <v>2122</v>
      </c>
      <c r="GC71" s="443" t="s">
        <v>2122</v>
      </c>
      <c r="GD71" s="443" t="s">
        <v>2122</v>
      </c>
      <c r="GE71" s="443" t="s">
        <v>2122</v>
      </c>
      <c r="GF71" s="443" t="s">
        <v>2122</v>
      </c>
    </row>
    <row r="72" spans="117:188">
      <c r="DM72" s="41">
        <v>15</v>
      </c>
      <c r="DN72" s="41">
        <v>4</v>
      </c>
      <c r="DO72" s="41" t="str">
        <f t="shared" si="152"/>
        <v>処遇加算Ⅲ特定加算Ⅱベア加算から新加算Ⅳ</v>
      </c>
      <c r="DP72" s="45">
        <f t="shared" si="157"/>
        <v>6.2E-2</v>
      </c>
      <c r="DQ72" s="45">
        <f t="shared" si="157"/>
        <v>3.8000000000000006E-2</v>
      </c>
      <c r="DR72" s="45">
        <f t="shared" si="157"/>
        <v>6.2E-2</v>
      </c>
      <c r="DS72" s="45">
        <f t="shared" si="157"/>
        <v>5.0999999999999962E-2</v>
      </c>
      <c r="DT72" s="45" t="e">
        <f t="shared" si="157"/>
        <v>#VALUE!</v>
      </c>
      <c r="DU72" s="45">
        <f t="shared" si="157"/>
        <v>1.2999999999999998E-2</v>
      </c>
      <c r="DV72" s="45" t="e">
        <f t="shared" si="157"/>
        <v>#VALUE!</v>
      </c>
      <c r="DW72" s="45" t="e">
        <f t="shared" si="157"/>
        <v>#VALUE!</v>
      </c>
      <c r="DX72" s="45">
        <f t="shared" si="157"/>
        <v>2.6000000000000009E-2</v>
      </c>
      <c r="DY72" s="45">
        <f t="shared" si="157"/>
        <v>-1.0000000000000009E-3</v>
      </c>
      <c r="DZ72" s="45">
        <f t="shared" si="157"/>
        <v>-1.0000000000000009E-3</v>
      </c>
      <c r="EA72" s="45">
        <f t="shared" si="157"/>
        <v>1.4999999999999999E-2</v>
      </c>
      <c r="EB72" s="45">
        <f t="shared" si="157"/>
        <v>1.4999999999999999E-2</v>
      </c>
      <c r="EC72" s="45">
        <f t="shared" si="157"/>
        <v>1.2000000000000004E-2</v>
      </c>
      <c r="ED72" s="45">
        <f t="shared" si="157"/>
        <v>1.2000000000000004E-2</v>
      </c>
      <c r="EE72" s="45" t="e">
        <f t="shared" ref="EE72:EU72" si="162">CN6-BC$17</f>
        <v>#VALUE!</v>
      </c>
      <c r="EF72" s="45">
        <f t="shared" si="162"/>
        <v>1.4999999999999999E-2</v>
      </c>
      <c r="EG72" s="45">
        <f t="shared" si="162"/>
        <v>2.7999999999999997E-2</v>
      </c>
      <c r="EH72" s="45">
        <f t="shared" si="162"/>
        <v>2.7999999999999997E-2</v>
      </c>
      <c r="EI72" s="45">
        <f t="shared" si="162"/>
        <v>4.900000000000003E-2</v>
      </c>
      <c r="EJ72" s="45">
        <f t="shared" si="162"/>
        <v>3.3000000000000002E-2</v>
      </c>
      <c r="EK72" s="45">
        <f t="shared" si="162"/>
        <v>4.8000000000000001E-2</v>
      </c>
      <c r="EL72" s="45">
        <f t="shared" si="162"/>
        <v>3.4000000000000002E-2</v>
      </c>
      <c r="EM72" s="45" t="e">
        <f t="shared" si="162"/>
        <v>#VALUE!</v>
      </c>
      <c r="EN72" s="45" t="e">
        <f t="shared" si="162"/>
        <v>#VALUE!</v>
      </c>
      <c r="EO72" s="45">
        <f t="shared" si="162"/>
        <v>2.3999999999999994E-2</v>
      </c>
      <c r="EP72" s="45">
        <f t="shared" si="162"/>
        <v>1.7999999999999988E-2</v>
      </c>
      <c r="EQ72" s="45" t="e">
        <f t="shared" si="162"/>
        <v>#VALUE!</v>
      </c>
      <c r="ER72" s="45" t="e">
        <f t="shared" si="162"/>
        <v>#VALUE!</v>
      </c>
      <c r="ES72" s="45" t="e">
        <f t="shared" si="162"/>
        <v>#VALUE!</v>
      </c>
      <c r="ET72" s="45" t="e">
        <f t="shared" si="162"/>
        <v>#VALUE!</v>
      </c>
      <c r="EU72" s="45" t="e">
        <f t="shared" si="162"/>
        <v>#VALUE!</v>
      </c>
      <c r="EV72" s="45" t="e">
        <f>DE6-BT$17</f>
        <v>#VALUE!</v>
      </c>
      <c r="EY72" s="41" t="s">
        <v>2262</v>
      </c>
      <c r="EZ72" s="45">
        <f>DP72/BY6</f>
        <v>0.22710622710622708</v>
      </c>
      <c r="FA72" s="45">
        <f t="shared" si="159"/>
        <v>0.17351598173515984</v>
      </c>
      <c r="FB72" s="45">
        <f t="shared" si="159"/>
        <v>0.22710622710622708</v>
      </c>
      <c r="FC72" s="45">
        <f t="shared" si="159"/>
        <v>0.20564516129032245</v>
      </c>
      <c r="FD72" s="443" t="s">
        <v>2122</v>
      </c>
      <c r="FE72" s="45">
        <f t="shared" si="159"/>
        <v>0.23636363636363636</v>
      </c>
      <c r="FF72" s="443" t="s">
        <v>2122</v>
      </c>
      <c r="FG72" s="443" t="s">
        <v>2122</v>
      </c>
      <c r="FH72" s="45">
        <f t="shared" si="159"/>
        <v>0.26262626262626271</v>
      </c>
      <c r="FI72" s="45">
        <f t="shared" si="159"/>
        <v>-1.2500000000000011E-2</v>
      </c>
      <c r="FJ72" s="45">
        <f t="shared" si="159"/>
        <v>-1.2500000000000011E-2</v>
      </c>
      <c r="FK72" s="45">
        <f t="shared" si="159"/>
        <v>0.21739130434782611</v>
      </c>
      <c r="FL72" s="45">
        <f t="shared" si="159"/>
        <v>0.21739130434782611</v>
      </c>
      <c r="FM72" s="45">
        <f t="shared" si="159"/>
        <v>0.19047619047619052</v>
      </c>
      <c r="FN72" s="45">
        <f t="shared" si="159"/>
        <v>0.19354838709677424</v>
      </c>
      <c r="FO72" s="443" t="s">
        <v>2122</v>
      </c>
      <c r="FP72" s="45">
        <f t="shared" si="159"/>
        <v>0.21739130434782611</v>
      </c>
      <c r="FQ72" s="45">
        <f t="shared" si="159"/>
        <v>0.26666666666666666</v>
      </c>
      <c r="FR72" s="45">
        <f t="shared" si="159"/>
        <v>0.26666666666666666</v>
      </c>
      <c r="FS72" s="45">
        <f t="shared" si="159"/>
        <v>0.32236842105263175</v>
      </c>
      <c r="FT72" s="45">
        <f t="shared" si="159"/>
        <v>0.34375</v>
      </c>
      <c r="FU72" s="45">
        <f t="shared" si="159"/>
        <v>0.37209302325581395</v>
      </c>
      <c r="FV72" s="45">
        <f t="shared" si="159"/>
        <v>0.34693877551020408</v>
      </c>
      <c r="FW72" s="443" t="s">
        <v>2122</v>
      </c>
      <c r="FX72" s="443" t="s">
        <v>2122</v>
      </c>
      <c r="FY72" s="45">
        <f t="shared" si="159"/>
        <v>0.17021276595744678</v>
      </c>
      <c r="FZ72" s="45">
        <f t="shared" si="159"/>
        <v>0.14173228346456684</v>
      </c>
      <c r="GA72" s="443" t="s">
        <v>2122</v>
      </c>
      <c r="GB72" s="443" t="s">
        <v>2122</v>
      </c>
      <c r="GC72" s="443" t="s">
        <v>2122</v>
      </c>
      <c r="GD72" s="443" t="s">
        <v>2122</v>
      </c>
      <c r="GE72" s="443" t="s">
        <v>2122</v>
      </c>
      <c r="GF72" s="443" t="s">
        <v>2122</v>
      </c>
    </row>
    <row r="73" spans="117:188">
      <c r="DM73" s="41">
        <v>15</v>
      </c>
      <c r="DN73" s="41">
        <v>13</v>
      </c>
      <c r="DO73" s="41" t="str">
        <f t="shared" si="152"/>
        <v>処遇加算Ⅲ特定加算Ⅱベア加算から新加算Ⅴ（９）</v>
      </c>
      <c r="DP73" s="45">
        <f t="shared" ref="DP73:ED73" si="163">BY15-AN$17</f>
        <v>2.7999999999999997E-2</v>
      </c>
      <c r="DQ73" s="45">
        <f t="shared" si="163"/>
        <v>2.7999999999999997E-2</v>
      </c>
      <c r="DR73" s="45">
        <f t="shared" si="163"/>
        <v>2.7999999999999997E-2</v>
      </c>
      <c r="DS73" s="45">
        <f t="shared" si="163"/>
        <v>2.7999999999999997E-2</v>
      </c>
      <c r="DT73" s="45" t="e">
        <f t="shared" si="163"/>
        <v>#VALUE!</v>
      </c>
      <c r="DU73" s="45">
        <f t="shared" si="163"/>
        <v>1.1999999999999997E-2</v>
      </c>
      <c r="DV73" s="45" t="e">
        <f t="shared" si="163"/>
        <v>#VALUE!</v>
      </c>
      <c r="DW73" s="45" t="e">
        <f t="shared" si="163"/>
        <v>#VALUE!</v>
      </c>
      <c r="DX73" s="45">
        <f t="shared" si="163"/>
        <v>2.4000000000000007E-2</v>
      </c>
      <c r="DY73" s="45">
        <f t="shared" si="163"/>
        <v>1.2999999999999998E-2</v>
      </c>
      <c r="DZ73" s="45">
        <f t="shared" si="163"/>
        <v>1.2999999999999998E-2</v>
      </c>
      <c r="EA73" s="45" t="e">
        <f t="shared" si="163"/>
        <v>#VALUE!</v>
      </c>
      <c r="EB73" s="45">
        <f t="shared" si="163"/>
        <v>8.9999999999999941E-3</v>
      </c>
      <c r="EC73" s="45">
        <f t="shared" si="163"/>
        <v>9.0000000000000011E-3</v>
      </c>
      <c r="ED73" s="45">
        <f t="shared" si="163"/>
        <v>9.0000000000000011E-3</v>
      </c>
      <c r="EE73" s="45" t="e">
        <f t="shared" ref="EE73:EU73" si="164">CN15-BC$17</f>
        <v>#VALUE!</v>
      </c>
      <c r="EF73" s="45">
        <f t="shared" si="164"/>
        <v>8.9999999999999941E-3</v>
      </c>
      <c r="EG73" s="45">
        <f t="shared" si="164"/>
        <v>1.6E-2</v>
      </c>
      <c r="EH73" s="45">
        <f t="shared" si="164"/>
        <v>1.6E-2</v>
      </c>
      <c r="EI73" s="45">
        <f t="shared" si="164"/>
        <v>1.6E-2</v>
      </c>
      <c r="EJ73" s="45">
        <f t="shared" si="164"/>
        <v>1.7000000000000001E-2</v>
      </c>
      <c r="EK73" s="45">
        <f t="shared" si="164"/>
        <v>1.7000000000000001E-2</v>
      </c>
      <c r="EL73" s="45">
        <f t="shared" si="164"/>
        <v>1.7000000000000001E-2</v>
      </c>
      <c r="EM73" s="45" t="e">
        <f t="shared" si="164"/>
        <v>#VALUE!</v>
      </c>
      <c r="EN73" s="45" t="e">
        <f t="shared" si="164"/>
        <v>#VALUE!</v>
      </c>
      <c r="EO73" s="45">
        <f t="shared" si="164"/>
        <v>3.1E-2</v>
      </c>
      <c r="EP73" s="45">
        <f t="shared" si="164"/>
        <v>3.1E-2</v>
      </c>
      <c r="EQ73" s="45" t="e">
        <f t="shared" si="164"/>
        <v>#VALUE!</v>
      </c>
      <c r="ER73" s="45" t="e">
        <f t="shared" si="164"/>
        <v>#VALUE!</v>
      </c>
      <c r="ES73" s="45" t="e">
        <f t="shared" si="164"/>
        <v>#VALUE!</v>
      </c>
      <c r="ET73" s="45" t="e">
        <f t="shared" si="164"/>
        <v>#VALUE!</v>
      </c>
      <c r="EU73" s="45" t="e">
        <f t="shared" si="164"/>
        <v>#VALUE!</v>
      </c>
      <c r="EV73" s="45" t="e">
        <f>DE15-BT$17</f>
        <v>#VALUE!</v>
      </c>
      <c r="EY73" s="41" t="s">
        <v>2263</v>
      </c>
      <c r="EZ73" s="45">
        <f>DP73/BY15</f>
        <v>0.11715481171548114</v>
      </c>
      <c r="FA73" s="45">
        <f t="shared" ref="FA73:FZ73" si="165">DQ73/BZ15</f>
        <v>0.13397129186602871</v>
      </c>
      <c r="FB73" s="45">
        <f t="shared" si="165"/>
        <v>0.11715481171548114</v>
      </c>
      <c r="FC73" s="45">
        <f t="shared" si="165"/>
        <v>0.12444444444444443</v>
      </c>
      <c r="FD73" s="443" t="s">
        <v>2122</v>
      </c>
      <c r="FE73" s="45">
        <f t="shared" si="165"/>
        <v>0.22222222222222218</v>
      </c>
      <c r="FF73" s="443" t="s">
        <v>2122</v>
      </c>
      <c r="FG73" s="443" t="s">
        <v>2122</v>
      </c>
      <c r="FH73" s="45">
        <f t="shared" si="165"/>
        <v>0.2474226804123712</v>
      </c>
      <c r="FI73" s="45">
        <f t="shared" si="165"/>
        <v>0.13829787234042551</v>
      </c>
      <c r="FJ73" s="45">
        <f t="shared" si="165"/>
        <v>0.13829787234042551</v>
      </c>
      <c r="FK73" s="443" t="s">
        <v>2122</v>
      </c>
      <c r="FL73" s="45">
        <f t="shared" si="165"/>
        <v>0.14285714285714279</v>
      </c>
      <c r="FM73" s="45">
        <f t="shared" si="165"/>
        <v>0.15000000000000002</v>
      </c>
      <c r="FN73" s="45">
        <f t="shared" si="165"/>
        <v>0.15254237288135597</v>
      </c>
      <c r="FO73" s="443" t="s">
        <v>2122</v>
      </c>
      <c r="FP73" s="45">
        <f t="shared" si="165"/>
        <v>0.14285714285714279</v>
      </c>
      <c r="FQ73" s="45">
        <f t="shared" si="165"/>
        <v>0.17204301075268819</v>
      </c>
      <c r="FR73" s="45">
        <f t="shared" si="165"/>
        <v>0.17204301075268819</v>
      </c>
      <c r="FS73" s="45">
        <f t="shared" si="165"/>
        <v>0.13445378151260506</v>
      </c>
      <c r="FT73" s="45">
        <f t="shared" si="165"/>
        <v>0.21250000000000002</v>
      </c>
      <c r="FU73" s="45">
        <f t="shared" si="165"/>
        <v>0.17346938775510204</v>
      </c>
      <c r="FV73" s="45">
        <f t="shared" si="165"/>
        <v>0.20987654320987656</v>
      </c>
      <c r="FW73" s="443" t="s">
        <v>2122</v>
      </c>
      <c r="FX73" s="443" t="s">
        <v>2122</v>
      </c>
      <c r="FY73" s="45">
        <f t="shared" si="165"/>
        <v>0.20945945945945946</v>
      </c>
      <c r="FZ73" s="45">
        <f t="shared" si="165"/>
        <v>0.22142857142857142</v>
      </c>
      <c r="GA73" s="443" t="s">
        <v>2122</v>
      </c>
      <c r="GB73" s="443" t="s">
        <v>2122</v>
      </c>
      <c r="GC73" s="443" t="s">
        <v>2122</v>
      </c>
      <c r="GD73" s="443" t="s">
        <v>2122</v>
      </c>
      <c r="GE73" s="443" t="s">
        <v>2122</v>
      </c>
      <c r="GF73" s="443" t="s">
        <v>2122</v>
      </c>
    </row>
    <row r="74" spans="117:188">
      <c r="DM74" s="41">
        <v>16</v>
      </c>
      <c r="DN74" s="41">
        <v>1</v>
      </c>
      <c r="DO74" s="41" t="str">
        <f t="shared" si="152"/>
        <v>処遇加算Ⅲ特定加算Ⅱベア加算なしから新加算Ⅰ</v>
      </c>
      <c r="DP74" s="45">
        <f t="shared" ref="DP74:ED77" si="166">BY3-AN$18</f>
        <v>0.251</v>
      </c>
      <c r="DQ74" s="45">
        <f t="shared" si="166"/>
        <v>0.20700000000000002</v>
      </c>
      <c r="DR74" s="45">
        <f t="shared" si="166"/>
        <v>0.251</v>
      </c>
      <c r="DS74" s="45">
        <f t="shared" si="166"/>
        <v>0.23</v>
      </c>
      <c r="DT74" s="45" t="e">
        <f t="shared" si="166"/>
        <v>#VALUE!</v>
      </c>
      <c r="DU74" s="45">
        <f t="shared" si="166"/>
        <v>4.9999999999999989E-2</v>
      </c>
      <c r="DV74" s="45" t="e">
        <f t="shared" si="166"/>
        <v>#VALUE!</v>
      </c>
      <c r="DW74" s="45" t="e">
        <f t="shared" si="166"/>
        <v>#VALUE!</v>
      </c>
      <c r="DX74" s="45">
        <f t="shared" si="166"/>
        <v>9.2000000000000012E-2</v>
      </c>
      <c r="DY74" s="45">
        <f t="shared" si="166"/>
        <v>7.5000000000000011E-2</v>
      </c>
      <c r="DZ74" s="45">
        <f t="shared" si="166"/>
        <v>7.5000000000000011E-2</v>
      </c>
      <c r="EA74" s="45">
        <f t="shared" si="166"/>
        <v>6.2E-2</v>
      </c>
      <c r="EB74" s="45">
        <f t="shared" si="166"/>
        <v>6.2E-2</v>
      </c>
      <c r="EC74" s="45">
        <f t="shared" si="166"/>
        <v>5.8000000000000003E-2</v>
      </c>
      <c r="ED74" s="45">
        <f t="shared" si="166"/>
        <v>5.6000000000000001E-2</v>
      </c>
      <c r="EE74" s="45" t="e">
        <f t="shared" ref="EE74:EU74" si="167">CN3-BC$18</f>
        <v>#VALUE!</v>
      </c>
      <c r="EF74" s="45">
        <f t="shared" si="167"/>
        <v>6.2E-2</v>
      </c>
      <c r="EG74" s="45">
        <f t="shared" si="167"/>
        <v>9.6000000000000016E-2</v>
      </c>
      <c r="EH74" s="45">
        <f t="shared" si="167"/>
        <v>9.6000000000000016E-2</v>
      </c>
      <c r="EI74" s="45">
        <f t="shared" si="167"/>
        <v>0.13399999999999995</v>
      </c>
      <c r="EJ74" s="45">
        <f t="shared" si="167"/>
        <v>8.7999999999999995E-2</v>
      </c>
      <c r="EK74" s="45">
        <f t="shared" si="167"/>
        <v>0.11499999999999999</v>
      </c>
      <c r="EL74" s="45">
        <f t="shared" si="167"/>
        <v>0.09</v>
      </c>
      <c r="EM74" s="45" t="e">
        <f t="shared" si="167"/>
        <v>#VALUE!</v>
      </c>
      <c r="EN74" s="45" t="e">
        <f t="shared" si="167"/>
        <v>#VALUE!</v>
      </c>
      <c r="EO74" s="45">
        <f t="shared" si="167"/>
        <v>0.13200000000000001</v>
      </c>
      <c r="EP74" s="45">
        <f t="shared" si="167"/>
        <v>0.12</v>
      </c>
      <c r="EQ74" s="45" t="e">
        <f t="shared" si="167"/>
        <v>#VALUE!</v>
      </c>
      <c r="ER74" s="45" t="e">
        <f t="shared" si="167"/>
        <v>#VALUE!</v>
      </c>
      <c r="ES74" s="45" t="e">
        <f t="shared" si="167"/>
        <v>#VALUE!</v>
      </c>
      <c r="ET74" s="45" t="e">
        <f t="shared" si="167"/>
        <v>#VALUE!</v>
      </c>
      <c r="EU74" s="45" t="e">
        <f t="shared" si="167"/>
        <v>#VALUE!</v>
      </c>
      <c r="EV74" s="45" t="e">
        <f>DE3-BT$18</f>
        <v>#VALUE!</v>
      </c>
      <c r="EY74" s="41" t="s">
        <v>2264</v>
      </c>
      <c r="EZ74" s="45">
        <f>DP74/BY3</f>
        <v>0.60191846522781767</v>
      </c>
      <c r="FA74" s="45">
        <f t="shared" ref="FA74:FZ77" si="168">DQ74/BZ3</f>
        <v>0.60349854227405253</v>
      </c>
      <c r="FB74" s="45">
        <f t="shared" si="168"/>
        <v>0.60191846522781767</v>
      </c>
      <c r="FC74" s="45">
        <f t="shared" si="168"/>
        <v>0.60209424083769636</v>
      </c>
      <c r="FD74" s="443" t="s">
        <v>2122</v>
      </c>
      <c r="FE74" s="45">
        <f t="shared" si="168"/>
        <v>0.61728395061728392</v>
      </c>
      <c r="FF74" s="443" t="s">
        <v>2122</v>
      </c>
      <c r="FG74" s="443" t="s">
        <v>2122</v>
      </c>
      <c r="FH74" s="45">
        <f t="shared" si="168"/>
        <v>0.67153284671532854</v>
      </c>
      <c r="FI74" s="45">
        <f t="shared" si="168"/>
        <v>0.5434782608695653</v>
      </c>
      <c r="FJ74" s="45">
        <f t="shared" si="168"/>
        <v>0.5434782608695653</v>
      </c>
      <c r="FK74" s="45">
        <f t="shared" si="168"/>
        <v>0.6019417475728156</v>
      </c>
      <c r="FL74" s="45">
        <f t="shared" si="168"/>
        <v>0.6019417475728156</v>
      </c>
      <c r="FM74" s="45">
        <f t="shared" si="168"/>
        <v>0.60416666666666663</v>
      </c>
      <c r="FN74" s="45">
        <f t="shared" si="168"/>
        <v>0.60215053763440862</v>
      </c>
      <c r="FO74" s="443" t="s">
        <v>2122</v>
      </c>
      <c r="FP74" s="45">
        <f t="shared" si="168"/>
        <v>0.6019417475728156</v>
      </c>
      <c r="FQ74" s="45">
        <f t="shared" si="168"/>
        <v>0.65306122448979598</v>
      </c>
      <c r="FR74" s="45">
        <f t="shared" si="168"/>
        <v>0.65306122448979598</v>
      </c>
      <c r="FS74" s="45">
        <f t="shared" si="168"/>
        <v>0.63507109004739326</v>
      </c>
      <c r="FT74" s="45">
        <f t="shared" si="168"/>
        <v>0.67175572519083959</v>
      </c>
      <c r="FU74" s="45">
        <f t="shared" si="168"/>
        <v>0.65340909090909094</v>
      </c>
      <c r="FV74" s="45">
        <f t="shared" si="168"/>
        <v>0.67164179104477606</v>
      </c>
      <c r="FW74" s="443" t="s">
        <v>2122</v>
      </c>
      <c r="FX74" s="443" t="s">
        <v>2122</v>
      </c>
      <c r="FY74" s="45">
        <f t="shared" si="168"/>
        <v>0.62559241706161139</v>
      </c>
      <c r="FZ74" s="45">
        <f t="shared" si="168"/>
        <v>0.62827225130890052</v>
      </c>
      <c r="GA74" s="443" t="s">
        <v>2122</v>
      </c>
      <c r="GB74" s="443" t="s">
        <v>2122</v>
      </c>
      <c r="GC74" s="443" t="s">
        <v>2122</v>
      </c>
      <c r="GD74" s="443" t="s">
        <v>2122</v>
      </c>
      <c r="GE74" s="443" t="s">
        <v>2122</v>
      </c>
      <c r="GF74" s="443" t="s">
        <v>2122</v>
      </c>
    </row>
    <row r="75" spans="117:188">
      <c r="DM75" s="41">
        <v>16</v>
      </c>
      <c r="DN75" s="41">
        <v>2</v>
      </c>
      <c r="DO75" s="41" t="str">
        <f t="shared" si="152"/>
        <v>処遇加算Ⅲ特定加算Ⅱベア加算なしから新加算Ⅱ</v>
      </c>
      <c r="DP75" s="45">
        <f t="shared" si="166"/>
        <v>0.23600000000000002</v>
      </c>
      <c r="DQ75" s="45">
        <f t="shared" si="166"/>
        <v>0.192</v>
      </c>
      <c r="DR75" s="45">
        <f t="shared" si="166"/>
        <v>0.23600000000000002</v>
      </c>
      <c r="DS75" s="45">
        <f t="shared" si="166"/>
        <v>0.215</v>
      </c>
      <c r="DT75" s="45" t="e">
        <f t="shared" si="166"/>
        <v>#VALUE!</v>
      </c>
      <c r="DU75" s="45">
        <f t="shared" si="166"/>
        <v>4.8999999999999988E-2</v>
      </c>
      <c r="DV75" s="45" t="e">
        <f t="shared" si="166"/>
        <v>#VALUE!</v>
      </c>
      <c r="DW75" s="45" t="e">
        <f t="shared" si="166"/>
        <v>#VALUE!</v>
      </c>
      <c r="DX75" s="45">
        <f t="shared" si="166"/>
        <v>9.0000000000000011E-2</v>
      </c>
      <c r="DY75" s="45">
        <f t="shared" si="166"/>
        <v>7.1000000000000008E-2</v>
      </c>
      <c r="DZ75" s="45">
        <f t="shared" si="166"/>
        <v>7.1000000000000008E-2</v>
      </c>
      <c r="EA75" s="45">
        <f t="shared" si="166"/>
        <v>0.06</v>
      </c>
      <c r="EB75" s="45">
        <f t="shared" si="166"/>
        <v>0.06</v>
      </c>
      <c r="EC75" s="45">
        <f t="shared" si="166"/>
        <v>5.6000000000000001E-2</v>
      </c>
      <c r="ED75" s="45">
        <f t="shared" si="166"/>
        <v>5.3999999999999999E-2</v>
      </c>
      <c r="EE75" s="45" t="e">
        <f t="shared" ref="EE75:EU75" si="169">CN4-BC$18</f>
        <v>#VALUE!</v>
      </c>
      <c r="EF75" s="45">
        <f t="shared" si="169"/>
        <v>0.06</v>
      </c>
      <c r="EG75" s="45">
        <f t="shared" si="169"/>
        <v>9.3000000000000013E-2</v>
      </c>
      <c r="EH75" s="45">
        <f t="shared" si="169"/>
        <v>9.3000000000000013E-2</v>
      </c>
      <c r="EI75" s="45">
        <f t="shared" si="169"/>
        <v>0.13099999999999995</v>
      </c>
      <c r="EJ75" s="45">
        <f t="shared" si="169"/>
        <v>8.4999999999999992E-2</v>
      </c>
      <c r="EK75" s="45">
        <f t="shared" si="169"/>
        <v>0.11199999999999999</v>
      </c>
      <c r="EL75" s="45">
        <f t="shared" si="169"/>
        <v>8.6999999999999994E-2</v>
      </c>
      <c r="EM75" s="45" t="e">
        <f t="shared" si="169"/>
        <v>#VALUE!</v>
      </c>
      <c r="EN75" s="45" t="e">
        <f t="shared" si="169"/>
        <v>#VALUE!</v>
      </c>
      <c r="EO75" s="45">
        <f t="shared" si="169"/>
        <v>0.128</v>
      </c>
      <c r="EP75" s="45">
        <f t="shared" si="169"/>
        <v>0.11599999999999999</v>
      </c>
      <c r="EQ75" s="45" t="e">
        <f t="shared" si="169"/>
        <v>#VALUE!</v>
      </c>
      <c r="ER75" s="45" t="e">
        <f t="shared" si="169"/>
        <v>#VALUE!</v>
      </c>
      <c r="ES75" s="45" t="e">
        <f t="shared" si="169"/>
        <v>#VALUE!</v>
      </c>
      <c r="ET75" s="45" t="e">
        <f t="shared" si="169"/>
        <v>#VALUE!</v>
      </c>
      <c r="EU75" s="45" t="e">
        <f t="shared" si="169"/>
        <v>#VALUE!</v>
      </c>
      <c r="EV75" s="45" t="e">
        <f>DE4-BT$18</f>
        <v>#VALUE!</v>
      </c>
      <c r="EY75" s="41" t="s">
        <v>2265</v>
      </c>
      <c r="EZ75" s="45">
        <f>DP75/BY4</f>
        <v>0.58706467661691542</v>
      </c>
      <c r="FA75" s="45">
        <f t="shared" si="168"/>
        <v>0.58536585365853655</v>
      </c>
      <c r="FB75" s="45">
        <f t="shared" si="168"/>
        <v>0.58706467661691542</v>
      </c>
      <c r="FC75" s="45">
        <f t="shared" si="168"/>
        <v>0.58583106267029972</v>
      </c>
      <c r="FD75" s="443" t="s">
        <v>2122</v>
      </c>
      <c r="FE75" s="45">
        <f t="shared" si="168"/>
        <v>0.61249999999999993</v>
      </c>
      <c r="FF75" s="443" t="s">
        <v>2122</v>
      </c>
      <c r="FG75" s="443" t="s">
        <v>2122</v>
      </c>
      <c r="FH75" s="45">
        <f t="shared" si="168"/>
        <v>0.66666666666666674</v>
      </c>
      <c r="FI75" s="45">
        <f t="shared" si="168"/>
        <v>0.52985074626865669</v>
      </c>
      <c r="FJ75" s="45">
        <f t="shared" si="168"/>
        <v>0.52985074626865669</v>
      </c>
      <c r="FK75" s="45">
        <f t="shared" si="168"/>
        <v>0.59405940594059403</v>
      </c>
      <c r="FL75" s="45">
        <f t="shared" si="168"/>
        <v>0.59405940594059403</v>
      </c>
      <c r="FM75" s="45">
        <f t="shared" si="168"/>
        <v>0.5957446808510638</v>
      </c>
      <c r="FN75" s="45">
        <f t="shared" si="168"/>
        <v>0.59340659340659341</v>
      </c>
      <c r="FO75" s="443" t="s">
        <v>2122</v>
      </c>
      <c r="FP75" s="45">
        <f t="shared" si="168"/>
        <v>0.59405940594059403</v>
      </c>
      <c r="FQ75" s="45">
        <f t="shared" si="168"/>
        <v>0.64583333333333337</v>
      </c>
      <c r="FR75" s="45">
        <f t="shared" si="168"/>
        <v>0.64583333333333337</v>
      </c>
      <c r="FS75" s="45">
        <f t="shared" si="168"/>
        <v>0.62980769230769218</v>
      </c>
      <c r="FT75" s="45">
        <f t="shared" si="168"/>
        <v>0.66406249999999989</v>
      </c>
      <c r="FU75" s="45">
        <f t="shared" si="168"/>
        <v>0.64739884393063585</v>
      </c>
      <c r="FV75" s="45">
        <f t="shared" si="168"/>
        <v>0.66412213740458004</v>
      </c>
      <c r="FW75" s="443" t="s">
        <v>2122</v>
      </c>
      <c r="FX75" s="443" t="s">
        <v>2122</v>
      </c>
      <c r="FY75" s="45">
        <f t="shared" si="168"/>
        <v>0.61835748792270528</v>
      </c>
      <c r="FZ75" s="45">
        <f t="shared" si="168"/>
        <v>0.62032085561497319</v>
      </c>
      <c r="GA75" s="443" t="s">
        <v>2122</v>
      </c>
      <c r="GB75" s="443" t="s">
        <v>2122</v>
      </c>
      <c r="GC75" s="443" t="s">
        <v>2122</v>
      </c>
      <c r="GD75" s="443" t="s">
        <v>2122</v>
      </c>
      <c r="GE75" s="443" t="s">
        <v>2122</v>
      </c>
      <c r="GF75" s="443" t="s">
        <v>2122</v>
      </c>
    </row>
    <row r="76" spans="117:188">
      <c r="DM76" s="41">
        <v>16</v>
      </c>
      <c r="DN76" s="41">
        <v>3</v>
      </c>
      <c r="DO76" s="41" t="str">
        <f t="shared" si="152"/>
        <v>処遇加算Ⅲ特定加算Ⅱベア加算なしから新加算Ⅲ</v>
      </c>
      <c r="DP76" s="45">
        <f t="shared" si="166"/>
        <v>0.18100000000000002</v>
      </c>
      <c r="DQ76" s="45">
        <f t="shared" si="166"/>
        <v>0.13700000000000001</v>
      </c>
      <c r="DR76" s="45">
        <f t="shared" si="166"/>
        <v>0.18100000000000002</v>
      </c>
      <c r="DS76" s="45">
        <f t="shared" si="166"/>
        <v>0.16</v>
      </c>
      <c r="DT76" s="45" t="e">
        <f t="shared" si="166"/>
        <v>#VALUE!</v>
      </c>
      <c r="DU76" s="45">
        <f t="shared" si="166"/>
        <v>3.599999999999999E-2</v>
      </c>
      <c r="DV76" s="45" t="e">
        <f t="shared" si="166"/>
        <v>#VALUE!</v>
      </c>
      <c r="DW76" s="45" t="e">
        <f t="shared" si="166"/>
        <v>#VALUE!</v>
      </c>
      <c r="DX76" s="45">
        <f t="shared" si="166"/>
        <v>7.0999999999999994E-2</v>
      </c>
      <c r="DY76" s="45">
        <f t="shared" si="166"/>
        <v>3.5000000000000003E-2</v>
      </c>
      <c r="DZ76" s="45">
        <f t="shared" si="166"/>
        <v>3.5000000000000003E-2</v>
      </c>
      <c r="EA76" s="45">
        <f t="shared" si="166"/>
        <v>4.4999999999999998E-2</v>
      </c>
      <c r="EB76" s="45">
        <f t="shared" si="166"/>
        <v>4.4999999999999998E-2</v>
      </c>
      <c r="EC76" s="45">
        <f t="shared" si="166"/>
        <v>4.1000000000000002E-2</v>
      </c>
      <c r="ED76" s="45">
        <f t="shared" si="166"/>
        <v>3.9E-2</v>
      </c>
      <c r="EE76" s="45" t="e">
        <f t="shared" ref="EE76:EU76" si="170">CN5-BC$18</f>
        <v>#VALUE!</v>
      </c>
      <c r="EF76" s="45">
        <f t="shared" si="170"/>
        <v>4.4999999999999998E-2</v>
      </c>
      <c r="EG76" s="45">
        <f t="shared" si="170"/>
        <v>7.6999999999999999E-2</v>
      </c>
      <c r="EH76" s="45">
        <f t="shared" si="170"/>
        <v>7.6999999999999999E-2</v>
      </c>
      <c r="EI76" s="45">
        <f t="shared" si="170"/>
        <v>0.115</v>
      </c>
      <c r="EJ76" s="45">
        <f t="shared" si="170"/>
        <v>7.5000000000000011E-2</v>
      </c>
      <c r="EK76" s="45">
        <f t="shared" si="170"/>
        <v>0.10199999999999998</v>
      </c>
      <c r="EL76" s="45">
        <f t="shared" si="170"/>
        <v>7.7000000000000013E-2</v>
      </c>
      <c r="EM76" s="45" t="e">
        <f t="shared" si="170"/>
        <v>#VALUE!</v>
      </c>
      <c r="EN76" s="45" t="e">
        <f t="shared" si="170"/>
        <v>#VALUE!</v>
      </c>
      <c r="EO76" s="45">
        <f t="shared" si="170"/>
        <v>8.900000000000001E-2</v>
      </c>
      <c r="EP76" s="45">
        <f t="shared" si="170"/>
        <v>7.6999999999999985E-2</v>
      </c>
      <c r="EQ76" s="45" t="e">
        <f t="shared" si="170"/>
        <v>#VALUE!</v>
      </c>
      <c r="ER76" s="45" t="e">
        <f t="shared" si="170"/>
        <v>#VALUE!</v>
      </c>
      <c r="ES76" s="45" t="e">
        <f t="shared" si="170"/>
        <v>#VALUE!</v>
      </c>
      <c r="ET76" s="45" t="e">
        <f t="shared" si="170"/>
        <v>#VALUE!</v>
      </c>
      <c r="EU76" s="45" t="e">
        <f t="shared" si="170"/>
        <v>#VALUE!</v>
      </c>
      <c r="EV76" s="45" t="e">
        <f>DE5-BT$18</f>
        <v>#VALUE!</v>
      </c>
      <c r="EY76" s="41" t="s">
        <v>2266</v>
      </c>
      <c r="EZ76" s="45">
        <f>DP76/BY5</f>
        <v>0.52161383285302598</v>
      </c>
      <c r="FA76" s="45">
        <f t="shared" si="168"/>
        <v>0.50183150183150182</v>
      </c>
      <c r="FB76" s="45">
        <f t="shared" si="168"/>
        <v>0.52161383285302598</v>
      </c>
      <c r="FC76" s="45">
        <f t="shared" si="168"/>
        <v>0.51282051282051289</v>
      </c>
      <c r="FD76" s="443" t="s">
        <v>2122</v>
      </c>
      <c r="FE76" s="45">
        <f t="shared" si="168"/>
        <v>0.53731343283582078</v>
      </c>
      <c r="FF76" s="443" t="s">
        <v>2122</v>
      </c>
      <c r="FG76" s="443" t="s">
        <v>2122</v>
      </c>
      <c r="FH76" s="45">
        <f t="shared" si="168"/>
        <v>0.61206896551724133</v>
      </c>
      <c r="FI76" s="45">
        <f t="shared" si="168"/>
        <v>0.35714285714285715</v>
      </c>
      <c r="FJ76" s="45">
        <f t="shared" si="168"/>
        <v>0.35714285714285715</v>
      </c>
      <c r="FK76" s="45">
        <f t="shared" si="168"/>
        <v>0.52325581395348841</v>
      </c>
      <c r="FL76" s="45">
        <f t="shared" si="168"/>
        <v>0.52325581395348841</v>
      </c>
      <c r="FM76" s="45">
        <f t="shared" si="168"/>
        <v>0.51898734177215189</v>
      </c>
      <c r="FN76" s="45">
        <f t="shared" si="168"/>
        <v>0.51315789473684215</v>
      </c>
      <c r="FO76" s="443" t="s">
        <v>2122</v>
      </c>
      <c r="FP76" s="45">
        <f t="shared" si="168"/>
        <v>0.52325581395348841</v>
      </c>
      <c r="FQ76" s="45">
        <f t="shared" si="168"/>
        <v>0.6015625</v>
      </c>
      <c r="FR76" s="45">
        <f t="shared" si="168"/>
        <v>0.6015625</v>
      </c>
      <c r="FS76" s="45">
        <f t="shared" si="168"/>
        <v>0.59895833333333337</v>
      </c>
      <c r="FT76" s="45">
        <f t="shared" si="168"/>
        <v>0.63559322033898313</v>
      </c>
      <c r="FU76" s="45">
        <f t="shared" si="168"/>
        <v>0.62576687116564411</v>
      </c>
      <c r="FV76" s="45">
        <f t="shared" si="168"/>
        <v>0.63636363636363646</v>
      </c>
      <c r="FW76" s="443" t="s">
        <v>2122</v>
      </c>
      <c r="FX76" s="443" t="s">
        <v>2122</v>
      </c>
      <c r="FY76" s="45">
        <f t="shared" si="168"/>
        <v>0.52976190476190477</v>
      </c>
      <c r="FZ76" s="45">
        <f t="shared" si="168"/>
        <v>0.52027027027027017</v>
      </c>
      <c r="GA76" s="443" t="s">
        <v>2122</v>
      </c>
      <c r="GB76" s="443" t="s">
        <v>2122</v>
      </c>
      <c r="GC76" s="443" t="s">
        <v>2122</v>
      </c>
      <c r="GD76" s="443" t="s">
        <v>2122</v>
      </c>
      <c r="GE76" s="443" t="s">
        <v>2122</v>
      </c>
      <c r="GF76" s="443" t="s">
        <v>2122</v>
      </c>
    </row>
    <row r="77" spans="117:188">
      <c r="DM77" s="41">
        <v>16</v>
      </c>
      <c r="DN77" s="41">
        <v>4</v>
      </c>
      <c r="DO77" s="41" t="str">
        <f t="shared" si="152"/>
        <v>処遇加算Ⅲ特定加算Ⅱベア加算なしから新加算Ⅳ</v>
      </c>
      <c r="DP77" s="45">
        <f t="shared" si="166"/>
        <v>0.10700000000000001</v>
      </c>
      <c r="DQ77" s="45">
        <f t="shared" si="166"/>
        <v>8.299999999999999E-2</v>
      </c>
      <c r="DR77" s="45">
        <f t="shared" si="166"/>
        <v>0.10700000000000001</v>
      </c>
      <c r="DS77" s="45">
        <f t="shared" si="166"/>
        <v>9.5999999999999974E-2</v>
      </c>
      <c r="DT77" s="45" t="e">
        <f t="shared" si="166"/>
        <v>#VALUE!</v>
      </c>
      <c r="DU77" s="45">
        <f t="shared" si="166"/>
        <v>2.3999999999999994E-2</v>
      </c>
      <c r="DV77" s="45" t="e">
        <f t="shared" si="166"/>
        <v>#VALUE!</v>
      </c>
      <c r="DW77" s="45" t="e">
        <f t="shared" si="166"/>
        <v>#VALUE!</v>
      </c>
      <c r="DX77" s="45">
        <f t="shared" si="166"/>
        <v>5.4000000000000006E-2</v>
      </c>
      <c r="DY77" s="45">
        <f t="shared" si="166"/>
        <v>1.7000000000000001E-2</v>
      </c>
      <c r="DZ77" s="45">
        <f t="shared" si="166"/>
        <v>1.7000000000000001E-2</v>
      </c>
      <c r="EA77" s="45">
        <f t="shared" si="166"/>
        <v>2.7999999999999997E-2</v>
      </c>
      <c r="EB77" s="45">
        <f t="shared" si="166"/>
        <v>2.7999999999999997E-2</v>
      </c>
      <c r="EC77" s="45">
        <f t="shared" si="166"/>
        <v>2.5000000000000001E-2</v>
      </c>
      <c r="ED77" s="45">
        <f t="shared" si="166"/>
        <v>2.5000000000000001E-2</v>
      </c>
      <c r="EE77" s="45" t="e">
        <f t="shared" ref="EE77:EU77" si="171">CN6-BC$18</f>
        <v>#VALUE!</v>
      </c>
      <c r="EF77" s="45">
        <f t="shared" si="171"/>
        <v>2.7999999999999997E-2</v>
      </c>
      <c r="EG77" s="45">
        <f t="shared" si="171"/>
        <v>5.3999999999999992E-2</v>
      </c>
      <c r="EH77" s="45">
        <f t="shared" si="171"/>
        <v>5.3999999999999992E-2</v>
      </c>
      <c r="EI77" s="45">
        <f t="shared" si="171"/>
        <v>7.5000000000000025E-2</v>
      </c>
      <c r="EJ77" s="45">
        <f t="shared" si="171"/>
        <v>5.2999999999999999E-2</v>
      </c>
      <c r="EK77" s="45">
        <f t="shared" si="171"/>
        <v>6.8000000000000005E-2</v>
      </c>
      <c r="EL77" s="45">
        <f t="shared" si="171"/>
        <v>5.3999999999999999E-2</v>
      </c>
      <c r="EM77" s="45" t="e">
        <f t="shared" si="171"/>
        <v>#VALUE!</v>
      </c>
      <c r="EN77" s="45" t="e">
        <f t="shared" si="171"/>
        <v>#VALUE!</v>
      </c>
      <c r="EO77" s="45">
        <f t="shared" si="171"/>
        <v>6.1999999999999986E-2</v>
      </c>
      <c r="EP77" s="45">
        <f t="shared" si="171"/>
        <v>5.5999999999999994E-2</v>
      </c>
      <c r="EQ77" s="45" t="e">
        <f t="shared" si="171"/>
        <v>#VALUE!</v>
      </c>
      <c r="ER77" s="45" t="e">
        <f t="shared" si="171"/>
        <v>#VALUE!</v>
      </c>
      <c r="ES77" s="45" t="e">
        <f t="shared" si="171"/>
        <v>#VALUE!</v>
      </c>
      <c r="ET77" s="45" t="e">
        <f t="shared" si="171"/>
        <v>#VALUE!</v>
      </c>
      <c r="EU77" s="45" t="e">
        <f t="shared" si="171"/>
        <v>#VALUE!</v>
      </c>
      <c r="EV77" s="45" t="e">
        <f>DE6-BT$18</f>
        <v>#VALUE!</v>
      </c>
      <c r="EY77" s="41" t="s">
        <v>2267</v>
      </c>
      <c r="EZ77" s="45">
        <f>DP77/BY6</f>
        <v>0.39194139194139194</v>
      </c>
      <c r="FA77" s="45">
        <f t="shared" si="168"/>
        <v>0.37899543378995432</v>
      </c>
      <c r="FB77" s="45">
        <f t="shared" si="168"/>
        <v>0.39194139194139194</v>
      </c>
      <c r="FC77" s="45">
        <f t="shared" si="168"/>
        <v>0.38709677419354832</v>
      </c>
      <c r="FD77" s="443" t="s">
        <v>2122</v>
      </c>
      <c r="FE77" s="45">
        <f t="shared" si="168"/>
        <v>0.43636363636363629</v>
      </c>
      <c r="FF77" s="443" t="s">
        <v>2122</v>
      </c>
      <c r="FG77" s="443" t="s">
        <v>2122</v>
      </c>
      <c r="FH77" s="45">
        <f t="shared" si="168"/>
        <v>0.54545454545454553</v>
      </c>
      <c r="FI77" s="45">
        <f t="shared" si="168"/>
        <v>0.21250000000000002</v>
      </c>
      <c r="FJ77" s="45">
        <f t="shared" si="168"/>
        <v>0.21250000000000002</v>
      </c>
      <c r="FK77" s="45">
        <f t="shared" si="168"/>
        <v>0.40579710144927539</v>
      </c>
      <c r="FL77" s="45">
        <f t="shared" si="168"/>
        <v>0.40579710144927539</v>
      </c>
      <c r="FM77" s="45">
        <f t="shared" si="168"/>
        <v>0.39682539682539686</v>
      </c>
      <c r="FN77" s="45">
        <f t="shared" si="168"/>
        <v>0.40322580645161293</v>
      </c>
      <c r="FO77" s="443" t="s">
        <v>2122</v>
      </c>
      <c r="FP77" s="45">
        <f t="shared" si="168"/>
        <v>0.40579710144927539</v>
      </c>
      <c r="FQ77" s="45">
        <f t="shared" si="168"/>
        <v>0.51428571428571423</v>
      </c>
      <c r="FR77" s="45">
        <f t="shared" si="168"/>
        <v>0.51428571428571423</v>
      </c>
      <c r="FS77" s="45">
        <f t="shared" si="168"/>
        <v>0.49342105263157904</v>
      </c>
      <c r="FT77" s="45">
        <f t="shared" si="168"/>
        <v>0.55208333333333326</v>
      </c>
      <c r="FU77" s="45">
        <f t="shared" si="168"/>
        <v>0.52713178294573648</v>
      </c>
      <c r="FV77" s="45">
        <f t="shared" si="168"/>
        <v>0.55102040816326525</v>
      </c>
      <c r="FW77" s="443" t="s">
        <v>2122</v>
      </c>
      <c r="FX77" s="443" t="s">
        <v>2122</v>
      </c>
      <c r="FY77" s="45">
        <f t="shared" si="168"/>
        <v>0.4397163120567375</v>
      </c>
      <c r="FZ77" s="45">
        <f t="shared" si="168"/>
        <v>0.44094488188976372</v>
      </c>
      <c r="GA77" s="443" t="s">
        <v>2122</v>
      </c>
      <c r="GB77" s="443" t="s">
        <v>2122</v>
      </c>
      <c r="GC77" s="443" t="s">
        <v>2122</v>
      </c>
      <c r="GD77" s="443" t="s">
        <v>2122</v>
      </c>
      <c r="GE77" s="443" t="s">
        <v>2122</v>
      </c>
      <c r="GF77" s="443" t="s">
        <v>2122</v>
      </c>
    </row>
    <row r="78" spans="117:188">
      <c r="DM78" s="41">
        <v>16</v>
      </c>
      <c r="DN78" s="41">
        <v>16</v>
      </c>
      <c r="DO78" s="41" t="str">
        <f t="shared" si="152"/>
        <v>処遇加算Ⅲ特定加算Ⅱベア加算なしから新加算Ⅴ（12）</v>
      </c>
      <c r="DP78" s="45">
        <f t="shared" ref="DP78:ED78" si="172">BY18-AN$18</f>
        <v>2.7999999999999997E-2</v>
      </c>
      <c r="DQ78" s="45">
        <f t="shared" si="172"/>
        <v>2.7999999999999997E-2</v>
      </c>
      <c r="DR78" s="45">
        <f t="shared" si="172"/>
        <v>2.7999999999999997E-2</v>
      </c>
      <c r="DS78" s="45">
        <f t="shared" si="172"/>
        <v>2.7999999999999997E-2</v>
      </c>
      <c r="DT78" s="45" t="e">
        <f t="shared" si="172"/>
        <v>#VALUE!</v>
      </c>
      <c r="DU78" s="45">
        <f t="shared" si="172"/>
        <v>1.1999999999999997E-2</v>
      </c>
      <c r="DV78" s="45" t="e">
        <f t="shared" si="172"/>
        <v>#VALUE!</v>
      </c>
      <c r="DW78" s="45" t="e">
        <f t="shared" si="172"/>
        <v>#VALUE!</v>
      </c>
      <c r="DX78" s="45">
        <f t="shared" si="172"/>
        <v>2.4000000000000007E-2</v>
      </c>
      <c r="DY78" s="45">
        <f t="shared" si="172"/>
        <v>1.2999999999999998E-2</v>
      </c>
      <c r="DZ78" s="45">
        <f t="shared" si="172"/>
        <v>1.2999999999999998E-2</v>
      </c>
      <c r="EA78" s="45" t="e">
        <f t="shared" si="172"/>
        <v>#VALUE!</v>
      </c>
      <c r="EB78" s="45">
        <f t="shared" si="172"/>
        <v>9.0000000000000011E-3</v>
      </c>
      <c r="EC78" s="45">
        <f t="shared" si="172"/>
        <v>9.0000000000000011E-3</v>
      </c>
      <c r="ED78" s="45">
        <f t="shared" si="172"/>
        <v>9.0000000000000011E-3</v>
      </c>
      <c r="EE78" s="45" t="e">
        <f t="shared" ref="EE78:EU78" si="173">CN18-BC$18</f>
        <v>#VALUE!</v>
      </c>
      <c r="EF78" s="45">
        <f t="shared" si="173"/>
        <v>9.0000000000000011E-3</v>
      </c>
      <c r="EG78" s="45">
        <f t="shared" si="173"/>
        <v>1.6E-2</v>
      </c>
      <c r="EH78" s="45">
        <f t="shared" si="173"/>
        <v>1.6E-2</v>
      </c>
      <c r="EI78" s="45">
        <f t="shared" si="173"/>
        <v>1.6E-2</v>
      </c>
      <c r="EJ78" s="45">
        <f t="shared" si="173"/>
        <v>1.7000000000000001E-2</v>
      </c>
      <c r="EK78" s="45">
        <f t="shared" si="173"/>
        <v>1.7000000000000001E-2</v>
      </c>
      <c r="EL78" s="45">
        <f t="shared" si="173"/>
        <v>1.7000000000000001E-2</v>
      </c>
      <c r="EM78" s="45" t="e">
        <f t="shared" si="173"/>
        <v>#VALUE!</v>
      </c>
      <c r="EN78" s="45" t="e">
        <f t="shared" si="173"/>
        <v>#VALUE!</v>
      </c>
      <c r="EO78" s="45">
        <f t="shared" si="173"/>
        <v>3.1E-2</v>
      </c>
      <c r="EP78" s="45">
        <f t="shared" si="173"/>
        <v>3.1E-2</v>
      </c>
      <c r="EQ78" s="45" t="e">
        <f t="shared" si="173"/>
        <v>#VALUE!</v>
      </c>
      <c r="ER78" s="45" t="e">
        <f t="shared" si="173"/>
        <v>#VALUE!</v>
      </c>
      <c r="ES78" s="45" t="e">
        <f t="shared" si="173"/>
        <v>#VALUE!</v>
      </c>
      <c r="ET78" s="45" t="e">
        <f t="shared" si="173"/>
        <v>#VALUE!</v>
      </c>
      <c r="EU78" s="45" t="e">
        <f t="shared" si="173"/>
        <v>#VALUE!</v>
      </c>
      <c r="EV78" s="45" t="e">
        <f>DE18-BT$18</f>
        <v>#VALUE!</v>
      </c>
      <c r="EY78" s="41" t="s">
        <v>2268</v>
      </c>
      <c r="EZ78" s="45">
        <f>DP78/BY18</f>
        <v>0.14432989690721648</v>
      </c>
      <c r="FA78" s="45">
        <f t="shared" ref="FA78:FZ78" si="174">DQ78/BZ18</f>
        <v>0.17073170731707316</v>
      </c>
      <c r="FB78" s="45">
        <f t="shared" si="174"/>
        <v>0.14432989690721648</v>
      </c>
      <c r="FC78" s="45">
        <f t="shared" si="174"/>
        <v>0.15555555555555556</v>
      </c>
      <c r="FD78" s="443" t="s">
        <v>2122</v>
      </c>
      <c r="FE78" s="45">
        <f t="shared" si="174"/>
        <v>0.27906976744186041</v>
      </c>
      <c r="FF78" s="443" t="s">
        <v>2122</v>
      </c>
      <c r="FG78" s="443" t="s">
        <v>2122</v>
      </c>
      <c r="FH78" s="45">
        <f t="shared" si="174"/>
        <v>0.34782608695652184</v>
      </c>
      <c r="FI78" s="45">
        <f t="shared" si="174"/>
        <v>0.17105263157894735</v>
      </c>
      <c r="FJ78" s="45">
        <f t="shared" si="174"/>
        <v>0.17105263157894735</v>
      </c>
      <c r="FK78" s="443" t="s">
        <v>2122</v>
      </c>
      <c r="FL78" s="45">
        <f t="shared" si="174"/>
        <v>0.18000000000000005</v>
      </c>
      <c r="FM78" s="45">
        <f t="shared" si="174"/>
        <v>0.19148936170212769</v>
      </c>
      <c r="FN78" s="45">
        <f t="shared" si="174"/>
        <v>0.19565217391304351</v>
      </c>
      <c r="FO78" s="443" t="s">
        <v>2122</v>
      </c>
      <c r="FP78" s="45">
        <f t="shared" si="174"/>
        <v>0.18000000000000005</v>
      </c>
      <c r="FQ78" s="45">
        <f t="shared" si="174"/>
        <v>0.23880597014925373</v>
      </c>
      <c r="FR78" s="45">
        <f t="shared" si="174"/>
        <v>0.23880597014925373</v>
      </c>
      <c r="FS78" s="45">
        <f t="shared" si="174"/>
        <v>0.17204301075268819</v>
      </c>
      <c r="FT78" s="45">
        <f t="shared" si="174"/>
        <v>0.28333333333333333</v>
      </c>
      <c r="FU78" s="45">
        <f t="shared" si="174"/>
        <v>0.21794871794871795</v>
      </c>
      <c r="FV78" s="45">
        <f t="shared" si="174"/>
        <v>0.27868852459016391</v>
      </c>
      <c r="FW78" s="443" t="s">
        <v>2122</v>
      </c>
      <c r="FX78" s="443" t="s">
        <v>2122</v>
      </c>
      <c r="FY78" s="45">
        <f t="shared" si="174"/>
        <v>0.2818181818181818</v>
      </c>
      <c r="FZ78" s="45">
        <f t="shared" si="174"/>
        <v>0.30392156862745096</v>
      </c>
      <c r="GA78" s="443" t="s">
        <v>2122</v>
      </c>
      <c r="GB78" s="443" t="s">
        <v>2122</v>
      </c>
      <c r="GC78" s="443" t="s">
        <v>2122</v>
      </c>
      <c r="GD78" s="443" t="s">
        <v>2122</v>
      </c>
      <c r="GE78" s="443" t="s">
        <v>2122</v>
      </c>
      <c r="GF78" s="443" t="s">
        <v>2122</v>
      </c>
    </row>
    <row r="79" spans="117:188">
      <c r="DM79" s="41">
        <v>17</v>
      </c>
      <c r="DN79" s="41">
        <v>1</v>
      </c>
      <c r="DO79" s="41" t="str">
        <f t="shared" si="152"/>
        <v>処遇加算Ⅲ特定加算なしベア加算から新加算Ⅰ</v>
      </c>
      <c r="DP79" s="45">
        <f t="shared" ref="DP79:ED82" si="175">BY3-AN$19</f>
        <v>0.26100000000000001</v>
      </c>
      <c r="DQ79" s="45">
        <f t="shared" si="175"/>
        <v>0.21700000000000003</v>
      </c>
      <c r="DR79" s="45">
        <f t="shared" si="175"/>
        <v>0.26100000000000001</v>
      </c>
      <c r="DS79" s="45">
        <f t="shared" si="175"/>
        <v>0.24</v>
      </c>
      <c r="DT79" s="45">
        <f t="shared" si="175"/>
        <v>0.14200000000000002</v>
      </c>
      <c r="DU79" s="45">
        <f t="shared" si="175"/>
        <v>5.1999999999999991E-2</v>
      </c>
      <c r="DV79" s="45">
        <f t="shared" si="175"/>
        <v>9.6000000000000002E-2</v>
      </c>
      <c r="DW79" s="45">
        <f t="shared" si="175"/>
        <v>9.6000000000000002E-2</v>
      </c>
      <c r="DX79" s="45">
        <f t="shared" si="175"/>
        <v>8.3000000000000018E-2</v>
      </c>
      <c r="DY79" s="45">
        <f t="shared" si="175"/>
        <v>9.3000000000000013E-2</v>
      </c>
      <c r="DZ79" s="45">
        <f t="shared" si="175"/>
        <v>9.3000000000000013E-2</v>
      </c>
      <c r="EA79" s="45">
        <f t="shared" si="175"/>
        <v>6.4000000000000001E-2</v>
      </c>
      <c r="EB79" s="45">
        <f t="shared" si="175"/>
        <v>6.4000000000000001E-2</v>
      </c>
      <c r="EC79" s="45">
        <f t="shared" si="175"/>
        <v>6.0000000000000005E-2</v>
      </c>
      <c r="ED79" s="45">
        <f t="shared" si="175"/>
        <v>5.8000000000000003E-2</v>
      </c>
      <c r="EE79" s="45">
        <f t="shared" ref="EE79:EU79" si="176">CN3-BC$19</f>
        <v>6.4000000000000001E-2</v>
      </c>
      <c r="EF79" s="45">
        <f t="shared" si="176"/>
        <v>6.4000000000000001E-2</v>
      </c>
      <c r="EG79" s="45">
        <f t="shared" si="176"/>
        <v>8.6000000000000021E-2</v>
      </c>
      <c r="EH79" s="45">
        <f t="shared" si="176"/>
        <v>8.6000000000000021E-2</v>
      </c>
      <c r="EI79" s="45">
        <f t="shared" si="176"/>
        <v>0.12399999999999997</v>
      </c>
      <c r="EJ79" s="45">
        <f t="shared" si="176"/>
        <v>7.8E-2</v>
      </c>
      <c r="EK79" s="45">
        <f t="shared" si="176"/>
        <v>0.105</v>
      </c>
      <c r="EL79" s="45">
        <f t="shared" si="176"/>
        <v>0.08</v>
      </c>
      <c r="EM79" s="45">
        <f t="shared" si="176"/>
        <v>7.5999999999999998E-2</v>
      </c>
      <c r="EN79" s="45">
        <f t="shared" si="176"/>
        <v>7.5999999999999998E-2</v>
      </c>
      <c r="EO79" s="45">
        <f t="shared" si="176"/>
        <v>0.13300000000000001</v>
      </c>
      <c r="EP79" s="45">
        <f t="shared" si="176"/>
        <v>0.121</v>
      </c>
      <c r="EQ79" s="45">
        <f t="shared" si="176"/>
        <v>6.5000000000000002E-2</v>
      </c>
      <c r="ER79" s="45">
        <f t="shared" si="176"/>
        <v>7.9000000000000001E-2</v>
      </c>
      <c r="ES79" s="45">
        <f t="shared" si="176"/>
        <v>7.9000000000000001E-2</v>
      </c>
      <c r="ET79" s="45">
        <f t="shared" si="176"/>
        <v>6.7000000000000004E-2</v>
      </c>
      <c r="EU79" s="45">
        <f t="shared" si="176"/>
        <v>6.6000000000000003E-2</v>
      </c>
      <c r="EV79" s="45">
        <f>DE3-BT$19</f>
        <v>6.5000000000000002E-2</v>
      </c>
      <c r="EY79" s="41" t="s">
        <v>2269</v>
      </c>
      <c r="EZ79" s="45">
        <f>DP79/BY3</f>
        <v>0.62589928057553956</v>
      </c>
      <c r="FA79" s="45">
        <f t="shared" ref="FA79:GF82" si="177">DQ79/BZ3</f>
        <v>0.63265306122448983</v>
      </c>
      <c r="FB79" s="45">
        <f t="shared" si="177"/>
        <v>0.62589928057553956</v>
      </c>
      <c r="FC79" s="45">
        <f t="shared" si="177"/>
        <v>0.62827225130890052</v>
      </c>
      <c r="FD79" s="45">
        <f t="shared" si="177"/>
        <v>0.63677130044843056</v>
      </c>
      <c r="FE79" s="45">
        <f t="shared" si="177"/>
        <v>0.64197530864197527</v>
      </c>
      <c r="FF79" s="45">
        <f t="shared" si="177"/>
        <v>0.60377358490566035</v>
      </c>
      <c r="FG79" s="45">
        <f t="shared" si="177"/>
        <v>0.60377358490566035</v>
      </c>
      <c r="FH79" s="45">
        <f t="shared" si="177"/>
        <v>0.6058394160583942</v>
      </c>
      <c r="FI79" s="45">
        <f t="shared" si="177"/>
        <v>0.67391304347826086</v>
      </c>
      <c r="FJ79" s="45">
        <f t="shared" si="177"/>
        <v>0.67391304347826086</v>
      </c>
      <c r="FK79" s="45">
        <f t="shared" si="177"/>
        <v>0.62135922330097093</v>
      </c>
      <c r="FL79" s="45">
        <f t="shared" si="177"/>
        <v>0.62135922330097093</v>
      </c>
      <c r="FM79" s="45">
        <f t="shared" si="177"/>
        <v>0.625</v>
      </c>
      <c r="FN79" s="45">
        <f t="shared" si="177"/>
        <v>0.62365591397849462</v>
      </c>
      <c r="FO79" s="45">
        <f t="shared" si="177"/>
        <v>0.62135922330097093</v>
      </c>
      <c r="FP79" s="45">
        <f t="shared" si="177"/>
        <v>0.62135922330097093</v>
      </c>
      <c r="FQ79" s="45">
        <f t="shared" si="177"/>
        <v>0.58503401360544227</v>
      </c>
      <c r="FR79" s="45">
        <f t="shared" si="177"/>
        <v>0.58503401360544227</v>
      </c>
      <c r="FS79" s="45">
        <f t="shared" si="177"/>
        <v>0.58767772511848337</v>
      </c>
      <c r="FT79" s="45">
        <f t="shared" si="177"/>
        <v>0.59541984732824427</v>
      </c>
      <c r="FU79" s="45">
        <f t="shared" si="177"/>
        <v>0.59659090909090906</v>
      </c>
      <c r="FV79" s="45">
        <f t="shared" si="177"/>
        <v>0.59701492537313428</v>
      </c>
      <c r="FW79" s="45">
        <f t="shared" si="177"/>
        <v>0.58914728682170536</v>
      </c>
      <c r="FX79" s="45">
        <f t="shared" si="177"/>
        <v>0.58914728682170536</v>
      </c>
      <c r="FY79" s="45">
        <f t="shared" si="177"/>
        <v>0.63033175355450233</v>
      </c>
      <c r="FZ79" s="45">
        <f t="shared" si="177"/>
        <v>0.63350785340314131</v>
      </c>
      <c r="GA79" s="45">
        <f t="shared" si="177"/>
        <v>0.64356435643564358</v>
      </c>
      <c r="GB79" s="45">
        <f t="shared" si="177"/>
        <v>0.63200000000000001</v>
      </c>
      <c r="GC79" s="45">
        <f t="shared" si="177"/>
        <v>0.63200000000000001</v>
      </c>
      <c r="GD79" s="45">
        <f t="shared" si="177"/>
        <v>0.62616822429906549</v>
      </c>
      <c r="GE79" s="45">
        <f t="shared" si="177"/>
        <v>0.62857142857142867</v>
      </c>
      <c r="GF79" s="45">
        <f t="shared" si="177"/>
        <v>0.625</v>
      </c>
    </row>
    <row r="80" spans="117:188">
      <c r="DM80" s="41">
        <v>17</v>
      </c>
      <c r="DN80" s="41">
        <v>2</v>
      </c>
      <c r="DO80" s="41" t="str">
        <f t="shared" si="152"/>
        <v>処遇加算Ⅲ特定加算なしベア加算から新加算Ⅱ</v>
      </c>
      <c r="DP80" s="45">
        <f t="shared" si="175"/>
        <v>0.24600000000000002</v>
      </c>
      <c r="DQ80" s="45">
        <f t="shared" si="175"/>
        <v>0.20200000000000001</v>
      </c>
      <c r="DR80" s="45">
        <f t="shared" si="175"/>
        <v>0.24600000000000002</v>
      </c>
      <c r="DS80" s="45">
        <f t="shared" si="175"/>
        <v>0.22499999999999998</v>
      </c>
      <c r="DT80" s="45" t="e">
        <f t="shared" si="175"/>
        <v>#VALUE!</v>
      </c>
      <c r="DU80" s="45">
        <f t="shared" si="175"/>
        <v>5.099999999999999E-2</v>
      </c>
      <c r="DV80" s="45" t="e">
        <f t="shared" si="175"/>
        <v>#VALUE!</v>
      </c>
      <c r="DW80" s="45" t="e">
        <f t="shared" si="175"/>
        <v>#VALUE!</v>
      </c>
      <c r="DX80" s="45">
        <f t="shared" si="175"/>
        <v>8.1000000000000016E-2</v>
      </c>
      <c r="DY80" s="45">
        <f t="shared" si="175"/>
        <v>8.900000000000001E-2</v>
      </c>
      <c r="DZ80" s="45">
        <f t="shared" si="175"/>
        <v>8.900000000000001E-2</v>
      </c>
      <c r="EA80" s="45">
        <f t="shared" si="175"/>
        <v>6.1999999999999993E-2</v>
      </c>
      <c r="EB80" s="45">
        <f t="shared" si="175"/>
        <v>6.1999999999999993E-2</v>
      </c>
      <c r="EC80" s="45">
        <f t="shared" si="175"/>
        <v>5.8000000000000003E-2</v>
      </c>
      <c r="ED80" s="45">
        <f t="shared" si="175"/>
        <v>5.6000000000000001E-2</v>
      </c>
      <c r="EE80" s="45" t="e">
        <f t="shared" ref="EE80:EU80" si="178">CN4-BC$19</f>
        <v>#VALUE!</v>
      </c>
      <c r="EF80" s="45">
        <f t="shared" si="178"/>
        <v>6.1999999999999993E-2</v>
      </c>
      <c r="EG80" s="45">
        <f t="shared" si="178"/>
        <v>8.3000000000000018E-2</v>
      </c>
      <c r="EH80" s="45">
        <f t="shared" si="178"/>
        <v>8.3000000000000018E-2</v>
      </c>
      <c r="EI80" s="45">
        <f t="shared" si="178"/>
        <v>0.12099999999999997</v>
      </c>
      <c r="EJ80" s="45">
        <f t="shared" si="178"/>
        <v>7.4999999999999997E-2</v>
      </c>
      <c r="EK80" s="45">
        <f t="shared" si="178"/>
        <v>0.10199999999999999</v>
      </c>
      <c r="EL80" s="45">
        <f t="shared" si="178"/>
        <v>7.6999999999999999E-2</v>
      </c>
      <c r="EM80" s="45" t="e">
        <f t="shared" si="178"/>
        <v>#VALUE!</v>
      </c>
      <c r="EN80" s="45" t="e">
        <f t="shared" si="178"/>
        <v>#VALUE!</v>
      </c>
      <c r="EO80" s="45">
        <f t="shared" si="178"/>
        <v>0.129</v>
      </c>
      <c r="EP80" s="45">
        <f t="shared" si="178"/>
        <v>0.11699999999999999</v>
      </c>
      <c r="EQ80" s="45" t="e">
        <f t="shared" si="178"/>
        <v>#VALUE!</v>
      </c>
      <c r="ER80" s="45" t="e">
        <f t="shared" si="178"/>
        <v>#VALUE!</v>
      </c>
      <c r="ES80" s="45" t="e">
        <f t="shared" si="178"/>
        <v>#VALUE!</v>
      </c>
      <c r="ET80" s="45" t="e">
        <f t="shared" si="178"/>
        <v>#VALUE!</v>
      </c>
      <c r="EU80" s="45" t="e">
        <f t="shared" si="178"/>
        <v>#VALUE!</v>
      </c>
      <c r="EV80" s="45" t="e">
        <f>DE4-BT$19</f>
        <v>#VALUE!</v>
      </c>
      <c r="EY80" s="41" t="s">
        <v>2270</v>
      </c>
      <c r="EZ80" s="45">
        <f>DP80/BY4</f>
        <v>0.61194029850746268</v>
      </c>
      <c r="FA80" s="45">
        <f t="shared" si="177"/>
        <v>0.61585365853658536</v>
      </c>
      <c r="FB80" s="45">
        <f t="shared" si="177"/>
        <v>0.61194029850746268</v>
      </c>
      <c r="FC80" s="45">
        <f t="shared" si="177"/>
        <v>0.61307901907356943</v>
      </c>
      <c r="FD80" s="443" t="s">
        <v>2122</v>
      </c>
      <c r="FE80" s="45">
        <f t="shared" si="177"/>
        <v>0.63749999999999996</v>
      </c>
      <c r="FF80" s="443" t="s">
        <v>2122</v>
      </c>
      <c r="FG80" s="443" t="s">
        <v>2122</v>
      </c>
      <c r="FH80" s="45">
        <f t="shared" si="177"/>
        <v>0.60000000000000009</v>
      </c>
      <c r="FI80" s="45">
        <f t="shared" si="177"/>
        <v>0.66417910447761197</v>
      </c>
      <c r="FJ80" s="45">
        <f t="shared" si="177"/>
        <v>0.66417910447761197</v>
      </c>
      <c r="FK80" s="45">
        <f t="shared" si="177"/>
        <v>0.61386138613861385</v>
      </c>
      <c r="FL80" s="45">
        <f t="shared" si="177"/>
        <v>0.61386138613861385</v>
      </c>
      <c r="FM80" s="45">
        <f t="shared" si="177"/>
        <v>0.61702127659574468</v>
      </c>
      <c r="FN80" s="45">
        <f t="shared" si="177"/>
        <v>0.61538461538461542</v>
      </c>
      <c r="FO80" s="443" t="s">
        <v>2122</v>
      </c>
      <c r="FP80" s="45">
        <f t="shared" si="177"/>
        <v>0.61386138613861385</v>
      </c>
      <c r="FQ80" s="45">
        <f t="shared" si="177"/>
        <v>0.57638888888888895</v>
      </c>
      <c r="FR80" s="45">
        <f t="shared" si="177"/>
        <v>0.57638888888888895</v>
      </c>
      <c r="FS80" s="45">
        <f t="shared" si="177"/>
        <v>0.58173076923076916</v>
      </c>
      <c r="FT80" s="45">
        <f t="shared" si="177"/>
        <v>0.5859375</v>
      </c>
      <c r="FU80" s="45">
        <f t="shared" si="177"/>
        <v>0.58959537572254339</v>
      </c>
      <c r="FV80" s="45">
        <f t="shared" si="177"/>
        <v>0.58778625954198471</v>
      </c>
      <c r="FW80" s="443" t="s">
        <v>2122</v>
      </c>
      <c r="FX80" s="443" t="s">
        <v>2122</v>
      </c>
      <c r="FY80" s="45">
        <f t="shared" si="177"/>
        <v>0.62318840579710144</v>
      </c>
      <c r="FZ80" s="45">
        <f t="shared" si="177"/>
        <v>0.62566844919786091</v>
      </c>
      <c r="GA80" s="443" t="s">
        <v>2122</v>
      </c>
      <c r="GB80" s="443" t="s">
        <v>2122</v>
      </c>
      <c r="GC80" s="443" t="s">
        <v>2122</v>
      </c>
      <c r="GD80" s="443" t="s">
        <v>2122</v>
      </c>
      <c r="GE80" s="443" t="s">
        <v>2122</v>
      </c>
      <c r="GF80" s="443" t="s">
        <v>2122</v>
      </c>
    </row>
    <row r="81" spans="117:188">
      <c r="DM81" s="41">
        <v>17</v>
      </c>
      <c r="DN81" s="41">
        <v>3</v>
      </c>
      <c r="DO81" s="41" t="str">
        <f t="shared" si="152"/>
        <v>処遇加算Ⅲ特定加算なしベア加算から新加算Ⅲ</v>
      </c>
      <c r="DP81" s="45">
        <f t="shared" si="175"/>
        <v>0.19100000000000003</v>
      </c>
      <c r="DQ81" s="45">
        <f t="shared" si="175"/>
        <v>0.14700000000000002</v>
      </c>
      <c r="DR81" s="45">
        <f t="shared" si="175"/>
        <v>0.19100000000000003</v>
      </c>
      <c r="DS81" s="45">
        <f t="shared" si="175"/>
        <v>0.16999999999999998</v>
      </c>
      <c r="DT81" s="45">
        <f t="shared" si="175"/>
        <v>8.1000000000000016E-2</v>
      </c>
      <c r="DU81" s="45">
        <f t="shared" si="175"/>
        <v>3.7999999999999992E-2</v>
      </c>
      <c r="DV81" s="45">
        <f t="shared" si="175"/>
        <v>7.4999999999999983E-2</v>
      </c>
      <c r="DW81" s="45">
        <f t="shared" si="175"/>
        <v>7.4999999999999983E-2</v>
      </c>
      <c r="DX81" s="45">
        <f t="shared" si="175"/>
        <v>6.1999999999999993E-2</v>
      </c>
      <c r="DY81" s="45">
        <f t="shared" si="175"/>
        <v>5.3000000000000005E-2</v>
      </c>
      <c r="DZ81" s="45">
        <f t="shared" si="175"/>
        <v>5.3000000000000005E-2</v>
      </c>
      <c r="EA81" s="45">
        <f t="shared" si="175"/>
        <v>4.6999999999999993E-2</v>
      </c>
      <c r="EB81" s="45">
        <f t="shared" si="175"/>
        <v>4.6999999999999993E-2</v>
      </c>
      <c r="EC81" s="45">
        <f t="shared" si="175"/>
        <v>4.3000000000000003E-2</v>
      </c>
      <c r="ED81" s="45">
        <f t="shared" si="175"/>
        <v>4.1000000000000002E-2</v>
      </c>
      <c r="EE81" s="45">
        <f t="shared" ref="EE81:EU81" si="179">CN5-BC$19</f>
        <v>4.6999999999999993E-2</v>
      </c>
      <c r="EF81" s="45">
        <f t="shared" si="179"/>
        <v>4.6999999999999993E-2</v>
      </c>
      <c r="EG81" s="45">
        <f t="shared" si="179"/>
        <v>6.7000000000000004E-2</v>
      </c>
      <c r="EH81" s="45">
        <f t="shared" si="179"/>
        <v>6.7000000000000004E-2</v>
      </c>
      <c r="EI81" s="45">
        <f t="shared" si="179"/>
        <v>0.10500000000000001</v>
      </c>
      <c r="EJ81" s="45">
        <f t="shared" si="179"/>
        <v>6.5000000000000002E-2</v>
      </c>
      <c r="EK81" s="45">
        <f t="shared" si="179"/>
        <v>9.1999999999999985E-2</v>
      </c>
      <c r="EL81" s="45">
        <f t="shared" si="179"/>
        <v>6.7000000000000004E-2</v>
      </c>
      <c r="EM81" s="45">
        <f t="shared" si="179"/>
        <v>6.5000000000000002E-2</v>
      </c>
      <c r="EN81" s="45">
        <f t="shared" si="179"/>
        <v>6.5000000000000002E-2</v>
      </c>
      <c r="EO81" s="45">
        <f t="shared" si="179"/>
        <v>9.0000000000000011E-2</v>
      </c>
      <c r="EP81" s="45">
        <f t="shared" si="179"/>
        <v>7.7999999999999986E-2</v>
      </c>
      <c r="EQ81" s="45">
        <f t="shared" si="179"/>
        <v>4.8000000000000001E-2</v>
      </c>
      <c r="ER81" s="45">
        <f t="shared" si="179"/>
        <v>5.3000000000000005E-2</v>
      </c>
      <c r="ES81" s="45">
        <f t="shared" si="179"/>
        <v>5.3000000000000005E-2</v>
      </c>
      <c r="ET81" s="45">
        <f t="shared" si="179"/>
        <v>4.8999999999999995E-2</v>
      </c>
      <c r="EU81" s="45">
        <f t="shared" si="179"/>
        <v>4.7999999999999994E-2</v>
      </c>
      <c r="EV81" s="45">
        <f>DE5-BT$19</f>
        <v>4.6999999999999993E-2</v>
      </c>
      <c r="EY81" s="41" t="s">
        <v>2271</v>
      </c>
      <c r="EZ81" s="45">
        <f>DP81/BY5</f>
        <v>0.55043227665706052</v>
      </c>
      <c r="FA81" s="45">
        <f t="shared" si="177"/>
        <v>0.53846153846153855</v>
      </c>
      <c r="FB81" s="45">
        <f t="shared" si="177"/>
        <v>0.55043227665706052</v>
      </c>
      <c r="FC81" s="45">
        <f t="shared" si="177"/>
        <v>0.54487179487179482</v>
      </c>
      <c r="FD81" s="45">
        <f t="shared" si="177"/>
        <v>0.50000000000000011</v>
      </c>
      <c r="FE81" s="45">
        <f t="shared" si="177"/>
        <v>0.56716417910447758</v>
      </c>
      <c r="FF81" s="45">
        <f t="shared" si="177"/>
        <v>0.54347826086956519</v>
      </c>
      <c r="FG81" s="45">
        <f t="shared" si="177"/>
        <v>0.54347826086956519</v>
      </c>
      <c r="FH81" s="45">
        <f t="shared" si="177"/>
        <v>0.53448275862068961</v>
      </c>
      <c r="FI81" s="45">
        <f t="shared" si="177"/>
        <v>0.54081632653061229</v>
      </c>
      <c r="FJ81" s="45">
        <f t="shared" si="177"/>
        <v>0.54081632653061229</v>
      </c>
      <c r="FK81" s="45">
        <f t="shared" si="177"/>
        <v>0.54651162790697672</v>
      </c>
      <c r="FL81" s="45">
        <f t="shared" si="177"/>
        <v>0.54651162790697672</v>
      </c>
      <c r="FM81" s="45">
        <f t="shared" si="177"/>
        <v>0.54430379746835444</v>
      </c>
      <c r="FN81" s="45">
        <f t="shared" si="177"/>
        <v>0.53947368421052633</v>
      </c>
      <c r="FO81" s="45">
        <f t="shared" si="177"/>
        <v>0.54651162790697672</v>
      </c>
      <c r="FP81" s="45">
        <f t="shared" si="177"/>
        <v>0.54651162790697672</v>
      </c>
      <c r="FQ81" s="45">
        <f t="shared" si="177"/>
        <v>0.5234375</v>
      </c>
      <c r="FR81" s="45">
        <f t="shared" si="177"/>
        <v>0.5234375</v>
      </c>
      <c r="FS81" s="45">
        <f t="shared" si="177"/>
        <v>0.546875</v>
      </c>
      <c r="FT81" s="45">
        <f t="shared" si="177"/>
        <v>0.55084745762711862</v>
      </c>
      <c r="FU81" s="45">
        <f t="shared" si="177"/>
        <v>0.56441717791411039</v>
      </c>
      <c r="FV81" s="45">
        <f t="shared" si="177"/>
        <v>0.55371900826446274</v>
      </c>
      <c r="FW81" s="45">
        <f t="shared" si="177"/>
        <v>0.55084745762711862</v>
      </c>
      <c r="FX81" s="45">
        <f t="shared" si="177"/>
        <v>0.55084745762711862</v>
      </c>
      <c r="FY81" s="45">
        <f t="shared" si="177"/>
        <v>0.5357142857142857</v>
      </c>
      <c r="FZ81" s="45">
        <f t="shared" si="177"/>
        <v>0.52702702702702697</v>
      </c>
      <c r="GA81" s="45">
        <f t="shared" si="177"/>
        <v>0.5714285714285714</v>
      </c>
      <c r="GB81" s="45">
        <f t="shared" si="177"/>
        <v>0.53535353535353536</v>
      </c>
      <c r="GC81" s="45">
        <f t="shared" si="177"/>
        <v>0.53535353535353536</v>
      </c>
      <c r="GD81" s="45">
        <f t="shared" si="177"/>
        <v>0.550561797752809</v>
      </c>
      <c r="GE81" s="45">
        <f t="shared" si="177"/>
        <v>0.55172413793103448</v>
      </c>
      <c r="GF81" s="45">
        <f t="shared" si="177"/>
        <v>0.54651162790697672</v>
      </c>
    </row>
    <row r="82" spans="117:188">
      <c r="DM82" s="41">
        <v>17</v>
      </c>
      <c r="DN82" s="41">
        <v>4</v>
      </c>
      <c r="DO82" s="41" t="str">
        <f t="shared" si="152"/>
        <v>処遇加算Ⅲ特定加算なしベア加算から新加算Ⅳ</v>
      </c>
      <c r="DP82" s="45">
        <f t="shared" si="175"/>
        <v>0.11700000000000002</v>
      </c>
      <c r="DQ82" s="45">
        <f t="shared" si="175"/>
        <v>9.2999999999999999E-2</v>
      </c>
      <c r="DR82" s="45">
        <f t="shared" si="175"/>
        <v>0.11700000000000002</v>
      </c>
      <c r="DS82" s="45">
        <f t="shared" si="175"/>
        <v>0.10599999999999996</v>
      </c>
      <c r="DT82" s="45">
        <f t="shared" si="175"/>
        <v>5.7000000000000023E-2</v>
      </c>
      <c r="DU82" s="45">
        <f t="shared" si="175"/>
        <v>2.5999999999999995E-2</v>
      </c>
      <c r="DV82" s="45">
        <f t="shared" si="175"/>
        <v>5.1999999999999991E-2</v>
      </c>
      <c r="DW82" s="45">
        <f t="shared" si="175"/>
        <v>5.1999999999999991E-2</v>
      </c>
      <c r="DX82" s="45">
        <f t="shared" si="175"/>
        <v>4.5000000000000005E-2</v>
      </c>
      <c r="DY82" s="45">
        <f t="shared" si="175"/>
        <v>3.5000000000000003E-2</v>
      </c>
      <c r="DZ82" s="45">
        <f t="shared" si="175"/>
        <v>3.5000000000000003E-2</v>
      </c>
      <c r="EA82" s="45">
        <f t="shared" si="175"/>
        <v>2.9999999999999992E-2</v>
      </c>
      <c r="EB82" s="45">
        <f t="shared" si="175"/>
        <v>2.9999999999999992E-2</v>
      </c>
      <c r="EC82" s="45">
        <f t="shared" si="175"/>
        <v>2.7000000000000003E-2</v>
      </c>
      <c r="ED82" s="45">
        <f t="shared" si="175"/>
        <v>2.7000000000000003E-2</v>
      </c>
      <c r="EE82" s="45">
        <f t="shared" ref="EE82:EU82" si="180">CN6-BC$19</f>
        <v>2.9999999999999992E-2</v>
      </c>
      <c r="EF82" s="45">
        <f t="shared" si="180"/>
        <v>2.9999999999999992E-2</v>
      </c>
      <c r="EG82" s="45">
        <f t="shared" si="180"/>
        <v>4.3999999999999997E-2</v>
      </c>
      <c r="EH82" s="45">
        <f t="shared" si="180"/>
        <v>4.3999999999999997E-2</v>
      </c>
      <c r="EI82" s="45">
        <f t="shared" si="180"/>
        <v>6.500000000000003E-2</v>
      </c>
      <c r="EJ82" s="45">
        <f t="shared" si="180"/>
        <v>4.2999999999999997E-2</v>
      </c>
      <c r="EK82" s="45">
        <f t="shared" si="180"/>
        <v>5.800000000000001E-2</v>
      </c>
      <c r="EL82" s="45">
        <f t="shared" si="180"/>
        <v>4.3999999999999997E-2</v>
      </c>
      <c r="EM82" s="45">
        <f t="shared" si="180"/>
        <v>4.2999999999999997E-2</v>
      </c>
      <c r="EN82" s="45">
        <f t="shared" si="180"/>
        <v>4.2999999999999997E-2</v>
      </c>
      <c r="EO82" s="45">
        <f t="shared" si="180"/>
        <v>6.2999999999999987E-2</v>
      </c>
      <c r="EP82" s="45">
        <f t="shared" si="180"/>
        <v>5.6999999999999995E-2</v>
      </c>
      <c r="EQ82" s="45">
        <f t="shared" si="180"/>
        <v>3.1E-2</v>
      </c>
      <c r="ER82" s="45">
        <f t="shared" si="180"/>
        <v>3.5000000000000003E-2</v>
      </c>
      <c r="ES82" s="45">
        <f t="shared" si="180"/>
        <v>3.5000000000000003E-2</v>
      </c>
      <c r="ET82" s="45">
        <f t="shared" si="180"/>
        <v>3.0999999999999993E-2</v>
      </c>
      <c r="EU82" s="45">
        <f t="shared" si="180"/>
        <v>2.9999999999999992E-2</v>
      </c>
      <c r="EV82" s="45">
        <f>DE6-BT$19</f>
        <v>2.9999999999999992E-2</v>
      </c>
      <c r="EY82" s="41" t="s">
        <v>2272</v>
      </c>
      <c r="EZ82" s="45">
        <f>DP82/BY6</f>
        <v>0.4285714285714286</v>
      </c>
      <c r="FA82" s="45">
        <f t="shared" si="177"/>
        <v>0.42465753424657532</v>
      </c>
      <c r="FB82" s="45">
        <f t="shared" si="177"/>
        <v>0.4285714285714286</v>
      </c>
      <c r="FC82" s="45">
        <f t="shared" si="177"/>
        <v>0.42741935483870958</v>
      </c>
      <c r="FD82" s="45">
        <f t="shared" si="177"/>
        <v>0.41304347826086968</v>
      </c>
      <c r="FE82" s="45">
        <f t="shared" si="177"/>
        <v>0.47272727272727272</v>
      </c>
      <c r="FF82" s="45">
        <f t="shared" si="177"/>
        <v>0.4521739130434782</v>
      </c>
      <c r="FG82" s="45">
        <f t="shared" si="177"/>
        <v>0.4521739130434782</v>
      </c>
      <c r="FH82" s="45">
        <f t="shared" si="177"/>
        <v>0.45454545454545459</v>
      </c>
      <c r="FI82" s="45">
        <f t="shared" si="177"/>
        <v>0.43750000000000006</v>
      </c>
      <c r="FJ82" s="45">
        <f t="shared" si="177"/>
        <v>0.43750000000000006</v>
      </c>
      <c r="FK82" s="45">
        <f t="shared" si="177"/>
        <v>0.43478260869565211</v>
      </c>
      <c r="FL82" s="45">
        <f t="shared" si="177"/>
        <v>0.43478260869565211</v>
      </c>
      <c r="FM82" s="45">
        <f t="shared" si="177"/>
        <v>0.4285714285714286</v>
      </c>
      <c r="FN82" s="45">
        <f t="shared" si="177"/>
        <v>0.43548387096774199</v>
      </c>
      <c r="FO82" s="45">
        <f t="shared" si="177"/>
        <v>0.43478260869565211</v>
      </c>
      <c r="FP82" s="45">
        <f t="shared" si="177"/>
        <v>0.43478260869565211</v>
      </c>
      <c r="FQ82" s="45">
        <f t="shared" si="177"/>
        <v>0.41904761904761906</v>
      </c>
      <c r="FR82" s="45">
        <f t="shared" si="177"/>
        <v>0.41904761904761906</v>
      </c>
      <c r="FS82" s="45">
        <f t="shared" si="177"/>
        <v>0.42763157894736853</v>
      </c>
      <c r="FT82" s="45">
        <f t="shared" si="177"/>
        <v>0.44791666666666663</v>
      </c>
      <c r="FU82" s="45">
        <f t="shared" si="177"/>
        <v>0.44961240310077527</v>
      </c>
      <c r="FV82" s="45">
        <f t="shared" si="177"/>
        <v>0.44897959183673464</v>
      </c>
      <c r="FW82" s="45">
        <f t="shared" si="177"/>
        <v>0.44791666666666663</v>
      </c>
      <c r="FX82" s="45">
        <f t="shared" si="177"/>
        <v>0.44791666666666663</v>
      </c>
      <c r="FY82" s="45">
        <f t="shared" si="177"/>
        <v>0.4468085106382978</v>
      </c>
      <c r="FZ82" s="45">
        <f t="shared" si="177"/>
        <v>0.44881889763779526</v>
      </c>
      <c r="GA82" s="45">
        <f t="shared" si="177"/>
        <v>0.46268656716417905</v>
      </c>
      <c r="GB82" s="45">
        <f t="shared" si="177"/>
        <v>0.4320987654320988</v>
      </c>
      <c r="GC82" s="45">
        <f t="shared" si="177"/>
        <v>0.4320987654320988</v>
      </c>
      <c r="GD82" s="45">
        <f t="shared" si="177"/>
        <v>0.43661971830985907</v>
      </c>
      <c r="GE82" s="45">
        <f t="shared" si="177"/>
        <v>0.43478260869565211</v>
      </c>
      <c r="GF82" s="45">
        <f t="shared" si="177"/>
        <v>0.43478260869565211</v>
      </c>
    </row>
    <row r="83" spans="117:188">
      <c r="DM83" s="41">
        <v>17</v>
      </c>
      <c r="DN83" s="41">
        <v>17</v>
      </c>
      <c r="DO83" s="41" t="str">
        <f t="shared" si="152"/>
        <v>処遇加算Ⅲ特定加算なしベア加算から新加算Ⅴ（13）</v>
      </c>
      <c r="DP83" s="45">
        <f t="shared" ref="DP83:ED83" si="181">BY19-AN$19</f>
        <v>2.7999999999999997E-2</v>
      </c>
      <c r="DQ83" s="45">
        <f t="shared" si="181"/>
        <v>2.7999999999999997E-2</v>
      </c>
      <c r="DR83" s="45">
        <f t="shared" si="181"/>
        <v>2.7999999999999997E-2</v>
      </c>
      <c r="DS83" s="45">
        <f t="shared" si="181"/>
        <v>2.7999999999999997E-2</v>
      </c>
      <c r="DT83" s="45">
        <f t="shared" si="181"/>
        <v>2.7999999999999997E-2</v>
      </c>
      <c r="DU83" s="45">
        <f t="shared" si="181"/>
        <v>1.1999999999999997E-2</v>
      </c>
      <c r="DV83" s="45">
        <f t="shared" si="181"/>
        <v>2.3999999999999994E-2</v>
      </c>
      <c r="DW83" s="45">
        <f t="shared" si="181"/>
        <v>2.3999999999999994E-2</v>
      </c>
      <c r="DX83" s="45">
        <f t="shared" si="181"/>
        <v>2.4E-2</v>
      </c>
      <c r="DY83" s="45">
        <f t="shared" si="181"/>
        <v>1.2999999999999998E-2</v>
      </c>
      <c r="DZ83" s="45">
        <f t="shared" si="181"/>
        <v>1.2999999999999998E-2</v>
      </c>
      <c r="EA83" s="45" t="e">
        <f t="shared" si="181"/>
        <v>#VALUE!</v>
      </c>
      <c r="EB83" s="45">
        <f t="shared" si="181"/>
        <v>9.0000000000000011E-3</v>
      </c>
      <c r="EC83" s="45">
        <f t="shared" si="181"/>
        <v>9.0000000000000011E-3</v>
      </c>
      <c r="ED83" s="45">
        <f t="shared" si="181"/>
        <v>9.0000000000000011E-3</v>
      </c>
      <c r="EE83" s="45">
        <f t="shared" ref="EE83:EU83" si="182">CN19-BC$19</f>
        <v>9.0000000000000011E-3</v>
      </c>
      <c r="EF83" s="45">
        <f t="shared" si="182"/>
        <v>9.0000000000000011E-3</v>
      </c>
      <c r="EG83" s="45">
        <f t="shared" si="182"/>
        <v>1.6E-2</v>
      </c>
      <c r="EH83" s="45">
        <f t="shared" si="182"/>
        <v>1.6E-2</v>
      </c>
      <c r="EI83" s="45">
        <f t="shared" si="182"/>
        <v>1.6E-2</v>
      </c>
      <c r="EJ83" s="45">
        <f t="shared" si="182"/>
        <v>1.7000000000000001E-2</v>
      </c>
      <c r="EK83" s="45">
        <f t="shared" si="182"/>
        <v>1.7000000000000001E-2</v>
      </c>
      <c r="EL83" s="45">
        <f t="shared" si="182"/>
        <v>1.7000000000000001E-2</v>
      </c>
      <c r="EM83" s="45">
        <f t="shared" si="182"/>
        <v>1.7000000000000001E-2</v>
      </c>
      <c r="EN83" s="45">
        <f t="shared" si="182"/>
        <v>1.7000000000000001E-2</v>
      </c>
      <c r="EO83" s="45">
        <f t="shared" si="182"/>
        <v>3.1E-2</v>
      </c>
      <c r="EP83" s="45">
        <f t="shared" si="182"/>
        <v>3.1E-2</v>
      </c>
      <c r="EQ83" s="45">
        <f t="shared" si="182"/>
        <v>1.1999999999999997E-2</v>
      </c>
      <c r="ER83" s="45">
        <f t="shared" si="182"/>
        <v>1.2999999999999998E-2</v>
      </c>
      <c r="ES83" s="45">
        <f t="shared" si="182"/>
        <v>1.2999999999999998E-2</v>
      </c>
      <c r="ET83" s="45">
        <f t="shared" si="182"/>
        <v>9.0000000000000011E-3</v>
      </c>
      <c r="EU83" s="45">
        <f t="shared" si="182"/>
        <v>9.0000000000000011E-3</v>
      </c>
      <c r="EV83" s="45">
        <f>DE19-BT$19</f>
        <v>9.0000000000000011E-3</v>
      </c>
      <c r="EY83" s="41" t="s">
        <v>2273</v>
      </c>
      <c r="EZ83" s="45">
        <f>DP83/BY19</f>
        <v>0.15217391304347824</v>
      </c>
      <c r="FA83" s="45">
        <f t="shared" ref="FA83:GF83" si="183">DQ83/BZ19</f>
        <v>0.1818181818181818</v>
      </c>
      <c r="FB83" s="45">
        <f t="shared" si="183"/>
        <v>0.15217391304347824</v>
      </c>
      <c r="FC83" s="45">
        <f t="shared" si="183"/>
        <v>0.16470588235294115</v>
      </c>
      <c r="FD83" s="45">
        <f t="shared" si="183"/>
        <v>0.25688073394495414</v>
      </c>
      <c r="FE83" s="45">
        <f t="shared" si="183"/>
        <v>0.29268292682926828</v>
      </c>
      <c r="FF83" s="45">
        <f t="shared" si="183"/>
        <v>0.27586206896551718</v>
      </c>
      <c r="FG83" s="45">
        <f t="shared" si="183"/>
        <v>0.27586206896551718</v>
      </c>
      <c r="FH83" s="45">
        <f t="shared" si="183"/>
        <v>0.30769230769230771</v>
      </c>
      <c r="FI83" s="45">
        <f t="shared" si="183"/>
        <v>0.22413793103448273</v>
      </c>
      <c r="FJ83" s="45">
        <f t="shared" si="183"/>
        <v>0.22413793103448273</v>
      </c>
      <c r="FK83" s="45" t="e">
        <f t="shared" si="183"/>
        <v>#VALUE!</v>
      </c>
      <c r="FL83" s="45">
        <f t="shared" si="183"/>
        <v>0.18750000000000003</v>
      </c>
      <c r="FM83" s="45">
        <f t="shared" si="183"/>
        <v>0.20000000000000004</v>
      </c>
      <c r="FN83" s="45">
        <f t="shared" si="183"/>
        <v>0.20454545454545459</v>
      </c>
      <c r="FO83" s="45">
        <f t="shared" si="183"/>
        <v>0.18750000000000003</v>
      </c>
      <c r="FP83" s="45">
        <f t="shared" si="183"/>
        <v>0.18750000000000003</v>
      </c>
      <c r="FQ83" s="45">
        <f t="shared" si="183"/>
        <v>0.20779220779220781</v>
      </c>
      <c r="FR83" s="45">
        <f t="shared" si="183"/>
        <v>0.20779220779220781</v>
      </c>
      <c r="FS83" s="45">
        <f t="shared" si="183"/>
        <v>0.15533980582524273</v>
      </c>
      <c r="FT83" s="45">
        <f t="shared" si="183"/>
        <v>0.24285714285714285</v>
      </c>
      <c r="FU83" s="45">
        <f t="shared" si="183"/>
        <v>0.1931818181818182</v>
      </c>
      <c r="FV83" s="45">
        <f t="shared" si="183"/>
        <v>0.23943661971830985</v>
      </c>
      <c r="FW83" s="45">
        <f t="shared" si="183"/>
        <v>0.24285714285714285</v>
      </c>
      <c r="FX83" s="45">
        <f t="shared" si="183"/>
        <v>0.24285714285714285</v>
      </c>
      <c r="FY83" s="45">
        <f t="shared" si="183"/>
        <v>0.28440366972477066</v>
      </c>
      <c r="FZ83" s="45">
        <f t="shared" si="183"/>
        <v>0.30693069306930693</v>
      </c>
      <c r="GA83" s="45">
        <f t="shared" si="183"/>
        <v>0.24999999999999992</v>
      </c>
      <c r="GB83" s="45">
        <f t="shared" si="183"/>
        <v>0.22033898305084743</v>
      </c>
      <c r="GC83" s="45">
        <f t="shared" si="183"/>
        <v>0.22033898305084743</v>
      </c>
      <c r="GD83" s="45">
        <f t="shared" si="183"/>
        <v>0.18367346938775511</v>
      </c>
      <c r="GE83" s="45">
        <f t="shared" si="183"/>
        <v>0.18750000000000003</v>
      </c>
      <c r="GF83" s="45">
        <f t="shared" si="183"/>
        <v>0.18750000000000003</v>
      </c>
    </row>
    <row r="84" spans="117:188">
      <c r="DM84" s="41">
        <v>18</v>
      </c>
      <c r="DN84" s="41">
        <v>1</v>
      </c>
      <c r="DO84" s="41" t="str">
        <f t="shared" si="152"/>
        <v>処遇加算Ⅲ特定加算なしベア加算なしから新加算Ⅰ</v>
      </c>
      <c r="DP84" s="45">
        <f t="shared" ref="DP84:ED87" si="184">BY3-AN$20</f>
        <v>0.30600000000000005</v>
      </c>
      <c r="DQ84" s="45">
        <f t="shared" si="184"/>
        <v>0.26200000000000001</v>
      </c>
      <c r="DR84" s="45">
        <f t="shared" si="184"/>
        <v>0.30600000000000005</v>
      </c>
      <c r="DS84" s="45">
        <f t="shared" si="184"/>
        <v>0.28500000000000003</v>
      </c>
      <c r="DT84" s="45">
        <f t="shared" si="184"/>
        <v>0.187</v>
      </c>
      <c r="DU84" s="45">
        <f t="shared" si="184"/>
        <v>6.2999999999999987E-2</v>
      </c>
      <c r="DV84" s="45">
        <f t="shared" si="184"/>
        <v>0.124</v>
      </c>
      <c r="DW84" s="45">
        <f t="shared" si="184"/>
        <v>0.124</v>
      </c>
      <c r="DX84" s="45">
        <f t="shared" si="184"/>
        <v>0.11100000000000002</v>
      </c>
      <c r="DY84" s="45">
        <f t="shared" si="184"/>
        <v>0.11100000000000002</v>
      </c>
      <c r="DZ84" s="45">
        <f t="shared" si="184"/>
        <v>0.11100000000000002</v>
      </c>
      <c r="EA84" s="45">
        <f t="shared" si="184"/>
        <v>7.6999999999999999E-2</v>
      </c>
      <c r="EB84" s="45">
        <f t="shared" si="184"/>
        <v>7.6999999999999999E-2</v>
      </c>
      <c r="EC84" s="45">
        <f t="shared" si="184"/>
        <v>7.3000000000000009E-2</v>
      </c>
      <c r="ED84" s="45">
        <f t="shared" si="184"/>
        <v>7.1000000000000008E-2</v>
      </c>
      <c r="EE84" s="45">
        <f t="shared" ref="EE84:EU84" si="185">CN3-BC$20</f>
        <v>7.6999999999999999E-2</v>
      </c>
      <c r="EF84" s="45">
        <f t="shared" si="185"/>
        <v>7.6999999999999999E-2</v>
      </c>
      <c r="EG84" s="45">
        <f t="shared" si="185"/>
        <v>0.11200000000000002</v>
      </c>
      <c r="EH84" s="45">
        <f t="shared" si="185"/>
        <v>0.11200000000000002</v>
      </c>
      <c r="EI84" s="45">
        <f t="shared" si="185"/>
        <v>0.14999999999999997</v>
      </c>
      <c r="EJ84" s="45">
        <f t="shared" si="185"/>
        <v>9.8000000000000004E-2</v>
      </c>
      <c r="EK84" s="45">
        <f t="shared" si="185"/>
        <v>0.125</v>
      </c>
      <c r="EL84" s="45">
        <f t="shared" si="185"/>
        <v>0.1</v>
      </c>
      <c r="EM84" s="45">
        <f t="shared" si="185"/>
        <v>9.6000000000000002E-2</v>
      </c>
      <c r="EN84" s="45">
        <f t="shared" si="185"/>
        <v>9.6000000000000002E-2</v>
      </c>
      <c r="EO84" s="45">
        <f t="shared" si="185"/>
        <v>0.17100000000000001</v>
      </c>
      <c r="EP84" s="45">
        <f t="shared" si="185"/>
        <v>0.159</v>
      </c>
      <c r="EQ84" s="45">
        <f t="shared" si="185"/>
        <v>7.6000000000000012E-2</v>
      </c>
      <c r="ER84" s="45">
        <f t="shared" si="185"/>
        <v>9.7000000000000003E-2</v>
      </c>
      <c r="ES84" s="45">
        <f t="shared" si="185"/>
        <v>9.7000000000000003E-2</v>
      </c>
      <c r="ET84" s="45">
        <f t="shared" si="185"/>
        <v>0.08</v>
      </c>
      <c r="EU84" s="45">
        <f t="shared" si="185"/>
        <v>7.8999999999999987E-2</v>
      </c>
      <c r="EV84" s="45">
        <f>DE3-BT$20</f>
        <v>7.7999999999999986E-2</v>
      </c>
      <c r="EY84" s="41" t="s">
        <v>2274</v>
      </c>
      <c r="EZ84" s="45">
        <f>DP84/BY3</f>
        <v>0.73381294964028787</v>
      </c>
      <c r="FA84" s="45">
        <f t="shared" ref="FA84:GF87" si="186">DQ84/BZ3</f>
        <v>0.76384839650145775</v>
      </c>
      <c r="FB84" s="45">
        <f t="shared" si="186"/>
        <v>0.73381294964028787</v>
      </c>
      <c r="FC84" s="45">
        <f t="shared" si="186"/>
        <v>0.74607329842931946</v>
      </c>
      <c r="FD84" s="45">
        <f t="shared" si="186"/>
        <v>0.83856502242152464</v>
      </c>
      <c r="FE84" s="45">
        <f t="shared" si="186"/>
        <v>0.77777777777777768</v>
      </c>
      <c r="FF84" s="45">
        <f t="shared" si="186"/>
        <v>0.77987421383647793</v>
      </c>
      <c r="FG84" s="45">
        <f t="shared" si="186"/>
        <v>0.77987421383647793</v>
      </c>
      <c r="FH84" s="45">
        <f t="shared" si="186"/>
        <v>0.81021897810218979</v>
      </c>
      <c r="FI84" s="45">
        <f t="shared" si="186"/>
        <v>0.80434782608695654</v>
      </c>
      <c r="FJ84" s="45">
        <f t="shared" si="186"/>
        <v>0.80434782608695654</v>
      </c>
      <c r="FK84" s="45">
        <f t="shared" si="186"/>
        <v>0.74757281553398058</v>
      </c>
      <c r="FL84" s="45">
        <f t="shared" si="186"/>
        <v>0.74757281553398058</v>
      </c>
      <c r="FM84" s="45">
        <f t="shared" si="186"/>
        <v>0.76041666666666674</v>
      </c>
      <c r="FN84" s="45">
        <f t="shared" si="186"/>
        <v>0.76344086021505386</v>
      </c>
      <c r="FO84" s="45">
        <f t="shared" si="186"/>
        <v>0.74757281553398058</v>
      </c>
      <c r="FP84" s="45">
        <f t="shared" si="186"/>
        <v>0.74757281553398058</v>
      </c>
      <c r="FQ84" s="45">
        <f t="shared" si="186"/>
        <v>0.76190476190476186</v>
      </c>
      <c r="FR84" s="45">
        <f t="shared" si="186"/>
        <v>0.76190476190476186</v>
      </c>
      <c r="FS84" s="45">
        <f t="shared" si="186"/>
        <v>0.7109004739336493</v>
      </c>
      <c r="FT84" s="45">
        <f t="shared" si="186"/>
        <v>0.74809160305343514</v>
      </c>
      <c r="FU84" s="45">
        <f t="shared" si="186"/>
        <v>0.71022727272727282</v>
      </c>
      <c r="FV84" s="45">
        <f t="shared" si="186"/>
        <v>0.74626865671641796</v>
      </c>
      <c r="FW84" s="45">
        <f t="shared" si="186"/>
        <v>0.7441860465116279</v>
      </c>
      <c r="FX84" s="45">
        <f t="shared" si="186"/>
        <v>0.7441860465116279</v>
      </c>
      <c r="FY84" s="45">
        <f t="shared" si="186"/>
        <v>0.81042654028436012</v>
      </c>
      <c r="FZ84" s="45">
        <f t="shared" si="186"/>
        <v>0.83246073298429324</v>
      </c>
      <c r="GA84" s="45">
        <f t="shared" si="186"/>
        <v>0.75247524752475259</v>
      </c>
      <c r="GB84" s="45">
        <f t="shared" si="186"/>
        <v>0.77600000000000002</v>
      </c>
      <c r="GC84" s="45">
        <f t="shared" si="186"/>
        <v>0.77600000000000002</v>
      </c>
      <c r="GD84" s="45">
        <f t="shared" si="186"/>
        <v>0.74766355140186924</v>
      </c>
      <c r="GE84" s="45">
        <f t="shared" si="186"/>
        <v>0.75238095238095226</v>
      </c>
      <c r="GF84" s="45">
        <f t="shared" si="186"/>
        <v>0.74999999999999989</v>
      </c>
    </row>
    <row r="85" spans="117:188">
      <c r="DM85" s="41">
        <v>18</v>
      </c>
      <c r="DN85" s="41">
        <v>2</v>
      </c>
      <c r="DO85" s="41" t="str">
        <f t="shared" si="152"/>
        <v>処遇加算Ⅲ特定加算なしベア加算なしから新加算Ⅱ</v>
      </c>
      <c r="DP85" s="45">
        <f t="shared" si="184"/>
        <v>0.29100000000000004</v>
      </c>
      <c r="DQ85" s="45">
        <f t="shared" si="184"/>
        <v>0.247</v>
      </c>
      <c r="DR85" s="45">
        <f t="shared" si="184"/>
        <v>0.29100000000000004</v>
      </c>
      <c r="DS85" s="45">
        <f t="shared" si="184"/>
        <v>0.27</v>
      </c>
      <c r="DT85" s="45" t="e">
        <f t="shared" si="184"/>
        <v>#VALUE!</v>
      </c>
      <c r="DU85" s="45">
        <f t="shared" si="184"/>
        <v>6.1999999999999986E-2</v>
      </c>
      <c r="DV85" s="45" t="e">
        <f t="shared" si="184"/>
        <v>#VALUE!</v>
      </c>
      <c r="DW85" s="45" t="e">
        <f t="shared" si="184"/>
        <v>#VALUE!</v>
      </c>
      <c r="DX85" s="45">
        <f t="shared" si="184"/>
        <v>0.10900000000000001</v>
      </c>
      <c r="DY85" s="45">
        <f t="shared" si="184"/>
        <v>0.10700000000000001</v>
      </c>
      <c r="DZ85" s="45">
        <f t="shared" si="184"/>
        <v>0.10700000000000001</v>
      </c>
      <c r="EA85" s="45">
        <f t="shared" si="184"/>
        <v>7.4999999999999997E-2</v>
      </c>
      <c r="EB85" s="45">
        <f t="shared" si="184"/>
        <v>7.4999999999999997E-2</v>
      </c>
      <c r="EC85" s="45">
        <f t="shared" si="184"/>
        <v>7.1000000000000008E-2</v>
      </c>
      <c r="ED85" s="45">
        <f t="shared" si="184"/>
        <v>6.9000000000000006E-2</v>
      </c>
      <c r="EE85" s="45" t="e">
        <f t="shared" ref="EE85:EU85" si="187">CN4-BC$20</f>
        <v>#VALUE!</v>
      </c>
      <c r="EF85" s="45">
        <f t="shared" si="187"/>
        <v>7.4999999999999997E-2</v>
      </c>
      <c r="EG85" s="45">
        <f t="shared" si="187"/>
        <v>0.10900000000000001</v>
      </c>
      <c r="EH85" s="45">
        <f t="shared" si="187"/>
        <v>0.10900000000000001</v>
      </c>
      <c r="EI85" s="45">
        <f t="shared" si="187"/>
        <v>0.14699999999999996</v>
      </c>
      <c r="EJ85" s="45">
        <f t="shared" si="187"/>
        <v>9.5000000000000001E-2</v>
      </c>
      <c r="EK85" s="45">
        <f t="shared" si="187"/>
        <v>0.122</v>
      </c>
      <c r="EL85" s="45">
        <f t="shared" si="187"/>
        <v>9.7000000000000003E-2</v>
      </c>
      <c r="EM85" s="45" t="e">
        <f t="shared" si="187"/>
        <v>#VALUE!</v>
      </c>
      <c r="EN85" s="45" t="e">
        <f t="shared" si="187"/>
        <v>#VALUE!</v>
      </c>
      <c r="EO85" s="45">
        <f t="shared" si="187"/>
        <v>0.16700000000000001</v>
      </c>
      <c r="EP85" s="45">
        <f t="shared" si="187"/>
        <v>0.155</v>
      </c>
      <c r="EQ85" s="45" t="e">
        <f t="shared" si="187"/>
        <v>#VALUE!</v>
      </c>
      <c r="ER85" s="45" t="e">
        <f t="shared" si="187"/>
        <v>#VALUE!</v>
      </c>
      <c r="ES85" s="45" t="e">
        <f t="shared" si="187"/>
        <v>#VALUE!</v>
      </c>
      <c r="ET85" s="45" t="e">
        <f t="shared" si="187"/>
        <v>#VALUE!</v>
      </c>
      <c r="EU85" s="45" t="e">
        <f t="shared" si="187"/>
        <v>#VALUE!</v>
      </c>
      <c r="EV85" s="45" t="e">
        <f>DE4-BT$20</f>
        <v>#VALUE!</v>
      </c>
      <c r="EY85" s="41" t="s">
        <v>2275</v>
      </c>
      <c r="EZ85" s="45">
        <f>DP85/BY4</f>
        <v>0.72388059701492546</v>
      </c>
      <c r="FA85" s="45">
        <f t="shared" si="186"/>
        <v>0.75304878048780488</v>
      </c>
      <c r="FB85" s="45">
        <f t="shared" si="186"/>
        <v>0.72388059701492546</v>
      </c>
      <c r="FC85" s="45">
        <f t="shared" si="186"/>
        <v>0.73569482288828347</v>
      </c>
      <c r="FD85" s="443" t="s">
        <v>2122</v>
      </c>
      <c r="FE85" s="45">
        <f t="shared" si="186"/>
        <v>0.77499999999999991</v>
      </c>
      <c r="FF85" s="443" t="s">
        <v>2122</v>
      </c>
      <c r="FG85" s="443" t="s">
        <v>2122</v>
      </c>
      <c r="FH85" s="45">
        <f t="shared" si="186"/>
        <v>0.80740740740740746</v>
      </c>
      <c r="FI85" s="45">
        <f t="shared" si="186"/>
        <v>0.79850746268656725</v>
      </c>
      <c r="FJ85" s="45">
        <f t="shared" si="186"/>
        <v>0.79850746268656725</v>
      </c>
      <c r="FK85" s="45">
        <f t="shared" si="186"/>
        <v>0.74257425742574257</v>
      </c>
      <c r="FL85" s="45">
        <f t="shared" si="186"/>
        <v>0.74257425742574257</v>
      </c>
      <c r="FM85" s="45">
        <f t="shared" si="186"/>
        <v>0.75531914893617025</v>
      </c>
      <c r="FN85" s="45">
        <f t="shared" si="186"/>
        <v>0.75824175824175832</v>
      </c>
      <c r="FO85" s="443" t="s">
        <v>2122</v>
      </c>
      <c r="FP85" s="45">
        <f t="shared" si="186"/>
        <v>0.74257425742574257</v>
      </c>
      <c r="FQ85" s="45">
        <f t="shared" si="186"/>
        <v>0.75694444444444442</v>
      </c>
      <c r="FR85" s="45">
        <f t="shared" si="186"/>
        <v>0.75694444444444442</v>
      </c>
      <c r="FS85" s="45">
        <f t="shared" si="186"/>
        <v>0.70673076923076916</v>
      </c>
      <c r="FT85" s="45">
        <f t="shared" si="186"/>
        <v>0.7421875</v>
      </c>
      <c r="FU85" s="45">
        <f t="shared" si="186"/>
        <v>0.70520231213872842</v>
      </c>
      <c r="FV85" s="45">
        <f t="shared" si="186"/>
        <v>0.74045801526717558</v>
      </c>
      <c r="FW85" s="443" t="s">
        <v>2122</v>
      </c>
      <c r="FX85" s="443" t="s">
        <v>2122</v>
      </c>
      <c r="FY85" s="45">
        <f t="shared" si="186"/>
        <v>0.80676328502415462</v>
      </c>
      <c r="FZ85" s="45">
        <f t="shared" si="186"/>
        <v>0.82887700534759357</v>
      </c>
      <c r="GA85" s="443" t="s">
        <v>2122</v>
      </c>
      <c r="GB85" s="443" t="s">
        <v>2122</v>
      </c>
      <c r="GC85" s="443" t="s">
        <v>2122</v>
      </c>
      <c r="GD85" s="443" t="s">
        <v>2122</v>
      </c>
      <c r="GE85" s="443" t="s">
        <v>2122</v>
      </c>
      <c r="GF85" s="443" t="s">
        <v>2122</v>
      </c>
    </row>
    <row r="86" spans="117:188">
      <c r="DM86" s="41">
        <v>18</v>
      </c>
      <c r="DN86" s="41">
        <v>3</v>
      </c>
      <c r="DO86" s="41" t="str">
        <f t="shared" si="152"/>
        <v>処遇加算Ⅲ特定加算なしベア加算なしから新加算Ⅲ</v>
      </c>
      <c r="DP86" s="45">
        <f t="shared" si="184"/>
        <v>0.23600000000000004</v>
      </c>
      <c r="DQ86" s="45">
        <f t="shared" si="184"/>
        <v>0.192</v>
      </c>
      <c r="DR86" s="45">
        <f t="shared" si="184"/>
        <v>0.23600000000000004</v>
      </c>
      <c r="DS86" s="45">
        <f t="shared" si="184"/>
        <v>0.215</v>
      </c>
      <c r="DT86" s="45">
        <f t="shared" si="184"/>
        <v>0.126</v>
      </c>
      <c r="DU86" s="45">
        <f t="shared" si="184"/>
        <v>4.8999999999999988E-2</v>
      </c>
      <c r="DV86" s="45">
        <f t="shared" si="184"/>
        <v>0.10299999999999998</v>
      </c>
      <c r="DW86" s="45">
        <f t="shared" si="184"/>
        <v>0.10299999999999998</v>
      </c>
      <c r="DX86" s="45">
        <f t="shared" si="184"/>
        <v>0.09</v>
      </c>
      <c r="DY86" s="45">
        <f t="shared" si="184"/>
        <v>7.1000000000000008E-2</v>
      </c>
      <c r="DZ86" s="45">
        <f t="shared" si="184"/>
        <v>7.1000000000000008E-2</v>
      </c>
      <c r="EA86" s="45">
        <f t="shared" si="184"/>
        <v>0.06</v>
      </c>
      <c r="EB86" s="45">
        <f t="shared" si="184"/>
        <v>0.06</v>
      </c>
      <c r="EC86" s="45">
        <f t="shared" si="184"/>
        <v>5.6000000000000001E-2</v>
      </c>
      <c r="ED86" s="45">
        <f t="shared" si="184"/>
        <v>5.3999999999999999E-2</v>
      </c>
      <c r="EE86" s="45">
        <f t="shared" ref="EE86:EU86" si="188">CN5-BC$20</f>
        <v>0.06</v>
      </c>
      <c r="EF86" s="45">
        <f t="shared" si="188"/>
        <v>0.06</v>
      </c>
      <c r="EG86" s="45">
        <f t="shared" si="188"/>
        <v>9.2999999999999999E-2</v>
      </c>
      <c r="EH86" s="45">
        <f t="shared" si="188"/>
        <v>9.2999999999999999E-2</v>
      </c>
      <c r="EI86" s="45">
        <f t="shared" si="188"/>
        <v>0.13100000000000001</v>
      </c>
      <c r="EJ86" s="45">
        <f t="shared" si="188"/>
        <v>8.5000000000000006E-2</v>
      </c>
      <c r="EK86" s="45">
        <f t="shared" si="188"/>
        <v>0.11199999999999999</v>
      </c>
      <c r="EL86" s="45">
        <f t="shared" si="188"/>
        <v>8.7000000000000008E-2</v>
      </c>
      <c r="EM86" s="45">
        <f t="shared" si="188"/>
        <v>8.5000000000000006E-2</v>
      </c>
      <c r="EN86" s="45">
        <f t="shared" si="188"/>
        <v>8.5000000000000006E-2</v>
      </c>
      <c r="EO86" s="45">
        <f t="shared" si="188"/>
        <v>0.128</v>
      </c>
      <c r="EP86" s="45">
        <f t="shared" si="188"/>
        <v>0.11599999999999999</v>
      </c>
      <c r="EQ86" s="45">
        <f t="shared" si="188"/>
        <v>5.9000000000000004E-2</v>
      </c>
      <c r="ER86" s="45">
        <f t="shared" si="188"/>
        <v>7.1000000000000008E-2</v>
      </c>
      <c r="ES86" s="45">
        <f t="shared" si="188"/>
        <v>7.1000000000000008E-2</v>
      </c>
      <c r="ET86" s="45">
        <f t="shared" si="188"/>
        <v>6.2E-2</v>
      </c>
      <c r="EU86" s="45">
        <f t="shared" si="188"/>
        <v>6.0999999999999992E-2</v>
      </c>
      <c r="EV86" s="45">
        <f>DE5-BT$20</f>
        <v>5.9999999999999991E-2</v>
      </c>
      <c r="EY86" s="41" t="s">
        <v>2276</v>
      </c>
      <c r="EZ86" s="45">
        <f>DP86/BY5</f>
        <v>0.68011527377521619</v>
      </c>
      <c r="FA86" s="45">
        <f t="shared" si="186"/>
        <v>0.70329670329670324</v>
      </c>
      <c r="FB86" s="45">
        <f t="shared" si="186"/>
        <v>0.68011527377521619</v>
      </c>
      <c r="FC86" s="45">
        <f t="shared" si="186"/>
        <v>0.6891025641025641</v>
      </c>
      <c r="FD86" s="45">
        <f t="shared" si="186"/>
        <v>0.77777777777777779</v>
      </c>
      <c r="FE86" s="45">
        <f t="shared" si="186"/>
        <v>0.73134328358208944</v>
      </c>
      <c r="FF86" s="45">
        <f t="shared" si="186"/>
        <v>0.74637681159420288</v>
      </c>
      <c r="FG86" s="45">
        <f t="shared" si="186"/>
        <v>0.74637681159420288</v>
      </c>
      <c r="FH86" s="45">
        <f t="shared" si="186"/>
        <v>0.77586206896551724</v>
      </c>
      <c r="FI86" s="45">
        <f t="shared" si="186"/>
        <v>0.72448979591836737</v>
      </c>
      <c r="FJ86" s="45">
        <f t="shared" si="186"/>
        <v>0.72448979591836737</v>
      </c>
      <c r="FK86" s="45">
        <f t="shared" si="186"/>
        <v>0.69767441860465118</v>
      </c>
      <c r="FL86" s="45">
        <f t="shared" si="186"/>
        <v>0.69767441860465118</v>
      </c>
      <c r="FM86" s="45">
        <f t="shared" si="186"/>
        <v>0.70886075949367089</v>
      </c>
      <c r="FN86" s="45">
        <f t="shared" si="186"/>
        <v>0.71052631578947367</v>
      </c>
      <c r="FO86" s="45">
        <f t="shared" si="186"/>
        <v>0.69767441860465118</v>
      </c>
      <c r="FP86" s="45">
        <f t="shared" si="186"/>
        <v>0.69767441860465118</v>
      </c>
      <c r="FQ86" s="45">
        <f t="shared" si="186"/>
        <v>0.7265625</v>
      </c>
      <c r="FR86" s="45">
        <f t="shared" si="186"/>
        <v>0.7265625</v>
      </c>
      <c r="FS86" s="45">
        <f t="shared" si="186"/>
        <v>0.68229166666666663</v>
      </c>
      <c r="FT86" s="45">
        <f t="shared" si="186"/>
        <v>0.72033898305084743</v>
      </c>
      <c r="FU86" s="45">
        <f t="shared" si="186"/>
        <v>0.68711656441717794</v>
      </c>
      <c r="FV86" s="45">
        <f t="shared" si="186"/>
        <v>0.71900826446280997</v>
      </c>
      <c r="FW86" s="45">
        <f t="shared" si="186"/>
        <v>0.72033898305084743</v>
      </c>
      <c r="FX86" s="45">
        <f t="shared" si="186"/>
        <v>0.72033898305084743</v>
      </c>
      <c r="FY86" s="45">
        <f t="shared" si="186"/>
        <v>0.76190476190476186</v>
      </c>
      <c r="FZ86" s="45">
        <f t="shared" si="186"/>
        <v>0.78378378378378377</v>
      </c>
      <c r="GA86" s="45">
        <f t="shared" si="186"/>
        <v>0.70238095238095233</v>
      </c>
      <c r="GB86" s="45">
        <f t="shared" si="186"/>
        <v>0.71717171717171724</v>
      </c>
      <c r="GC86" s="45">
        <f t="shared" si="186"/>
        <v>0.71717171717171724</v>
      </c>
      <c r="GD86" s="45">
        <f t="shared" si="186"/>
        <v>0.6966292134831461</v>
      </c>
      <c r="GE86" s="45">
        <f t="shared" si="186"/>
        <v>0.70114942528735624</v>
      </c>
      <c r="GF86" s="45">
        <f t="shared" si="186"/>
        <v>0.69767441860465107</v>
      </c>
    </row>
    <row r="87" spans="117:188">
      <c r="DM87" s="41">
        <v>18</v>
      </c>
      <c r="DN87" s="41">
        <v>4</v>
      </c>
      <c r="DO87" s="41" t="str">
        <f t="shared" si="152"/>
        <v>処遇加算Ⅲ特定加算なしベア加算なしから新加算Ⅳ</v>
      </c>
      <c r="DP87" s="45">
        <f t="shared" si="184"/>
        <v>0.16200000000000003</v>
      </c>
      <c r="DQ87" s="45">
        <f t="shared" si="184"/>
        <v>0.13800000000000001</v>
      </c>
      <c r="DR87" s="45">
        <f t="shared" si="184"/>
        <v>0.16200000000000003</v>
      </c>
      <c r="DS87" s="45">
        <f t="shared" si="184"/>
        <v>0.15099999999999997</v>
      </c>
      <c r="DT87" s="45">
        <f t="shared" si="184"/>
        <v>0.10200000000000001</v>
      </c>
      <c r="DU87" s="45">
        <f t="shared" si="184"/>
        <v>3.6999999999999991E-2</v>
      </c>
      <c r="DV87" s="45">
        <f t="shared" si="184"/>
        <v>7.9999999999999988E-2</v>
      </c>
      <c r="DW87" s="45">
        <f t="shared" si="184"/>
        <v>7.9999999999999988E-2</v>
      </c>
      <c r="DX87" s="45">
        <f t="shared" si="184"/>
        <v>7.3000000000000009E-2</v>
      </c>
      <c r="DY87" s="45">
        <f t="shared" si="184"/>
        <v>5.3000000000000005E-2</v>
      </c>
      <c r="DZ87" s="45">
        <f t="shared" si="184"/>
        <v>5.3000000000000005E-2</v>
      </c>
      <c r="EA87" s="45">
        <f t="shared" si="184"/>
        <v>4.2999999999999997E-2</v>
      </c>
      <c r="EB87" s="45">
        <f t="shared" si="184"/>
        <v>4.2999999999999997E-2</v>
      </c>
      <c r="EC87" s="45">
        <f t="shared" si="184"/>
        <v>0.04</v>
      </c>
      <c r="ED87" s="45">
        <f t="shared" si="184"/>
        <v>0.04</v>
      </c>
      <c r="EE87" s="45">
        <f t="shared" ref="EE87:EU87" si="189">CN6-BC$20</f>
        <v>4.2999999999999997E-2</v>
      </c>
      <c r="EF87" s="45">
        <f t="shared" si="189"/>
        <v>4.2999999999999997E-2</v>
      </c>
      <c r="EG87" s="45">
        <f t="shared" si="189"/>
        <v>6.9999999999999993E-2</v>
      </c>
      <c r="EH87" s="45">
        <f t="shared" si="189"/>
        <v>6.9999999999999993E-2</v>
      </c>
      <c r="EI87" s="45">
        <f t="shared" si="189"/>
        <v>9.1000000000000025E-2</v>
      </c>
      <c r="EJ87" s="45">
        <f t="shared" si="189"/>
        <v>6.3E-2</v>
      </c>
      <c r="EK87" s="45">
        <f t="shared" si="189"/>
        <v>7.8000000000000014E-2</v>
      </c>
      <c r="EL87" s="45">
        <f t="shared" si="189"/>
        <v>6.4000000000000001E-2</v>
      </c>
      <c r="EM87" s="45">
        <f t="shared" si="189"/>
        <v>6.3E-2</v>
      </c>
      <c r="EN87" s="45">
        <f t="shared" si="189"/>
        <v>6.3E-2</v>
      </c>
      <c r="EO87" s="45">
        <f t="shared" si="189"/>
        <v>0.10099999999999998</v>
      </c>
      <c r="EP87" s="45">
        <f t="shared" si="189"/>
        <v>9.5000000000000001E-2</v>
      </c>
      <c r="EQ87" s="45">
        <f t="shared" si="189"/>
        <v>4.2000000000000003E-2</v>
      </c>
      <c r="ER87" s="45">
        <f t="shared" si="189"/>
        <v>5.3000000000000005E-2</v>
      </c>
      <c r="ES87" s="45">
        <f t="shared" si="189"/>
        <v>5.3000000000000005E-2</v>
      </c>
      <c r="ET87" s="45">
        <f t="shared" si="189"/>
        <v>4.3999999999999997E-2</v>
      </c>
      <c r="EU87" s="45">
        <f t="shared" si="189"/>
        <v>4.299999999999999E-2</v>
      </c>
      <c r="EV87" s="45">
        <f>DE6-BT$20</f>
        <v>4.299999999999999E-2</v>
      </c>
      <c r="EY87" s="41" t="s">
        <v>2277</v>
      </c>
      <c r="EZ87" s="45">
        <f>DP87/BY6</f>
        <v>0.59340659340659352</v>
      </c>
      <c r="FA87" s="45">
        <f t="shared" si="186"/>
        <v>0.63013698630136994</v>
      </c>
      <c r="FB87" s="45">
        <f t="shared" si="186"/>
        <v>0.59340659340659352</v>
      </c>
      <c r="FC87" s="45">
        <f t="shared" si="186"/>
        <v>0.60887096774193539</v>
      </c>
      <c r="FD87" s="45">
        <f t="shared" si="186"/>
        <v>0.73913043478260865</v>
      </c>
      <c r="FE87" s="45">
        <f t="shared" si="186"/>
        <v>0.67272727272727262</v>
      </c>
      <c r="FF87" s="45">
        <f t="shared" si="186"/>
        <v>0.69565217391304346</v>
      </c>
      <c r="FG87" s="45">
        <f t="shared" si="186"/>
        <v>0.69565217391304346</v>
      </c>
      <c r="FH87" s="45">
        <f t="shared" si="186"/>
        <v>0.73737373737373746</v>
      </c>
      <c r="FI87" s="45">
        <f t="shared" si="186"/>
        <v>0.66250000000000009</v>
      </c>
      <c r="FJ87" s="45">
        <f t="shared" si="186"/>
        <v>0.66250000000000009</v>
      </c>
      <c r="FK87" s="45">
        <f t="shared" si="186"/>
        <v>0.62318840579710144</v>
      </c>
      <c r="FL87" s="45">
        <f t="shared" si="186"/>
        <v>0.62318840579710144</v>
      </c>
      <c r="FM87" s="45">
        <f t="shared" si="186"/>
        <v>0.63492063492063489</v>
      </c>
      <c r="FN87" s="45">
        <f t="shared" si="186"/>
        <v>0.64516129032258063</v>
      </c>
      <c r="FO87" s="45">
        <f t="shared" si="186"/>
        <v>0.62318840579710144</v>
      </c>
      <c r="FP87" s="45">
        <f t="shared" si="186"/>
        <v>0.62318840579710144</v>
      </c>
      <c r="FQ87" s="45">
        <f t="shared" si="186"/>
        <v>0.66666666666666663</v>
      </c>
      <c r="FR87" s="45">
        <f t="shared" si="186"/>
        <v>0.66666666666666663</v>
      </c>
      <c r="FS87" s="45">
        <f t="shared" si="186"/>
        <v>0.59868421052631582</v>
      </c>
      <c r="FT87" s="45">
        <f t="shared" si="186"/>
        <v>0.65625</v>
      </c>
      <c r="FU87" s="45">
        <f t="shared" si="186"/>
        <v>0.60465116279069775</v>
      </c>
      <c r="FV87" s="45">
        <f t="shared" si="186"/>
        <v>0.65306122448979587</v>
      </c>
      <c r="FW87" s="45">
        <f t="shared" si="186"/>
        <v>0.65625</v>
      </c>
      <c r="FX87" s="45">
        <f t="shared" si="186"/>
        <v>0.65625</v>
      </c>
      <c r="FY87" s="45">
        <f t="shared" si="186"/>
        <v>0.71631205673758858</v>
      </c>
      <c r="FZ87" s="45">
        <f t="shared" si="186"/>
        <v>0.74803149606299213</v>
      </c>
      <c r="GA87" s="45">
        <f t="shared" si="186"/>
        <v>0.62686567164179108</v>
      </c>
      <c r="GB87" s="45">
        <f t="shared" si="186"/>
        <v>0.65432098765432101</v>
      </c>
      <c r="GC87" s="45">
        <f t="shared" si="186"/>
        <v>0.65432098765432101</v>
      </c>
      <c r="GD87" s="45">
        <f t="shared" si="186"/>
        <v>0.61971830985915499</v>
      </c>
      <c r="GE87" s="45">
        <f t="shared" si="186"/>
        <v>0.62318840579710133</v>
      </c>
      <c r="GF87" s="45">
        <f t="shared" si="186"/>
        <v>0.62318840579710133</v>
      </c>
    </row>
    <row r="88" spans="117:188">
      <c r="DM88" s="41">
        <v>18</v>
      </c>
      <c r="DN88" s="41">
        <v>18</v>
      </c>
      <c r="DO88" s="41" t="str">
        <f t="shared" si="152"/>
        <v>処遇加算Ⅲ特定加算なしベア加算なしから新加算Ⅴ（14）</v>
      </c>
      <c r="DP88" s="45">
        <f t="shared" ref="DP88:ED88" si="190">BY20-AN$20</f>
        <v>2.8000000000000011E-2</v>
      </c>
      <c r="DQ88" s="45">
        <f t="shared" si="190"/>
        <v>2.7999999999999997E-2</v>
      </c>
      <c r="DR88" s="45">
        <f t="shared" si="190"/>
        <v>2.8000000000000011E-2</v>
      </c>
      <c r="DS88" s="45">
        <f t="shared" si="190"/>
        <v>2.7999999999999997E-2</v>
      </c>
      <c r="DT88" s="45">
        <f t="shared" si="190"/>
        <v>2.8000000000000004E-2</v>
      </c>
      <c r="DU88" s="45">
        <f t="shared" si="190"/>
        <v>1.2E-2</v>
      </c>
      <c r="DV88" s="45">
        <f t="shared" si="190"/>
        <v>2.4E-2</v>
      </c>
      <c r="DW88" s="45">
        <f t="shared" si="190"/>
        <v>2.4E-2</v>
      </c>
      <c r="DX88" s="45">
        <f t="shared" si="190"/>
        <v>2.4000000000000004E-2</v>
      </c>
      <c r="DY88" s="45">
        <f t="shared" si="190"/>
        <v>1.3000000000000001E-2</v>
      </c>
      <c r="DZ88" s="45">
        <f t="shared" si="190"/>
        <v>1.3000000000000001E-2</v>
      </c>
      <c r="EA88" s="45" t="e">
        <f t="shared" si="190"/>
        <v>#VALUE!</v>
      </c>
      <c r="EB88" s="45">
        <f t="shared" si="190"/>
        <v>8.9999999999999976E-3</v>
      </c>
      <c r="EC88" s="45">
        <f t="shared" si="190"/>
        <v>9.0000000000000011E-3</v>
      </c>
      <c r="ED88" s="45">
        <f t="shared" si="190"/>
        <v>9.0000000000000011E-3</v>
      </c>
      <c r="EE88" s="45">
        <f t="shared" ref="EE88:EU88" si="191">CN20-BC$20</f>
        <v>8.9999999999999976E-3</v>
      </c>
      <c r="EF88" s="45">
        <f t="shared" si="191"/>
        <v>8.9999999999999976E-3</v>
      </c>
      <c r="EG88" s="45">
        <f t="shared" si="191"/>
        <v>1.6E-2</v>
      </c>
      <c r="EH88" s="45">
        <f t="shared" si="191"/>
        <v>1.6E-2</v>
      </c>
      <c r="EI88" s="45">
        <f t="shared" si="191"/>
        <v>1.6E-2</v>
      </c>
      <c r="EJ88" s="45">
        <f t="shared" si="191"/>
        <v>1.7000000000000001E-2</v>
      </c>
      <c r="EK88" s="45">
        <f t="shared" si="191"/>
        <v>1.7000000000000008E-2</v>
      </c>
      <c r="EL88" s="45">
        <f t="shared" si="191"/>
        <v>1.7000000000000001E-2</v>
      </c>
      <c r="EM88" s="45">
        <f t="shared" si="191"/>
        <v>1.7000000000000001E-2</v>
      </c>
      <c r="EN88" s="45">
        <f t="shared" si="191"/>
        <v>1.7000000000000001E-2</v>
      </c>
      <c r="EO88" s="45">
        <f t="shared" si="191"/>
        <v>3.1000000000000007E-2</v>
      </c>
      <c r="EP88" s="45">
        <f t="shared" si="191"/>
        <v>3.1E-2</v>
      </c>
      <c r="EQ88" s="45">
        <f t="shared" si="191"/>
        <v>1.2000000000000004E-2</v>
      </c>
      <c r="ER88" s="45">
        <f t="shared" si="191"/>
        <v>1.3000000000000001E-2</v>
      </c>
      <c r="ES88" s="45">
        <f t="shared" si="191"/>
        <v>1.3000000000000001E-2</v>
      </c>
      <c r="ET88" s="45">
        <f t="shared" si="191"/>
        <v>8.9999999999999976E-3</v>
      </c>
      <c r="EU88" s="45">
        <f t="shared" si="191"/>
        <v>9.0000000000000011E-3</v>
      </c>
      <c r="EV88" s="45">
        <f>DE20-BT$20</f>
        <v>9.0000000000000011E-3</v>
      </c>
      <c r="EY88" s="41" t="s">
        <v>2278</v>
      </c>
      <c r="EZ88" s="45">
        <f>DP88/BY20</f>
        <v>0.20143884892086336</v>
      </c>
      <c r="FA88" s="45">
        <f t="shared" ref="FA88:GF88" si="192">DQ88/BZ20</f>
        <v>0.25688073394495409</v>
      </c>
      <c r="FB88" s="45">
        <f t="shared" si="192"/>
        <v>0.20143884892086336</v>
      </c>
      <c r="FC88" s="45">
        <f t="shared" si="192"/>
        <v>0.22399999999999998</v>
      </c>
      <c r="FD88" s="45">
        <f t="shared" si="192"/>
        <v>0.43750000000000006</v>
      </c>
      <c r="FE88" s="45">
        <f t="shared" si="192"/>
        <v>0.4</v>
      </c>
      <c r="FF88" s="45">
        <f t="shared" si="192"/>
        <v>0.40677966101694912</v>
      </c>
      <c r="FG88" s="45">
        <f t="shared" si="192"/>
        <v>0.40677966101694912</v>
      </c>
      <c r="FH88" s="45">
        <f t="shared" si="192"/>
        <v>0.48000000000000004</v>
      </c>
      <c r="FI88" s="45">
        <f t="shared" si="192"/>
        <v>0.32500000000000001</v>
      </c>
      <c r="FJ88" s="45">
        <f t="shared" si="192"/>
        <v>0.32500000000000001</v>
      </c>
      <c r="FK88" s="443" t="s">
        <v>2122</v>
      </c>
      <c r="FL88" s="45">
        <f t="shared" si="192"/>
        <v>0.25714285714285712</v>
      </c>
      <c r="FM88" s="45">
        <f t="shared" si="192"/>
        <v>0.28125</v>
      </c>
      <c r="FN88" s="45">
        <f t="shared" si="192"/>
        <v>0.29032258064516131</v>
      </c>
      <c r="FO88" s="45">
        <f t="shared" si="192"/>
        <v>0.25714285714285712</v>
      </c>
      <c r="FP88" s="45">
        <f t="shared" si="192"/>
        <v>0.25714285714285712</v>
      </c>
      <c r="FQ88" s="45">
        <f t="shared" si="192"/>
        <v>0.31372549019607843</v>
      </c>
      <c r="FR88" s="45">
        <f t="shared" si="192"/>
        <v>0.31372549019607843</v>
      </c>
      <c r="FS88" s="45">
        <f t="shared" si="192"/>
        <v>0.20779220779220781</v>
      </c>
      <c r="FT88" s="45">
        <f t="shared" si="192"/>
        <v>0.34</v>
      </c>
      <c r="FU88" s="45">
        <f t="shared" si="192"/>
        <v>0.25000000000000011</v>
      </c>
      <c r="FV88" s="45">
        <f t="shared" si="192"/>
        <v>0.33333333333333331</v>
      </c>
      <c r="FW88" s="45">
        <f t="shared" si="192"/>
        <v>0.34</v>
      </c>
      <c r="FX88" s="45">
        <f t="shared" si="192"/>
        <v>0.34</v>
      </c>
      <c r="FY88" s="45">
        <f t="shared" si="192"/>
        <v>0.43661971830985918</v>
      </c>
      <c r="FZ88" s="45">
        <f t="shared" si="192"/>
        <v>0.49206349206349204</v>
      </c>
      <c r="GA88" s="45">
        <f t="shared" si="192"/>
        <v>0.3243243243243244</v>
      </c>
      <c r="GB88" s="45">
        <f t="shared" si="192"/>
        <v>0.31707317073170732</v>
      </c>
      <c r="GC88" s="45">
        <f t="shared" si="192"/>
        <v>0.31707317073170732</v>
      </c>
      <c r="GD88" s="45">
        <f t="shared" si="192"/>
        <v>0.24999999999999994</v>
      </c>
      <c r="GE88" s="45">
        <f t="shared" si="192"/>
        <v>0.25714285714285717</v>
      </c>
      <c r="GF88" s="45">
        <f t="shared" si="192"/>
        <v>0.25714285714285717</v>
      </c>
    </row>
    <row r="89" spans="117:188">
      <c r="DM89" s="41">
        <v>19</v>
      </c>
      <c r="DN89" s="41">
        <v>1</v>
      </c>
      <c r="DO89" s="41" t="str">
        <f t="shared" si="152"/>
        <v>処遇加算なし特定加算なしベア加算なしから新加算Ⅰ</v>
      </c>
      <c r="DP89" s="45">
        <f t="shared" ref="DP89:DP106" si="193">BY3-AN$21</f>
        <v>0.41700000000000004</v>
      </c>
      <c r="DQ89" s="45">
        <f t="shared" ref="DQ89:DQ106" si="194">BZ3-AO$21</f>
        <v>0.34300000000000003</v>
      </c>
      <c r="DR89" s="45">
        <f t="shared" ref="DR89:DR106" si="195">CA3-AP$21</f>
        <v>0.41700000000000004</v>
      </c>
      <c r="DS89" s="45">
        <f t="shared" ref="DS89:DS106" si="196">CB3-AQ$21</f>
        <v>0.38200000000000001</v>
      </c>
      <c r="DT89" s="45">
        <f t="shared" ref="DT89:DT106" si="197">CC3-AR$21</f>
        <v>0.223</v>
      </c>
      <c r="DU89" s="45">
        <f t="shared" ref="DU89:DU106" si="198">CD3-AS$21</f>
        <v>8.0999999999999989E-2</v>
      </c>
      <c r="DV89" s="45">
        <f t="shared" ref="DV89:DV106" si="199">CE3-AT$21</f>
        <v>0.159</v>
      </c>
      <c r="DW89" s="45">
        <f t="shared" ref="DW89:DW106" si="200">CF3-AU$21</f>
        <v>0.159</v>
      </c>
      <c r="DX89" s="45">
        <f t="shared" ref="DX89:DX106" si="201">CG3-AV$21</f>
        <v>0.13700000000000001</v>
      </c>
      <c r="DY89" s="45">
        <f t="shared" ref="DY89:DY106" si="202">CH3-AW$21</f>
        <v>0.13800000000000001</v>
      </c>
      <c r="DZ89" s="45">
        <f t="shared" ref="DZ89:DZ106" si="203">CI3-AX$21</f>
        <v>0.13800000000000001</v>
      </c>
      <c r="EA89" s="45">
        <f t="shared" ref="EA89:EA106" si="204">CJ3-AY$21</f>
        <v>0.10299999999999999</v>
      </c>
      <c r="EB89" s="45">
        <f t="shared" ref="EB89:EB106" si="205">CK3-AZ$21</f>
        <v>0.10299999999999999</v>
      </c>
      <c r="EC89" s="45">
        <f t="shared" ref="EC89:EC106" si="206">CL3-BA$21</f>
        <v>9.6000000000000002E-2</v>
      </c>
      <c r="ED89" s="45">
        <f t="shared" ref="ED89:ED106" si="207">CM3-BB$21</f>
        <v>9.2999999999999999E-2</v>
      </c>
      <c r="EE89" s="45">
        <f t="shared" ref="EE89:EU89" si="208">CN3-BC$21</f>
        <v>0.10299999999999999</v>
      </c>
      <c r="EF89" s="45">
        <f t="shared" si="208"/>
        <v>0.10299999999999999</v>
      </c>
      <c r="EG89" s="45">
        <f t="shared" si="208"/>
        <v>0.14700000000000002</v>
      </c>
      <c r="EH89" s="45">
        <f t="shared" si="208"/>
        <v>0.14700000000000002</v>
      </c>
      <c r="EI89" s="45">
        <f t="shared" si="208"/>
        <v>0.21099999999999997</v>
      </c>
      <c r="EJ89" s="45">
        <f t="shared" si="208"/>
        <v>0.13100000000000001</v>
      </c>
      <c r="EK89" s="45">
        <f t="shared" si="208"/>
        <v>0.17599999999999999</v>
      </c>
      <c r="EL89" s="45">
        <f t="shared" si="208"/>
        <v>0.13400000000000001</v>
      </c>
      <c r="EM89" s="45">
        <f t="shared" si="208"/>
        <v>0.129</v>
      </c>
      <c r="EN89" s="45">
        <f t="shared" si="208"/>
        <v>0.129</v>
      </c>
      <c r="EO89" s="45">
        <f t="shared" si="208"/>
        <v>0.21100000000000002</v>
      </c>
      <c r="EP89" s="45">
        <f t="shared" si="208"/>
        <v>0.191</v>
      </c>
      <c r="EQ89" s="45">
        <f t="shared" si="208"/>
        <v>0.10100000000000001</v>
      </c>
      <c r="ER89" s="45">
        <f t="shared" si="208"/>
        <v>0.125</v>
      </c>
      <c r="ES89" s="45">
        <f t="shared" si="208"/>
        <v>0.125</v>
      </c>
      <c r="ET89" s="45">
        <f t="shared" si="208"/>
        <v>0.107</v>
      </c>
      <c r="EU89" s="45">
        <f t="shared" si="208"/>
        <v>0.105</v>
      </c>
      <c r="EV89" s="45">
        <f t="shared" ref="EV89:EV106" si="209">DE3-BT$21</f>
        <v>0.104</v>
      </c>
      <c r="EY89" s="41" t="s">
        <v>2279</v>
      </c>
      <c r="EZ89" s="519">
        <f t="shared" ref="EZ89:EZ106" si="210">DP89/BY3</f>
        <v>1</v>
      </c>
      <c r="FA89" s="519">
        <f t="shared" ref="FA89:GF98" si="211">DQ89/BZ3</f>
        <v>1</v>
      </c>
      <c r="FB89" s="519">
        <f t="shared" si="211"/>
        <v>1</v>
      </c>
      <c r="FC89" s="519">
        <f t="shared" si="211"/>
        <v>1</v>
      </c>
      <c r="FD89" s="519">
        <f t="shared" si="211"/>
        <v>1</v>
      </c>
      <c r="FE89" s="519">
        <f t="shared" si="211"/>
        <v>1</v>
      </c>
      <c r="FF89" s="519">
        <f t="shared" si="211"/>
        <v>1</v>
      </c>
      <c r="FG89" s="519">
        <f t="shared" si="211"/>
        <v>1</v>
      </c>
      <c r="FH89" s="519">
        <f t="shared" si="211"/>
        <v>1</v>
      </c>
      <c r="FI89" s="519">
        <f t="shared" si="211"/>
        <v>1</v>
      </c>
      <c r="FJ89" s="519">
        <f t="shared" si="211"/>
        <v>1</v>
      </c>
      <c r="FK89" s="519">
        <f t="shared" si="211"/>
        <v>1</v>
      </c>
      <c r="FL89" s="519">
        <f t="shared" si="211"/>
        <v>1</v>
      </c>
      <c r="FM89" s="519">
        <f t="shared" si="211"/>
        <v>1</v>
      </c>
      <c r="FN89" s="519">
        <f t="shared" si="211"/>
        <v>1</v>
      </c>
      <c r="FO89" s="519">
        <f t="shared" si="211"/>
        <v>1</v>
      </c>
      <c r="FP89" s="519">
        <f t="shared" si="211"/>
        <v>1</v>
      </c>
      <c r="FQ89" s="519">
        <f t="shared" si="211"/>
        <v>1</v>
      </c>
      <c r="FR89" s="519">
        <f t="shared" si="211"/>
        <v>1</v>
      </c>
      <c r="FS89" s="519">
        <f t="shared" si="211"/>
        <v>1</v>
      </c>
      <c r="FT89" s="519">
        <f t="shared" si="211"/>
        <v>1</v>
      </c>
      <c r="FU89" s="519">
        <f t="shared" si="211"/>
        <v>1</v>
      </c>
      <c r="FV89" s="519">
        <f t="shared" si="211"/>
        <v>1</v>
      </c>
      <c r="FW89" s="519">
        <f t="shared" si="211"/>
        <v>1</v>
      </c>
      <c r="FX89" s="519">
        <f t="shared" si="211"/>
        <v>1</v>
      </c>
      <c r="FY89" s="519">
        <f t="shared" si="211"/>
        <v>1</v>
      </c>
      <c r="FZ89" s="519">
        <f t="shared" si="211"/>
        <v>1</v>
      </c>
      <c r="GA89" s="519">
        <f t="shared" si="211"/>
        <v>1</v>
      </c>
      <c r="GB89" s="519">
        <f t="shared" si="211"/>
        <v>1</v>
      </c>
      <c r="GC89" s="519">
        <f t="shared" si="211"/>
        <v>1</v>
      </c>
      <c r="GD89" s="519">
        <f t="shared" si="211"/>
        <v>1</v>
      </c>
      <c r="GE89" s="519">
        <f t="shared" si="211"/>
        <v>1</v>
      </c>
      <c r="GF89" s="519">
        <f t="shared" si="211"/>
        <v>1</v>
      </c>
    </row>
    <row r="90" spans="117:188">
      <c r="DM90" s="41">
        <v>19</v>
      </c>
      <c r="DN90" s="41">
        <v>2</v>
      </c>
      <c r="DO90" s="41" t="str">
        <f t="shared" si="152"/>
        <v>処遇加算なし特定加算なしベア加算なしから新加算Ⅱ</v>
      </c>
      <c r="DP90" s="45">
        <f t="shared" si="193"/>
        <v>0.40200000000000002</v>
      </c>
      <c r="DQ90" s="45">
        <f t="shared" si="194"/>
        <v>0.32800000000000001</v>
      </c>
      <c r="DR90" s="45">
        <f t="shared" si="195"/>
        <v>0.40200000000000002</v>
      </c>
      <c r="DS90" s="45">
        <f t="shared" si="196"/>
        <v>0.36699999999999999</v>
      </c>
      <c r="DT90" s="45" t="e">
        <f t="shared" si="197"/>
        <v>#VALUE!</v>
      </c>
      <c r="DU90" s="45">
        <f t="shared" si="198"/>
        <v>7.9999999999999988E-2</v>
      </c>
      <c r="DV90" s="45" t="e">
        <f t="shared" si="199"/>
        <v>#VALUE!</v>
      </c>
      <c r="DW90" s="45" t="e">
        <f t="shared" si="200"/>
        <v>#VALUE!</v>
      </c>
      <c r="DX90" s="45">
        <f t="shared" si="201"/>
        <v>0.13500000000000001</v>
      </c>
      <c r="DY90" s="45">
        <f t="shared" si="202"/>
        <v>0.13400000000000001</v>
      </c>
      <c r="DZ90" s="45">
        <f t="shared" si="203"/>
        <v>0.13400000000000001</v>
      </c>
      <c r="EA90" s="45">
        <f t="shared" si="204"/>
        <v>0.10099999999999999</v>
      </c>
      <c r="EB90" s="45">
        <f t="shared" si="205"/>
        <v>0.10099999999999999</v>
      </c>
      <c r="EC90" s="45">
        <f t="shared" si="206"/>
        <v>9.4E-2</v>
      </c>
      <c r="ED90" s="45">
        <f t="shared" si="207"/>
        <v>9.0999999999999998E-2</v>
      </c>
      <c r="EE90" s="45" t="e">
        <f t="shared" ref="EE90:EU90" si="212">CN4-BC$21</f>
        <v>#VALUE!</v>
      </c>
      <c r="EF90" s="45">
        <f t="shared" si="212"/>
        <v>0.10099999999999999</v>
      </c>
      <c r="EG90" s="45">
        <f t="shared" si="212"/>
        <v>0.14400000000000002</v>
      </c>
      <c r="EH90" s="45">
        <f t="shared" si="212"/>
        <v>0.14400000000000002</v>
      </c>
      <c r="EI90" s="45">
        <f t="shared" si="212"/>
        <v>0.20799999999999996</v>
      </c>
      <c r="EJ90" s="45">
        <f t="shared" si="212"/>
        <v>0.128</v>
      </c>
      <c r="EK90" s="45">
        <f t="shared" si="212"/>
        <v>0.17299999999999999</v>
      </c>
      <c r="EL90" s="45">
        <f t="shared" si="212"/>
        <v>0.13100000000000001</v>
      </c>
      <c r="EM90" s="45" t="e">
        <f t="shared" si="212"/>
        <v>#VALUE!</v>
      </c>
      <c r="EN90" s="45" t="e">
        <f t="shared" si="212"/>
        <v>#VALUE!</v>
      </c>
      <c r="EO90" s="45">
        <f t="shared" si="212"/>
        <v>0.20700000000000002</v>
      </c>
      <c r="EP90" s="45">
        <f t="shared" si="212"/>
        <v>0.187</v>
      </c>
      <c r="EQ90" s="45" t="e">
        <f t="shared" si="212"/>
        <v>#VALUE!</v>
      </c>
      <c r="ER90" s="45" t="e">
        <f t="shared" si="212"/>
        <v>#VALUE!</v>
      </c>
      <c r="ES90" s="45" t="e">
        <f t="shared" si="212"/>
        <v>#VALUE!</v>
      </c>
      <c r="ET90" s="45" t="e">
        <f t="shared" si="212"/>
        <v>#VALUE!</v>
      </c>
      <c r="EU90" s="45" t="e">
        <f t="shared" si="212"/>
        <v>#VALUE!</v>
      </c>
      <c r="EV90" s="45" t="e">
        <f t="shared" si="209"/>
        <v>#VALUE!</v>
      </c>
      <c r="EY90" s="41" t="s">
        <v>2280</v>
      </c>
      <c r="EZ90" s="519">
        <f t="shared" si="210"/>
        <v>1</v>
      </c>
      <c r="FA90" s="519">
        <f t="shared" si="211"/>
        <v>1</v>
      </c>
      <c r="FB90" s="519">
        <f t="shared" si="211"/>
        <v>1</v>
      </c>
      <c r="FC90" s="519">
        <f t="shared" si="211"/>
        <v>1</v>
      </c>
      <c r="FD90" s="443" t="s">
        <v>2122</v>
      </c>
      <c r="FE90" s="519">
        <f t="shared" si="211"/>
        <v>1</v>
      </c>
      <c r="FF90" s="443" t="s">
        <v>2122</v>
      </c>
      <c r="FG90" s="443" t="s">
        <v>2122</v>
      </c>
      <c r="FH90" s="519">
        <f t="shared" si="211"/>
        <v>1</v>
      </c>
      <c r="FI90" s="519">
        <f t="shared" si="211"/>
        <v>1</v>
      </c>
      <c r="FJ90" s="519">
        <f t="shared" si="211"/>
        <v>1</v>
      </c>
      <c r="FK90" s="519">
        <f t="shared" si="211"/>
        <v>1</v>
      </c>
      <c r="FL90" s="519">
        <f t="shared" si="211"/>
        <v>1</v>
      </c>
      <c r="FM90" s="519">
        <f t="shared" si="211"/>
        <v>1</v>
      </c>
      <c r="FN90" s="519">
        <f t="shared" si="211"/>
        <v>1</v>
      </c>
      <c r="FO90" s="443" t="s">
        <v>2122</v>
      </c>
      <c r="FP90" s="519">
        <f t="shared" si="211"/>
        <v>1</v>
      </c>
      <c r="FQ90" s="519">
        <f t="shared" si="211"/>
        <v>1</v>
      </c>
      <c r="FR90" s="519">
        <f t="shared" si="211"/>
        <v>1</v>
      </c>
      <c r="FS90" s="519">
        <f t="shared" si="211"/>
        <v>1</v>
      </c>
      <c r="FT90" s="519">
        <f t="shared" si="211"/>
        <v>1</v>
      </c>
      <c r="FU90" s="519">
        <f t="shared" si="211"/>
        <v>1</v>
      </c>
      <c r="FV90" s="519">
        <f t="shared" si="211"/>
        <v>1</v>
      </c>
      <c r="FW90" s="443" t="s">
        <v>2122</v>
      </c>
      <c r="FX90" s="443" t="s">
        <v>2122</v>
      </c>
      <c r="FY90" s="519">
        <f t="shared" si="211"/>
        <v>1</v>
      </c>
      <c r="FZ90" s="519">
        <f t="shared" si="211"/>
        <v>1</v>
      </c>
      <c r="GA90" s="443" t="s">
        <v>2122</v>
      </c>
      <c r="GB90" s="443" t="s">
        <v>2122</v>
      </c>
      <c r="GC90" s="443" t="s">
        <v>2122</v>
      </c>
      <c r="GD90" s="443" t="s">
        <v>2122</v>
      </c>
      <c r="GE90" s="443" t="s">
        <v>2122</v>
      </c>
      <c r="GF90" s="443" t="s">
        <v>2122</v>
      </c>
    </row>
    <row r="91" spans="117:188">
      <c r="DM91" s="41">
        <v>19</v>
      </c>
      <c r="DN91" s="41">
        <v>3</v>
      </c>
      <c r="DO91" s="41" t="str">
        <f t="shared" si="152"/>
        <v>処遇加算なし特定加算なしベア加算なしから新加算Ⅲ</v>
      </c>
      <c r="DP91" s="45">
        <f t="shared" si="193"/>
        <v>0.34700000000000003</v>
      </c>
      <c r="DQ91" s="45">
        <f t="shared" si="194"/>
        <v>0.27300000000000002</v>
      </c>
      <c r="DR91" s="45">
        <f t="shared" si="195"/>
        <v>0.34700000000000003</v>
      </c>
      <c r="DS91" s="45">
        <f t="shared" si="196"/>
        <v>0.312</v>
      </c>
      <c r="DT91" s="45">
        <f t="shared" si="197"/>
        <v>0.16200000000000001</v>
      </c>
      <c r="DU91" s="45">
        <f t="shared" si="198"/>
        <v>6.699999999999999E-2</v>
      </c>
      <c r="DV91" s="45">
        <f t="shared" si="199"/>
        <v>0.13799999999999998</v>
      </c>
      <c r="DW91" s="45">
        <f t="shared" si="200"/>
        <v>0.13799999999999998</v>
      </c>
      <c r="DX91" s="45">
        <f t="shared" si="201"/>
        <v>0.11599999999999999</v>
      </c>
      <c r="DY91" s="45">
        <f t="shared" si="202"/>
        <v>9.8000000000000004E-2</v>
      </c>
      <c r="DZ91" s="45">
        <f t="shared" si="203"/>
        <v>9.8000000000000004E-2</v>
      </c>
      <c r="EA91" s="45">
        <f t="shared" si="204"/>
        <v>8.5999999999999993E-2</v>
      </c>
      <c r="EB91" s="45">
        <f t="shared" si="205"/>
        <v>8.5999999999999993E-2</v>
      </c>
      <c r="EC91" s="45">
        <f t="shared" si="206"/>
        <v>7.9000000000000001E-2</v>
      </c>
      <c r="ED91" s="45">
        <f t="shared" si="207"/>
        <v>7.5999999999999998E-2</v>
      </c>
      <c r="EE91" s="45">
        <f t="shared" ref="EE91:EU91" si="213">CN5-BC$21</f>
        <v>8.5999999999999993E-2</v>
      </c>
      <c r="EF91" s="45">
        <f t="shared" si="213"/>
        <v>8.5999999999999993E-2</v>
      </c>
      <c r="EG91" s="45">
        <f t="shared" si="213"/>
        <v>0.128</v>
      </c>
      <c r="EH91" s="45">
        <f t="shared" si="213"/>
        <v>0.128</v>
      </c>
      <c r="EI91" s="45">
        <f t="shared" si="213"/>
        <v>0.192</v>
      </c>
      <c r="EJ91" s="45">
        <f t="shared" si="213"/>
        <v>0.11800000000000001</v>
      </c>
      <c r="EK91" s="45">
        <f t="shared" si="213"/>
        <v>0.16299999999999998</v>
      </c>
      <c r="EL91" s="45">
        <f t="shared" si="213"/>
        <v>0.12100000000000001</v>
      </c>
      <c r="EM91" s="45">
        <f t="shared" si="213"/>
        <v>0.11800000000000001</v>
      </c>
      <c r="EN91" s="45">
        <f t="shared" si="213"/>
        <v>0.11800000000000001</v>
      </c>
      <c r="EO91" s="45">
        <f t="shared" si="213"/>
        <v>0.16800000000000001</v>
      </c>
      <c r="EP91" s="45">
        <f t="shared" si="213"/>
        <v>0.14799999999999999</v>
      </c>
      <c r="EQ91" s="45">
        <f t="shared" si="213"/>
        <v>8.4000000000000005E-2</v>
      </c>
      <c r="ER91" s="45">
        <f t="shared" si="213"/>
        <v>9.9000000000000005E-2</v>
      </c>
      <c r="ES91" s="45">
        <f t="shared" si="213"/>
        <v>9.9000000000000005E-2</v>
      </c>
      <c r="ET91" s="45">
        <f t="shared" si="213"/>
        <v>8.8999999999999996E-2</v>
      </c>
      <c r="EU91" s="45">
        <f t="shared" si="213"/>
        <v>8.6999999999999994E-2</v>
      </c>
      <c r="EV91" s="45">
        <f t="shared" si="209"/>
        <v>8.5999999999999993E-2</v>
      </c>
      <c r="EY91" s="41" t="s">
        <v>2281</v>
      </c>
      <c r="EZ91" s="519">
        <f t="shared" si="210"/>
        <v>1</v>
      </c>
      <c r="FA91" s="519">
        <f t="shared" si="211"/>
        <v>1</v>
      </c>
      <c r="FB91" s="519">
        <f t="shared" si="211"/>
        <v>1</v>
      </c>
      <c r="FC91" s="519">
        <f t="shared" si="211"/>
        <v>1</v>
      </c>
      <c r="FD91" s="519">
        <f t="shared" si="211"/>
        <v>1</v>
      </c>
      <c r="FE91" s="519">
        <f t="shared" si="211"/>
        <v>1</v>
      </c>
      <c r="FF91" s="519">
        <f t="shared" si="211"/>
        <v>1</v>
      </c>
      <c r="FG91" s="519">
        <f t="shared" si="211"/>
        <v>1</v>
      </c>
      <c r="FH91" s="519">
        <f t="shared" si="211"/>
        <v>1</v>
      </c>
      <c r="FI91" s="519">
        <f t="shared" si="211"/>
        <v>1</v>
      </c>
      <c r="FJ91" s="519">
        <f t="shared" si="211"/>
        <v>1</v>
      </c>
      <c r="FK91" s="519">
        <f t="shared" si="211"/>
        <v>1</v>
      </c>
      <c r="FL91" s="519">
        <f t="shared" si="211"/>
        <v>1</v>
      </c>
      <c r="FM91" s="519">
        <f t="shared" si="211"/>
        <v>1</v>
      </c>
      <c r="FN91" s="519">
        <f t="shared" si="211"/>
        <v>1</v>
      </c>
      <c r="FO91" s="519">
        <f t="shared" si="211"/>
        <v>1</v>
      </c>
      <c r="FP91" s="519">
        <f t="shared" si="211"/>
        <v>1</v>
      </c>
      <c r="FQ91" s="519">
        <f t="shared" si="211"/>
        <v>1</v>
      </c>
      <c r="FR91" s="519">
        <f t="shared" si="211"/>
        <v>1</v>
      </c>
      <c r="FS91" s="519">
        <f t="shared" si="211"/>
        <v>1</v>
      </c>
      <c r="FT91" s="519">
        <f t="shared" si="211"/>
        <v>1</v>
      </c>
      <c r="FU91" s="519">
        <f t="shared" si="211"/>
        <v>1</v>
      </c>
      <c r="FV91" s="519">
        <f t="shared" si="211"/>
        <v>1</v>
      </c>
      <c r="FW91" s="519">
        <f t="shared" si="211"/>
        <v>1</v>
      </c>
      <c r="FX91" s="519">
        <f t="shared" si="211"/>
        <v>1</v>
      </c>
      <c r="FY91" s="519">
        <f t="shared" si="211"/>
        <v>1</v>
      </c>
      <c r="FZ91" s="519">
        <f t="shared" si="211"/>
        <v>1</v>
      </c>
      <c r="GA91" s="519">
        <f t="shared" si="211"/>
        <v>1</v>
      </c>
      <c r="GB91" s="519">
        <f t="shared" si="211"/>
        <v>1</v>
      </c>
      <c r="GC91" s="519">
        <f t="shared" si="211"/>
        <v>1</v>
      </c>
      <c r="GD91" s="519">
        <f t="shared" si="211"/>
        <v>1</v>
      </c>
      <c r="GE91" s="519">
        <f t="shared" si="211"/>
        <v>1</v>
      </c>
      <c r="GF91" s="519">
        <f t="shared" si="211"/>
        <v>1</v>
      </c>
    </row>
    <row r="92" spans="117:188">
      <c r="DM92" s="41">
        <v>19</v>
      </c>
      <c r="DN92" s="41">
        <v>4</v>
      </c>
      <c r="DO92" s="41" t="str">
        <f t="shared" si="152"/>
        <v>処遇加算なし特定加算なしベア加算なしから新加算Ⅳ</v>
      </c>
      <c r="DP92" s="45">
        <f t="shared" si="193"/>
        <v>0.27300000000000002</v>
      </c>
      <c r="DQ92" s="45">
        <f t="shared" si="194"/>
        <v>0.219</v>
      </c>
      <c r="DR92" s="45">
        <f t="shared" si="195"/>
        <v>0.27300000000000002</v>
      </c>
      <c r="DS92" s="45">
        <f t="shared" si="196"/>
        <v>0.24799999999999997</v>
      </c>
      <c r="DT92" s="45">
        <f t="shared" si="197"/>
        <v>0.13800000000000001</v>
      </c>
      <c r="DU92" s="45">
        <f t="shared" si="198"/>
        <v>5.4999999999999993E-2</v>
      </c>
      <c r="DV92" s="45">
        <f t="shared" si="199"/>
        <v>0.11499999999999999</v>
      </c>
      <c r="DW92" s="45">
        <f t="shared" si="200"/>
        <v>0.11499999999999999</v>
      </c>
      <c r="DX92" s="45">
        <f t="shared" si="201"/>
        <v>9.9000000000000005E-2</v>
      </c>
      <c r="DY92" s="45">
        <f t="shared" si="202"/>
        <v>0.08</v>
      </c>
      <c r="DZ92" s="45">
        <f t="shared" si="203"/>
        <v>0.08</v>
      </c>
      <c r="EA92" s="45">
        <f t="shared" si="204"/>
        <v>6.8999999999999992E-2</v>
      </c>
      <c r="EB92" s="45">
        <f t="shared" si="205"/>
        <v>6.8999999999999992E-2</v>
      </c>
      <c r="EC92" s="45">
        <f t="shared" si="206"/>
        <v>6.3E-2</v>
      </c>
      <c r="ED92" s="45">
        <f t="shared" si="207"/>
        <v>6.2E-2</v>
      </c>
      <c r="EE92" s="45">
        <f t="shared" ref="EE92:EU92" si="214">CN6-BC$21</f>
        <v>6.8999999999999992E-2</v>
      </c>
      <c r="EF92" s="45">
        <f t="shared" si="214"/>
        <v>6.8999999999999992E-2</v>
      </c>
      <c r="EG92" s="45">
        <f t="shared" si="214"/>
        <v>0.105</v>
      </c>
      <c r="EH92" s="45">
        <f t="shared" si="214"/>
        <v>0.105</v>
      </c>
      <c r="EI92" s="45">
        <f t="shared" si="214"/>
        <v>0.15200000000000002</v>
      </c>
      <c r="EJ92" s="45">
        <f t="shared" si="214"/>
        <v>9.6000000000000002E-2</v>
      </c>
      <c r="EK92" s="45">
        <f t="shared" si="214"/>
        <v>0.129</v>
      </c>
      <c r="EL92" s="45">
        <f t="shared" si="214"/>
        <v>9.8000000000000004E-2</v>
      </c>
      <c r="EM92" s="45">
        <f t="shared" si="214"/>
        <v>9.6000000000000002E-2</v>
      </c>
      <c r="EN92" s="45">
        <f t="shared" si="214"/>
        <v>9.6000000000000002E-2</v>
      </c>
      <c r="EO92" s="45">
        <f t="shared" si="214"/>
        <v>0.14099999999999999</v>
      </c>
      <c r="EP92" s="45">
        <f t="shared" si="214"/>
        <v>0.127</v>
      </c>
      <c r="EQ92" s="45">
        <f t="shared" si="214"/>
        <v>6.7000000000000004E-2</v>
      </c>
      <c r="ER92" s="45">
        <f t="shared" si="214"/>
        <v>8.1000000000000003E-2</v>
      </c>
      <c r="ES92" s="45">
        <f t="shared" si="214"/>
        <v>8.1000000000000003E-2</v>
      </c>
      <c r="ET92" s="45">
        <f t="shared" si="214"/>
        <v>7.0999999999999994E-2</v>
      </c>
      <c r="EU92" s="45">
        <f t="shared" si="214"/>
        <v>6.8999999999999992E-2</v>
      </c>
      <c r="EV92" s="45">
        <f t="shared" si="209"/>
        <v>6.8999999999999992E-2</v>
      </c>
      <c r="EY92" s="41" t="s">
        <v>2282</v>
      </c>
      <c r="EZ92" s="519">
        <f t="shared" si="210"/>
        <v>1</v>
      </c>
      <c r="FA92" s="519">
        <f t="shared" si="211"/>
        <v>1</v>
      </c>
      <c r="FB92" s="519">
        <f t="shared" si="211"/>
        <v>1</v>
      </c>
      <c r="FC92" s="519">
        <f t="shared" si="211"/>
        <v>1</v>
      </c>
      <c r="FD92" s="519">
        <f t="shared" si="211"/>
        <v>1</v>
      </c>
      <c r="FE92" s="519">
        <f t="shared" si="211"/>
        <v>1</v>
      </c>
      <c r="FF92" s="519">
        <f t="shared" si="211"/>
        <v>1</v>
      </c>
      <c r="FG92" s="519">
        <f t="shared" si="211"/>
        <v>1</v>
      </c>
      <c r="FH92" s="519">
        <f t="shared" si="211"/>
        <v>1</v>
      </c>
      <c r="FI92" s="519">
        <f t="shared" si="211"/>
        <v>1</v>
      </c>
      <c r="FJ92" s="519">
        <f t="shared" si="211"/>
        <v>1</v>
      </c>
      <c r="FK92" s="519">
        <f t="shared" si="211"/>
        <v>1</v>
      </c>
      <c r="FL92" s="519">
        <f t="shared" si="211"/>
        <v>1</v>
      </c>
      <c r="FM92" s="519">
        <f t="shared" si="211"/>
        <v>1</v>
      </c>
      <c r="FN92" s="519">
        <f t="shared" si="211"/>
        <v>1</v>
      </c>
      <c r="FO92" s="519">
        <f t="shared" si="211"/>
        <v>1</v>
      </c>
      <c r="FP92" s="519">
        <f t="shared" si="211"/>
        <v>1</v>
      </c>
      <c r="FQ92" s="519">
        <f t="shared" si="211"/>
        <v>1</v>
      </c>
      <c r="FR92" s="519">
        <f t="shared" si="211"/>
        <v>1</v>
      </c>
      <c r="FS92" s="519">
        <f t="shared" si="211"/>
        <v>1</v>
      </c>
      <c r="FT92" s="519">
        <f t="shared" si="211"/>
        <v>1</v>
      </c>
      <c r="FU92" s="519">
        <f t="shared" si="211"/>
        <v>1</v>
      </c>
      <c r="FV92" s="519">
        <f t="shared" si="211"/>
        <v>1</v>
      </c>
      <c r="FW92" s="519">
        <f t="shared" si="211"/>
        <v>1</v>
      </c>
      <c r="FX92" s="519">
        <f t="shared" si="211"/>
        <v>1</v>
      </c>
      <c r="FY92" s="519">
        <f t="shared" si="211"/>
        <v>1</v>
      </c>
      <c r="FZ92" s="519">
        <f t="shared" si="211"/>
        <v>1</v>
      </c>
      <c r="GA92" s="519">
        <f t="shared" si="211"/>
        <v>1</v>
      </c>
      <c r="GB92" s="519">
        <f t="shared" si="211"/>
        <v>1</v>
      </c>
      <c r="GC92" s="519">
        <f t="shared" si="211"/>
        <v>1</v>
      </c>
      <c r="GD92" s="519">
        <f t="shared" si="211"/>
        <v>1</v>
      </c>
      <c r="GE92" s="519">
        <f t="shared" si="211"/>
        <v>1</v>
      </c>
      <c r="GF92" s="519">
        <f t="shared" si="211"/>
        <v>1</v>
      </c>
    </row>
    <row r="93" spans="117:188">
      <c r="DM93" s="41">
        <v>19</v>
      </c>
      <c r="DN93" s="41">
        <v>5</v>
      </c>
      <c r="DO93" s="41" t="str">
        <f t="shared" si="152"/>
        <v>処遇加算なし特定加算なしベア加算なしから新加算Ⅴ（１）</v>
      </c>
      <c r="DP93" s="45">
        <f t="shared" si="193"/>
        <v>0.37200000000000005</v>
      </c>
      <c r="DQ93" s="45">
        <f t="shared" si="194"/>
        <v>0.29800000000000004</v>
      </c>
      <c r="DR93" s="45">
        <f t="shared" si="195"/>
        <v>0.37200000000000005</v>
      </c>
      <c r="DS93" s="45">
        <f t="shared" si="196"/>
        <v>0.33700000000000002</v>
      </c>
      <c r="DT93" s="45">
        <f t="shared" si="197"/>
        <v>0.17799999999999999</v>
      </c>
      <c r="DU93" s="45">
        <f t="shared" si="198"/>
        <v>6.9999999999999993E-2</v>
      </c>
      <c r="DV93" s="45">
        <f t="shared" si="199"/>
        <v>0.13100000000000001</v>
      </c>
      <c r="DW93" s="45">
        <f t="shared" si="200"/>
        <v>0.13100000000000001</v>
      </c>
      <c r="DX93" s="45">
        <f t="shared" si="201"/>
        <v>0.10900000000000001</v>
      </c>
      <c r="DY93" s="45">
        <f t="shared" si="202"/>
        <v>0.12000000000000001</v>
      </c>
      <c r="DZ93" s="45">
        <f t="shared" si="203"/>
        <v>0.12000000000000001</v>
      </c>
      <c r="EA93" s="45" t="e">
        <f t="shared" si="204"/>
        <v>#VALUE!</v>
      </c>
      <c r="EB93" s="45">
        <f t="shared" si="205"/>
        <v>0.09</v>
      </c>
      <c r="EC93" s="45">
        <f t="shared" si="206"/>
        <v>8.3000000000000004E-2</v>
      </c>
      <c r="ED93" s="45">
        <f t="shared" si="207"/>
        <v>0.08</v>
      </c>
      <c r="EE93" s="45">
        <f t="shared" ref="EE93:EU93" si="215">CN7-BC$21</f>
        <v>0.09</v>
      </c>
      <c r="EF93" s="45">
        <f t="shared" si="215"/>
        <v>0.09</v>
      </c>
      <c r="EG93" s="45">
        <f t="shared" si="215"/>
        <v>0.121</v>
      </c>
      <c r="EH93" s="45">
        <f t="shared" si="215"/>
        <v>0.121</v>
      </c>
      <c r="EI93" s="45">
        <f t="shared" si="215"/>
        <v>0.185</v>
      </c>
      <c r="EJ93" s="45">
        <f t="shared" si="215"/>
        <v>0.111</v>
      </c>
      <c r="EK93" s="45">
        <f t="shared" si="215"/>
        <v>0.15600000000000003</v>
      </c>
      <c r="EL93" s="45">
        <f t="shared" si="215"/>
        <v>0.114</v>
      </c>
      <c r="EM93" s="45">
        <f t="shared" si="215"/>
        <v>0.109</v>
      </c>
      <c r="EN93" s="45">
        <f t="shared" si="215"/>
        <v>0.109</v>
      </c>
      <c r="EO93" s="45">
        <f t="shared" si="215"/>
        <v>0.17300000000000001</v>
      </c>
      <c r="EP93" s="45">
        <f t="shared" si="215"/>
        <v>0.153</v>
      </c>
      <c r="EQ93" s="45">
        <f t="shared" si="215"/>
        <v>9.0000000000000011E-2</v>
      </c>
      <c r="ER93" s="45">
        <f t="shared" si="215"/>
        <v>0.107</v>
      </c>
      <c r="ES93" s="45">
        <f t="shared" si="215"/>
        <v>0.107</v>
      </c>
      <c r="ET93" s="45">
        <f t="shared" si="215"/>
        <v>9.4E-2</v>
      </c>
      <c r="EU93" s="45">
        <f t="shared" si="215"/>
        <v>9.1999999999999998E-2</v>
      </c>
      <c r="EV93" s="45">
        <f t="shared" si="209"/>
        <v>9.0999999999999998E-2</v>
      </c>
      <c r="EY93" s="41" t="s">
        <v>2283</v>
      </c>
      <c r="EZ93" s="519">
        <f t="shared" si="210"/>
        <v>1</v>
      </c>
      <c r="FA93" s="519">
        <f t="shared" si="211"/>
        <v>1</v>
      </c>
      <c r="FB93" s="519">
        <f t="shared" si="211"/>
        <v>1</v>
      </c>
      <c r="FC93" s="519">
        <f t="shared" si="211"/>
        <v>1</v>
      </c>
      <c r="FD93" s="519">
        <f t="shared" si="211"/>
        <v>1</v>
      </c>
      <c r="FE93" s="519">
        <f t="shared" si="211"/>
        <v>1</v>
      </c>
      <c r="FF93" s="519">
        <f t="shared" si="211"/>
        <v>1</v>
      </c>
      <c r="FG93" s="519">
        <f t="shared" si="211"/>
        <v>1</v>
      </c>
      <c r="FH93" s="519">
        <f t="shared" si="211"/>
        <v>1</v>
      </c>
      <c r="FI93" s="519">
        <f t="shared" si="211"/>
        <v>1</v>
      </c>
      <c r="FJ93" s="519">
        <f t="shared" si="211"/>
        <v>1</v>
      </c>
      <c r="FK93" s="443" t="s">
        <v>2122</v>
      </c>
      <c r="FL93" s="519">
        <f t="shared" si="211"/>
        <v>1</v>
      </c>
      <c r="FM93" s="519">
        <f t="shared" si="211"/>
        <v>1</v>
      </c>
      <c r="FN93" s="519">
        <f t="shared" si="211"/>
        <v>1</v>
      </c>
      <c r="FO93" s="519">
        <f t="shared" si="211"/>
        <v>1</v>
      </c>
      <c r="FP93" s="519">
        <f t="shared" si="211"/>
        <v>1</v>
      </c>
      <c r="FQ93" s="519">
        <f t="shared" si="211"/>
        <v>1</v>
      </c>
      <c r="FR93" s="519">
        <f t="shared" si="211"/>
        <v>1</v>
      </c>
      <c r="FS93" s="519">
        <f t="shared" si="211"/>
        <v>1</v>
      </c>
      <c r="FT93" s="519">
        <f t="shared" si="211"/>
        <v>1</v>
      </c>
      <c r="FU93" s="519">
        <f t="shared" si="211"/>
        <v>1</v>
      </c>
      <c r="FV93" s="519">
        <f t="shared" si="211"/>
        <v>1</v>
      </c>
      <c r="FW93" s="519">
        <f t="shared" si="211"/>
        <v>1</v>
      </c>
      <c r="FX93" s="519">
        <f t="shared" si="211"/>
        <v>1</v>
      </c>
      <c r="FY93" s="519">
        <f t="shared" si="211"/>
        <v>1</v>
      </c>
      <c r="FZ93" s="519">
        <f t="shared" si="211"/>
        <v>1</v>
      </c>
      <c r="GA93" s="519">
        <f t="shared" si="211"/>
        <v>1</v>
      </c>
      <c r="GB93" s="519">
        <f t="shared" si="211"/>
        <v>1</v>
      </c>
      <c r="GC93" s="519">
        <f t="shared" si="211"/>
        <v>1</v>
      </c>
      <c r="GD93" s="519">
        <f t="shared" si="211"/>
        <v>1</v>
      </c>
      <c r="GE93" s="519">
        <f t="shared" si="211"/>
        <v>1</v>
      </c>
      <c r="GF93" s="519">
        <f t="shared" si="211"/>
        <v>1</v>
      </c>
    </row>
    <row r="94" spans="117:188">
      <c r="DM94" s="41">
        <v>19</v>
      </c>
      <c r="DN94" s="41">
        <v>6</v>
      </c>
      <c r="DO94" s="41" t="str">
        <f t="shared" si="152"/>
        <v>処遇加算なし特定加算なしベア加算なしから新加算Ⅴ（２）</v>
      </c>
      <c r="DP94" s="45">
        <f t="shared" si="193"/>
        <v>0.34300000000000003</v>
      </c>
      <c r="DQ94" s="45">
        <f t="shared" si="194"/>
        <v>0.28900000000000003</v>
      </c>
      <c r="DR94" s="45">
        <f t="shared" si="195"/>
        <v>0.34300000000000003</v>
      </c>
      <c r="DS94" s="45">
        <f t="shared" si="196"/>
        <v>0.318</v>
      </c>
      <c r="DT94" s="45">
        <f t="shared" si="197"/>
        <v>0.19899999999999998</v>
      </c>
      <c r="DU94" s="45">
        <f t="shared" si="198"/>
        <v>6.8999999999999992E-2</v>
      </c>
      <c r="DV94" s="45">
        <f t="shared" si="199"/>
        <v>0.13600000000000001</v>
      </c>
      <c r="DW94" s="45">
        <f t="shared" si="200"/>
        <v>0.13600000000000001</v>
      </c>
      <c r="DX94" s="45">
        <f t="shared" si="201"/>
        <v>0.12</v>
      </c>
      <c r="DY94" s="45">
        <f t="shared" si="202"/>
        <v>0.12</v>
      </c>
      <c r="DZ94" s="45">
        <f t="shared" si="203"/>
        <v>0.12</v>
      </c>
      <c r="EA94" s="45" t="e">
        <f t="shared" si="204"/>
        <v>#VALUE!</v>
      </c>
      <c r="EB94" s="45">
        <f t="shared" si="205"/>
        <v>8.5999999999999993E-2</v>
      </c>
      <c r="EC94" s="45">
        <f t="shared" si="206"/>
        <v>0.08</v>
      </c>
      <c r="ED94" s="45">
        <f t="shared" si="207"/>
        <v>7.9000000000000001E-2</v>
      </c>
      <c r="EE94" s="45">
        <f t="shared" ref="EE94:EU94" si="216">CN8-BC$21</f>
        <v>8.5999999999999993E-2</v>
      </c>
      <c r="EF94" s="45">
        <f t="shared" si="216"/>
        <v>8.5999999999999993E-2</v>
      </c>
      <c r="EG94" s="45">
        <f t="shared" si="216"/>
        <v>0.124</v>
      </c>
      <c r="EH94" s="45">
        <f t="shared" si="216"/>
        <v>0.124</v>
      </c>
      <c r="EI94" s="45">
        <f t="shared" si="216"/>
        <v>0.17099999999999999</v>
      </c>
      <c r="EJ94" s="45">
        <f t="shared" si="216"/>
        <v>0.109</v>
      </c>
      <c r="EK94" s="45">
        <f t="shared" si="216"/>
        <v>0.14200000000000002</v>
      </c>
      <c r="EL94" s="45">
        <f t="shared" si="216"/>
        <v>0.111</v>
      </c>
      <c r="EM94" s="45">
        <f t="shared" si="216"/>
        <v>0.107</v>
      </c>
      <c r="EN94" s="45">
        <f t="shared" si="216"/>
        <v>0.107</v>
      </c>
      <c r="EO94" s="45">
        <f t="shared" si="216"/>
        <v>0.184</v>
      </c>
      <c r="EP94" s="45">
        <f t="shared" si="216"/>
        <v>0.17</v>
      </c>
      <c r="EQ94" s="45">
        <f t="shared" si="216"/>
        <v>8.4000000000000005E-2</v>
      </c>
      <c r="ER94" s="45">
        <f t="shared" si="216"/>
        <v>0.107</v>
      </c>
      <c r="ES94" s="45">
        <f t="shared" si="216"/>
        <v>0.107</v>
      </c>
      <c r="ET94" s="45">
        <f t="shared" si="216"/>
        <v>8.8999999999999996E-2</v>
      </c>
      <c r="EU94" s="45">
        <f t="shared" si="216"/>
        <v>8.6999999999999994E-2</v>
      </c>
      <c r="EV94" s="45">
        <f t="shared" si="209"/>
        <v>8.6999999999999994E-2</v>
      </c>
      <c r="EY94" s="41" t="s">
        <v>2284</v>
      </c>
      <c r="EZ94" s="519">
        <f t="shared" si="210"/>
        <v>1</v>
      </c>
      <c r="FA94" s="519">
        <f t="shared" si="211"/>
        <v>1</v>
      </c>
      <c r="FB94" s="519">
        <f t="shared" si="211"/>
        <v>1</v>
      </c>
      <c r="FC94" s="519">
        <f t="shared" si="211"/>
        <v>1</v>
      </c>
      <c r="FD94" s="519">
        <f t="shared" si="211"/>
        <v>1</v>
      </c>
      <c r="FE94" s="519">
        <f t="shared" si="211"/>
        <v>1</v>
      </c>
      <c r="FF94" s="519">
        <f t="shared" si="211"/>
        <v>1</v>
      </c>
      <c r="FG94" s="519">
        <f t="shared" si="211"/>
        <v>1</v>
      </c>
      <c r="FH94" s="519">
        <f t="shared" si="211"/>
        <v>1</v>
      </c>
      <c r="FI94" s="519">
        <f t="shared" si="211"/>
        <v>1</v>
      </c>
      <c r="FJ94" s="519">
        <f t="shared" si="211"/>
        <v>1</v>
      </c>
      <c r="FK94" s="443" t="s">
        <v>2122</v>
      </c>
      <c r="FL94" s="519">
        <f t="shared" si="211"/>
        <v>1</v>
      </c>
      <c r="FM94" s="519">
        <f t="shared" si="211"/>
        <v>1</v>
      </c>
      <c r="FN94" s="519">
        <f t="shared" si="211"/>
        <v>1</v>
      </c>
      <c r="FO94" s="519">
        <f t="shared" si="211"/>
        <v>1</v>
      </c>
      <c r="FP94" s="519">
        <f t="shared" si="211"/>
        <v>1</v>
      </c>
      <c r="FQ94" s="519">
        <f t="shared" si="211"/>
        <v>1</v>
      </c>
      <c r="FR94" s="519">
        <f t="shared" si="211"/>
        <v>1</v>
      </c>
      <c r="FS94" s="519">
        <f t="shared" si="211"/>
        <v>1</v>
      </c>
      <c r="FT94" s="519">
        <f t="shared" si="211"/>
        <v>1</v>
      </c>
      <c r="FU94" s="519">
        <f t="shared" si="211"/>
        <v>1</v>
      </c>
      <c r="FV94" s="519">
        <f t="shared" si="211"/>
        <v>1</v>
      </c>
      <c r="FW94" s="519">
        <f t="shared" si="211"/>
        <v>1</v>
      </c>
      <c r="FX94" s="519">
        <f t="shared" si="211"/>
        <v>1</v>
      </c>
      <c r="FY94" s="519">
        <f t="shared" si="211"/>
        <v>1</v>
      </c>
      <c r="FZ94" s="519">
        <f t="shared" si="211"/>
        <v>1</v>
      </c>
      <c r="GA94" s="519">
        <f t="shared" si="211"/>
        <v>1</v>
      </c>
      <c r="GB94" s="519">
        <f t="shared" si="211"/>
        <v>1</v>
      </c>
      <c r="GC94" s="519">
        <f t="shared" si="211"/>
        <v>1</v>
      </c>
      <c r="GD94" s="519">
        <f t="shared" si="211"/>
        <v>1</v>
      </c>
      <c r="GE94" s="519">
        <f t="shared" si="211"/>
        <v>1</v>
      </c>
      <c r="GF94" s="519">
        <f t="shared" si="211"/>
        <v>1</v>
      </c>
    </row>
    <row r="95" spans="117:188">
      <c r="DM95" s="41">
        <v>19</v>
      </c>
      <c r="DN95" s="41">
        <v>7</v>
      </c>
      <c r="DO95" s="41" t="str">
        <f t="shared" si="152"/>
        <v>処遇加算なし特定加算なしベア加算なしから新加算Ⅴ（３）</v>
      </c>
      <c r="DP95" s="45">
        <f t="shared" si="193"/>
        <v>0.35700000000000004</v>
      </c>
      <c r="DQ95" s="45">
        <f t="shared" si="194"/>
        <v>0.28300000000000003</v>
      </c>
      <c r="DR95" s="45">
        <f t="shared" si="195"/>
        <v>0.35700000000000004</v>
      </c>
      <c r="DS95" s="45">
        <f t="shared" si="196"/>
        <v>0.32200000000000001</v>
      </c>
      <c r="DT95" s="45" t="e">
        <f t="shared" si="197"/>
        <v>#VALUE!</v>
      </c>
      <c r="DU95" s="45">
        <f t="shared" si="198"/>
        <v>6.8999999999999992E-2</v>
      </c>
      <c r="DV95" s="45" t="e">
        <f t="shared" si="199"/>
        <v>#VALUE!</v>
      </c>
      <c r="DW95" s="45" t="e">
        <f t="shared" si="200"/>
        <v>#VALUE!</v>
      </c>
      <c r="DX95" s="45">
        <f t="shared" si="201"/>
        <v>0.10700000000000001</v>
      </c>
      <c r="DY95" s="45">
        <f t="shared" si="202"/>
        <v>0.11600000000000001</v>
      </c>
      <c r="DZ95" s="45">
        <f t="shared" si="203"/>
        <v>0.11600000000000001</v>
      </c>
      <c r="EA95" s="45" t="e">
        <f t="shared" si="204"/>
        <v>#VALUE!</v>
      </c>
      <c r="EB95" s="45">
        <f t="shared" si="205"/>
        <v>8.7999999999999995E-2</v>
      </c>
      <c r="EC95" s="45">
        <f t="shared" si="206"/>
        <v>8.1000000000000003E-2</v>
      </c>
      <c r="ED95" s="45">
        <f t="shared" si="207"/>
        <v>7.8E-2</v>
      </c>
      <c r="EE95" s="45" t="e">
        <f t="shared" ref="EE95:EU95" si="217">CN9-BC$21</f>
        <v>#VALUE!</v>
      </c>
      <c r="EF95" s="45">
        <f t="shared" si="217"/>
        <v>8.7999999999999995E-2</v>
      </c>
      <c r="EG95" s="45">
        <f t="shared" si="217"/>
        <v>0.11799999999999999</v>
      </c>
      <c r="EH95" s="45">
        <f t="shared" si="217"/>
        <v>0.11799999999999999</v>
      </c>
      <c r="EI95" s="45">
        <f t="shared" si="217"/>
        <v>0.182</v>
      </c>
      <c r="EJ95" s="45">
        <f t="shared" si="217"/>
        <v>0.108</v>
      </c>
      <c r="EK95" s="45">
        <f t="shared" si="217"/>
        <v>0.15300000000000002</v>
      </c>
      <c r="EL95" s="45">
        <f t="shared" si="217"/>
        <v>0.111</v>
      </c>
      <c r="EM95" s="45" t="e">
        <f t="shared" si="217"/>
        <v>#VALUE!</v>
      </c>
      <c r="EN95" s="45" t="e">
        <f t="shared" si="217"/>
        <v>#VALUE!</v>
      </c>
      <c r="EO95" s="45">
        <f t="shared" si="217"/>
        <v>0.16900000000000001</v>
      </c>
      <c r="EP95" s="45">
        <f t="shared" si="217"/>
        <v>0.14899999999999999</v>
      </c>
      <c r="EQ95" s="45" t="e">
        <f>CZ9-BO$21</f>
        <v>#VALUE!</v>
      </c>
      <c r="ER95" s="45" t="e">
        <f t="shared" si="217"/>
        <v>#VALUE!</v>
      </c>
      <c r="ES95" s="45" t="e">
        <f t="shared" si="217"/>
        <v>#VALUE!</v>
      </c>
      <c r="ET95" s="45" t="e">
        <f t="shared" si="217"/>
        <v>#VALUE!</v>
      </c>
      <c r="EU95" s="45" t="e">
        <f t="shared" si="217"/>
        <v>#VALUE!</v>
      </c>
      <c r="EV95" s="45" t="e">
        <f t="shared" si="209"/>
        <v>#VALUE!</v>
      </c>
      <c r="EY95" s="41" t="s">
        <v>2285</v>
      </c>
      <c r="EZ95" s="519">
        <f t="shared" si="210"/>
        <v>1</v>
      </c>
      <c r="FA95" s="519">
        <f t="shared" si="211"/>
        <v>1</v>
      </c>
      <c r="FB95" s="519">
        <f t="shared" si="211"/>
        <v>1</v>
      </c>
      <c r="FC95" s="519">
        <f t="shared" si="211"/>
        <v>1</v>
      </c>
      <c r="FD95" s="443" t="s">
        <v>2122</v>
      </c>
      <c r="FE95" s="519">
        <f t="shared" si="211"/>
        <v>1</v>
      </c>
      <c r="FF95" s="443" t="s">
        <v>2122</v>
      </c>
      <c r="FG95" s="519" t="e">
        <f t="shared" si="211"/>
        <v>#VALUE!</v>
      </c>
      <c r="FH95" s="519">
        <f t="shared" si="211"/>
        <v>1</v>
      </c>
      <c r="FI95" s="519">
        <f t="shared" si="211"/>
        <v>1</v>
      </c>
      <c r="FJ95" s="519">
        <f t="shared" si="211"/>
        <v>1</v>
      </c>
      <c r="FK95" s="443" t="s">
        <v>2122</v>
      </c>
      <c r="FL95" s="519">
        <f t="shared" si="211"/>
        <v>1</v>
      </c>
      <c r="FM95" s="519">
        <f t="shared" si="211"/>
        <v>1</v>
      </c>
      <c r="FN95" s="519">
        <f t="shared" si="211"/>
        <v>1</v>
      </c>
      <c r="FO95" s="443" t="s">
        <v>2122</v>
      </c>
      <c r="FP95" s="519">
        <f t="shared" si="211"/>
        <v>1</v>
      </c>
      <c r="FQ95" s="519">
        <f t="shared" si="211"/>
        <v>1</v>
      </c>
      <c r="FR95" s="519">
        <f t="shared" si="211"/>
        <v>1</v>
      </c>
      <c r="FS95" s="519">
        <f t="shared" si="211"/>
        <v>1</v>
      </c>
      <c r="FT95" s="519">
        <f t="shared" si="211"/>
        <v>1</v>
      </c>
      <c r="FU95" s="519">
        <f t="shared" si="211"/>
        <v>1</v>
      </c>
      <c r="FV95" s="519">
        <f t="shared" si="211"/>
        <v>1</v>
      </c>
      <c r="FW95" s="443" t="s">
        <v>2122</v>
      </c>
      <c r="FX95" s="443" t="s">
        <v>2122</v>
      </c>
      <c r="FY95" s="519">
        <f t="shared" si="211"/>
        <v>1</v>
      </c>
      <c r="FZ95" s="519">
        <f t="shared" si="211"/>
        <v>1</v>
      </c>
      <c r="GA95" s="443" t="s">
        <v>2122</v>
      </c>
      <c r="GB95" s="443" t="s">
        <v>2122</v>
      </c>
      <c r="GC95" s="443" t="s">
        <v>2122</v>
      </c>
      <c r="GD95" s="443" t="s">
        <v>2122</v>
      </c>
      <c r="GE95" s="443" t="s">
        <v>2122</v>
      </c>
      <c r="GF95" s="443" t="s">
        <v>2122</v>
      </c>
    </row>
    <row r="96" spans="117:188">
      <c r="DM96" s="41">
        <v>19</v>
      </c>
      <c r="DN96" s="41">
        <v>8</v>
      </c>
      <c r="DO96" s="41" t="str">
        <f t="shared" si="152"/>
        <v>処遇加算なし特定加算なしベア加算なしから新加算Ⅴ（４）</v>
      </c>
      <c r="DP96" s="45">
        <f t="shared" si="193"/>
        <v>0.32800000000000001</v>
      </c>
      <c r="DQ96" s="45">
        <f t="shared" si="194"/>
        <v>0.27400000000000002</v>
      </c>
      <c r="DR96" s="45">
        <f t="shared" si="195"/>
        <v>0.32800000000000001</v>
      </c>
      <c r="DS96" s="45">
        <f t="shared" si="196"/>
        <v>0.30299999999999999</v>
      </c>
      <c r="DT96" s="45" t="e">
        <f t="shared" si="197"/>
        <v>#VALUE!</v>
      </c>
      <c r="DU96" s="45">
        <f t="shared" si="198"/>
        <v>6.7999999999999991E-2</v>
      </c>
      <c r="DV96" s="45" t="e">
        <f t="shared" si="199"/>
        <v>#VALUE!</v>
      </c>
      <c r="DW96" s="45" t="e">
        <f t="shared" si="200"/>
        <v>#VALUE!</v>
      </c>
      <c r="DX96" s="45">
        <f t="shared" si="201"/>
        <v>0.11799999999999999</v>
      </c>
      <c r="DY96" s="45">
        <f t="shared" si="202"/>
        <v>0.11599999999999999</v>
      </c>
      <c r="DZ96" s="45">
        <f t="shared" si="203"/>
        <v>0.11599999999999999</v>
      </c>
      <c r="EA96" s="45" t="e">
        <f t="shared" si="204"/>
        <v>#VALUE!</v>
      </c>
      <c r="EB96" s="45">
        <f t="shared" si="205"/>
        <v>8.3999999999999991E-2</v>
      </c>
      <c r="EC96" s="45">
        <f t="shared" si="206"/>
        <v>7.8E-2</v>
      </c>
      <c r="ED96" s="45">
        <f t="shared" si="207"/>
        <v>7.6999999999999999E-2</v>
      </c>
      <c r="EE96" s="45" t="e">
        <f t="shared" ref="EE96:EU96" si="218">CN10-BC$21</f>
        <v>#VALUE!</v>
      </c>
      <c r="EF96" s="45">
        <f t="shared" si="218"/>
        <v>8.3999999999999991E-2</v>
      </c>
      <c r="EG96" s="45">
        <f t="shared" si="218"/>
        <v>0.121</v>
      </c>
      <c r="EH96" s="45">
        <f t="shared" si="218"/>
        <v>0.121</v>
      </c>
      <c r="EI96" s="45">
        <f t="shared" si="218"/>
        <v>0.16799999999999998</v>
      </c>
      <c r="EJ96" s="45">
        <f t="shared" si="218"/>
        <v>0.106</v>
      </c>
      <c r="EK96" s="45">
        <f t="shared" si="218"/>
        <v>0.13900000000000001</v>
      </c>
      <c r="EL96" s="45">
        <f t="shared" si="218"/>
        <v>0.108</v>
      </c>
      <c r="EM96" s="45" t="e">
        <f t="shared" si="218"/>
        <v>#VALUE!</v>
      </c>
      <c r="EN96" s="45" t="e">
        <f t="shared" si="218"/>
        <v>#VALUE!</v>
      </c>
      <c r="EO96" s="45">
        <f t="shared" si="218"/>
        <v>0.18</v>
      </c>
      <c r="EP96" s="45">
        <f t="shared" si="218"/>
        <v>0.16600000000000001</v>
      </c>
      <c r="EQ96" s="45" t="e">
        <f t="shared" si="218"/>
        <v>#VALUE!</v>
      </c>
      <c r="ER96" s="45" t="e">
        <f t="shared" si="218"/>
        <v>#VALUE!</v>
      </c>
      <c r="ES96" s="45" t="e">
        <f t="shared" si="218"/>
        <v>#VALUE!</v>
      </c>
      <c r="ET96" s="45" t="e">
        <f t="shared" si="218"/>
        <v>#VALUE!</v>
      </c>
      <c r="EU96" s="45" t="e">
        <f t="shared" si="218"/>
        <v>#VALUE!</v>
      </c>
      <c r="EV96" s="45" t="e">
        <f t="shared" si="209"/>
        <v>#VALUE!</v>
      </c>
      <c r="EY96" s="41" t="s">
        <v>2286</v>
      </c>
      <c r="EZ96" s="519">
        <f t="shared" si="210"/>
        <v>1</v>
      </c>
      <c r="FA96" s="519">
        <f t="shared" si="211"/>
        <v>1</v>
      </c>
      <c r="FB96" s="519">
        <f t="shared" si="211"/>
        <v>1</v>
      </c>
      <c r="FC96" s="519">
        <f t="shared" si="211"/>
        <v>1</v>
      </c>
      <c r="FD96" s="443" t="s">
        <v>2122</v>
      </c>
      <c r="FE96" s="519">
        <f t="shared" si="211"/>
        <v>1</v>
      </c>
      <c r="FF96" s="443" t="s">
        <v>2122</v>
      </c>
      <c r="FG96" s="519" t="e">
        <f t="shared" si="211"/>
        <v>#VALUE!</v>
      </c>
      <c r="FH96" s="519">
        <f t="shared" si="211"/>
        <v>1</v>
      </c>
      <c r="FI96" s="519">
        <f t="shared" si="211"/>
        <v>1</v>
      </c>
      <c r="FJ96" s="519">
        <f t="shared" si="211"/>
        <v>1</v>
      </c>
      <c r="FK96" s="443" t="s">
        <v>2122</v>
      </c>
      <c r="FL96" s="519">
        <f t="shared" si="211"/>
        <v>1</v>
      </c>
      <c r="FM96" s="519">
        <f t="shared" si="211"/>
        <v>1</v>
      </c>
      <c r="FN96" s="519">
        <f t="shared" si="211"/>
        <v>1</v>
      </c>
      <c r="FO96" s="443" t="s">
        <v>2122</v>
      </c>
      <c r="FP96" s="519">
        <f t="shared" si="211"/>
        <v>1</v>
      </c>
      <c r="FQ96" s="519">
        <f t="shared" si="211"/>
        <v>1</v>
      </c>
      <c r="FR96" s="519">
        <f t="shared" si="211"/>
        <v>1</v>
      </c>
      <c r="FS96" s="519">
        <f t="shared" si="211"/>
        <v>1</v>
      </c>
      <c r="FT96" s="519">
        <f t="shared" si="211"/>
        <v>1</v>
      </c>
      <c r="FU96" s="519">
        <f t="shared" si="211"/>
        <v>1</v>
      </c>
      <c r="FV96" s="519">
        <f t="shared" si="211"/>
        <v>1</v>
      </c>
      <c r="FW96" s="443" t="s">
        <v>2122</v>
      </c>
      <c r="FX96" s="443" t="s">
        <v>2122</v>
      </c>
      <c r="FY96" s="519">
        <f t="shared" si="211"/>
        <v>1</v>
      </c>
      <c r="FZ96" s="519">
        <f t="shared" si="211"/>
        <v>1</v>
      </c>
      <c r="GA96" s="443" t="s">
        <v>2122</v>
      </c>
      <c r="GB96" s="443" t="s">
        <v>2122</v>
      </c>
      <c r="GC96" s="443" t="s">
        <v>2122</v>
      </c>
      <c r="GD96" s="443" t="s">
        <v>2122</v>
      </c>
      <c r="GE96" s="443" t="s">
        <v>2122</v>
      </c>
      <c r="GF96" s="443" t="s">
        <v>2122</v>
      </c>
    </row>
    <row r="97" spans="117:188">
      <c r="DM97" s="41">
        <v>19</v>
      </c>
      <c r="DN97" s="41">
        <v>9</v>
      </c>
      <c r="DO97" s="41" t="str">
        <f t="shared" si="152"/>
        <v>処遇加算なし特定加算なしベア加算なしから新加算Ⅴ（５）</v>
      </c>
      <c r="DP97" s="45">
        <f t="shared" si="193"/>
        <v>0.29800000000000004</v>
      </c>
      <c r="DQ97" s="45">
        <f t="shared" si="194"/>
        <v>0.24399999999999999</v>
      </c>
      <c r="DR97" s="45">
        <f t="shared" si="195"/>
        <v>0.29800000000000004</v>
      </c>
      <c r="DS97" s="45">
        <f t="shared" si="196"/>
        <v>0.27300000000000002</v>
      </c>
      <c r="DT97" s="45">
        <f t="shared" si="197"/>
        <v>0.154</v>
      </c>
      <c r="DU97" s="45">
        <f t="shared" si="198"/>
        <v>5.7999999999999996E-2</v>
      </c>
      <c r="DV97" s="45">
        <f t="shared" si="199"/>
        <v>0.10800000000000001</v>
      </c>
      <c r="DW97" s="45">
        <f t="shared" si="200"/>
        <v>0.10800000000000001</v>
      </c>
      <c r="DX97" s="45">
        <f t="shared" si="201"/>
        <v>9.1999999999999998E-2</v>
      </c>
      <c r="DY97" s="45">
        <f t="shared" si="202"/>
        <v>0.10199999999999999</v>
      </c>
      <c r="DZ97" s="45">
        <f t="shared" si="203"/>
        <v>0.10199999999999999</v>
      </c>
      <c r="EA97" s="45" t="e">
        <f t="shared" si="204"/>
        <v>#VALUE!</v>
      </c>
      <c r="EB97" s="45">
        <f t="shared" si="205"/>
        <v>7.2999999999999995E-2</v>
      </c>
      <c r="EC97" s="45">
        <f t="shared" si="206"/>
        <v>6.7000000000000004E-2</v>
      </c>
      <c r="ED97" s="45">
        <f t="shared" si="207"/>
        <v>6.6000000000000003E-2</v>
      </c>
      <c r="EE97" s="45">
        <f t="shared" ref="EE97:EU97" si="219">CN11-BC$21</f>
        <v>7.2999999999999995E-2</v>
      </c>
      <c r="EF97" s="45">
        <f t="shared" si="219"/>
        <v>7.2999999999999995E-2</v>
      </c>
      <c r="EG97" s="45">
        <f t="shared" si="219"/>
        <v>9.8000000000000004E-2</v>
      </c>
      <c r="EH97" s="45">
        <f t="shared" si="219"/>
        <v>9.8000000000000004E-2</v>
      </c>
      <c r="EI97" s="45">
        <f t="shared" si="219"/>
        <v>0.14500000000000002</v>
      </c>
      <c r="EJ97" s="45">
        <f t="shared" si="219"/>
        <v>8.8999999999999996E-2</v>
      </c>
      <c r="EK97" s="45">
        <f t="shared" si="219"/>
        <v>0.122</v>
      </c>
      <c r="EL97" s="45">
        <f t="shared" si="219"/>
        <v>9.0999999999999998E-2</v>
      </c>
      <c r="EM97" s="45">
        <f t="shared" si="219"/>
        <v>8.6999999999999994E-2</v>
      </c>
      <c r="EN97" s="45">
        <f t="shared" si="219"/>
        <v>8.6999999999999994E-2</v>
      </c>
      <c r="EO97" s="45">
        <f t="shared" si="219"/>
        <v>0.14599999999999999</v>
      </c>
      <c r="EP97" s="45">
        <f t="shared" si="219"/>
        <v>0.13200000000000001</v>
      </c>
      <c r="EQ97" s="45">
        <f t="shared" si="219"/>
        <v>7.3000000000000009E-2</v>
      </c>
      <c r="ER97" s="45">
        <f t="shared" si="219"/>
        <v>8.8999999999999996E-2</v>
      </c>
      <c r="ES97" s="45">
        <f t="shared" si="219"/>
        <v>8.8999999999999996E-2</v>
      </c>
      <c r="ET97" s="45">
        <f t="shared" si="219"/>
        <v>7.5999999999999998E-2</v>
      </c>
      <c r="EU97" s="45">
        <f t="shared" si="219"/>
        <v>7.3999999999999996E-2</v>
      </c>
      <c r="EV97" s="45">
        <f t="shared" si="209"/>
        <v>7.3999999999999996E-2</v>
      </c>
      <c r="EY97" s="41" t="s">
        <v>2287</v>
      </c>
      <c r="EZ97" s="519">
        <f t="shared" si="210"/>
        <v>1</v>
      </c>
      <c r="FA97" s="519">
        <f t="shared" si="211"/>
        <v>1</v>
      </c>
      <c r="FB97" s="519">
        <f t="shared" si="211"/>
        <v>1</v>
      </c>
      <c r="FC97" s="519">
        <f t="shared" si="211"/>
        <v>1</v>
      </c>
      <c r="FD97" s="519">
        <f t="shared" si="211"/>
        <v>1</v>
      </c>
      <c r="FE97" s="519">
        <f t="shared" si="211"/>
        <v>1</v>
      </c>
      <c r="FF97" s="519">
        <f t="shared" si="211"/>
        <v>1</v>
      </c>
      <c r="FG97" s="519">
        <f t="shared" si="211"/>
        <v>1</v>
      </c>
      <c r="FH97" s="519">
        <f t="shared" si="211"/>
        <v>1</v>
      </c>
      <c r="FI97" s="519">
        <f t="shared" si="211"/>
        <v>1</v>
      </c>
      <c r="FJ97" s="519">
        <f t="shared" si="211"/>
        <v>1</v>
      </c>
      <c r="FK97" s="443" t="s">
        <v>2122</v>
      </c>
      <c r="FL97" s="519">
        <f t="shared" si="211"/>
        <v>1</v>
      </c>
      <c r="FM97" s="519">
        <f t="shared" si="211"/>
        <v>1</v>
      </c>
      <c r="FN97" s="519">
        <f t="shared" si="211"/>
        <v>1</v>
      </c>
      <c r="FO97" s="519">
        <f t="shared" si="211"/>
        <v>1</v>
      </c>
      <c r="FP97" s="519">
        <f t="shared" si="211"/>
        <v>1</v>
      </c>
      <c r="FQ97" s="519">
        <f t="shared" si="211"/>
        <v>1</v>
      </c>
      <c r="FR97" s="519">
        <f t="shared" si="211"/>
        <v>1</v>
      </c>
      <c r="FS97" s="519">
        <f t="shared" si="211"/>
        <v>1</v>
      </c>
      <c r="FT97" s="519">
        <f t="shared" si="211"/>
        <v>1</v>
      </c>
      <c r="FU97" s="519">
        <f t="shared" si="211"/>
        <v>1</v>
      </c>
      <c r="FV97" s="519">
        <f t="shared" si="211"/>
        <v>1</v>
      </c>
      <c r="FW97" s="519">
        <f t="shared" si="211"/>
        <v>1</v>
      </c>
      <c r="FX97" s="519">
        <f t="shared" si="211"/>
        <v>1</v>
      </c>
      <c r="FY97" s="519">
        <f t="shared" si="211"/>
        <v>1</v>
      </c>
      <c r="FZ97" s="519">
        <f t="shared" si="211"/>
        <v>1</v>
      </c>
      <c r="GA97" s="519">
        <f t="shared" si="211"/>
        <v>1</v>
      </c>
      <c r="GB97" s="519">
        <f t="shared" si="211"/>
        <v>1</v>
      </c>
      <c r="GC97" s="519">
        <f t="shared" si="211"/>
        <v>1</v>
      </c>
      <c r="GD97" s="519">
        <f t="shared" si="211"/>
        <v>1</v>
      </c>
      <c r="GE97" s="519">
        <f t="shared" si="211"/>
        <v>1</v>
      </c>
      <c r="GF97" s="519">
        <f t="shared" si="211"/>
        <v>1</v>
      </c>
    </row>
    <row r="98" spans="117:188">
      <c r="DM98" s="41">
        <v>19</v>
      </c>
      <c r="DN98" s="41">
        <v>10</v>
      </c>
      <c r="DO98" s="41" t="str">
        <f t="shared" si="152"/>
        <v>処遇加算なし特定加算なしベア加算なしから新加算Ⅴ（６）</v>
      </c>
      <c r="DP98" s="45">
        <f t="shared" si="193"/>
        <v>0.28300000000000003</v>
      </c>
      <c r="DQ98" s="45">
        <f t="shared" si="194"/>
        <v>0.22899999999999998</v>
      </c>
      <c r="DR98" s="45">
        <f t="shared" si="195"/>
        <v>0.28300000000000003</v>
      </c>
      <c r="DS98" s="45">
        <f t="shared" si="196"/>
        <v>0.25800000000000001</v>
      </c>
      <c r="DT98" s="45" t="e">
        <f t="shared" si="197"/>
        <v>#VALUE!</v>
      </c>
      <c r="DU98" s="45">
        <f t="shared" si="198"/>
        <v>5.6999999999999995E-2</v>
      </c>
      <c r="DV98" s="45" t="e">
        <f t="shared" si="199"/>
        <v>#VALUE!</v>
      </c>
      <c r="DW98" s="45" t="e">
        <f t="shared" si="200"/>
        <v>#VALUE!</v>
      </c>
      <c r="DX98" s="45">
        <f t="shared" si="201"/>
        <v>0.09</v>
      </c>
      <c r="DY98" s="45">
        <f t="shared" si="202"/>
        <v>9.799999999999999E-2</v>
      </c>
      <c r="DZ98" s="45">
        <f t="shared" si="203"/>
        <v>9.799999999999999E-2</v>
      </c>
      <c r="EA98" s="45" t="e">
        <f t="shared" si="204"/>
        <v>#VALUE!</v>
      </c>
      <c r="EB98" s="45">
        <f t="shared" si="205"/>
        <v>7.0999999999999994E-2</v>
      </c>
      <c r="EC98" s="45">
        <f t="shared" si="206"/>
        <v>6.5000000000000002E-2</v>
      </c>
      <c r="ED98" s="45">
        <f t="shared" si="207"/>
        <v>6.4000000000000001E-2</v>
      </c>
      <c r="EE98" s="45" t="e">
        <f t="shared" ref="EE98:EU98" si="220">CN12-BC$21</f>
        <v>#VALUE!</v>
      </c>
      <c r="EF98" s="45">
        <f t="shared" si="220"/>
        <v>7.0999999999999994E-2</v>
      </c>
      <c r="EG98" s="45">
        <f t="shared" si="220"/>
        <v>9.5000000000000001E-2</v>
      </c>
      <c r="EH98" s="45">
        <f t="shared" si="220"/>
        <v>9.5000000000000001E-2</v>
      </c>
      <c r="EI98" s="45">
        <f t="shared" si="220"/>
        <v>0.14200000000000002</v>
      </c>
      <c r="EJ98" s="45">
        <f t="shared" si="220"/>
        <v>8.5999999999999993E-2</v>
      </c>
      <c r="EK98" s="45">
        <f t="shared" si="220"/>
        <v>0.11899999999999999</v>
      </c>
      <c r="EL98" s="45">
        <f t="shared" si="220"/>
        <v>8.7999999999999995E-2</v>
      </c>
      <c r="EM98" s="45" t="e">
        <f t="shared" si="220"/>
        <v>#VALUE!</v>
      </c>
      <c r="EN98" s="45" t="e">
        <f t="shared" si="220"/>
        <v>#VALUE!</v>
      </c>
      <c r="EO98" s="45">
        <f t="shared" si="220"/>
        <v>0.14199999999999999</v>
      </c>
      <c r="EP98" s="45">
        <f t="shared" si="220"/>
        <v>0.128</v>
      </c>
      <c r="EQ98" s="45" t="e">
        <f t="shared" si="220"/>
        <v>#VALUE!</v>
      </c>
      <c r="ER98" s="45" t="e">
        <f t="shared" si="220"/>
        <v>#VALUE!</v>
      </c>
      <c r="ES98" s="45" t="e">
        <f t="shared" si="220"/>
        <v>#VALUE!</v>
      </c>
      <c r="ET98" s="45" t="e">
        <f t="shared" si="220"/>
        <v>#VALUE!</v>
      </c>
      <c r="EU98" s="45" t="e">
        <f t="shared" si="220"/>
        <v>#VALUE!</v>
      </c>
      <c r="EV98" s="45" t="e">
        <f t="shared" si="209"/>
        <v>#VALUE!</v>
      </c>
      <c r="EY98" s="41" t="s">
        <v>2288</v>
      </c>
      <c r="EZ98" s="519">
        <f t="shared" si="210"/>
        <v>1</v>
      </c>
      <c r="FA98" s="519">
        <f t="shared" si="211"/>
        <v>1</v>
      </c>
      <c r="FB98" s="519">
        <f t="shared" si="211"/>
        <v>1</v>
      </c>
      <c r="FC98" s="519">
        <f t="shared" si="211"/>
        <v>1</v>
      </c>
      <c r="FD98" s="443" t="s">
        <v>2122</v>
      </c>
      <c r="FE98" s="519">
        <f t="shared" si="211"/>
        <v>1</v>
      </c>
      <c r="FF98" s="443" t="s">
        <v>2122</v>
      </c>
      <c r="FG98" s="519" t="e">
        <f t="shared" si="211"/>
        <v>#VALUE!</v>
      </c>
      <c r="FH98" s="519">
        <f t="shared" si="211"/>
        <v>1</v>
      </c>
      <c r="FI98" s="519">
        <f t="shared" ref="FI98:FZ98" si="221">DY98/CH12</f>
        <v>1</v>
      </c>
      <c r="FJ98" s="519">
        <f t="shared" si="221"/>
        <v>1</v>
      </c>
      <c r="FK98" s="443" t="s">
        <v>2122</v>
      </c>
      <c r="FL98" s="519">
        <f t="shared" si="221"/>
        <v>1</v>
      </c>
      <c r="FM98" s="519">
        <f t="shared" si="221"/>
        <v>1</v>
      </c>
      <c r="FN98" s="519">
        <f t="shared" si="221"/>
        <v>1</v>
      </c>
      <c r="FO98" s="443" t="s">
        <v>2122</v>
      </c>
      <c r="FP98" s="519">
        <f t="shared" si="221"/>
        <v>1</v>
      </c>
      <c r="FQ98" s="519">
        <f t="shared" si="221"/>
        <v>1</v>
      </c>
      <c r="FR98" s="519">
        <f t="shared" si="221"/>
        <v>1</v>
      </c>
      <c r="FS98" s="519">
        <f t="shared" si="221"/>
        <v>1</v>
      </c>
      <c r="FT98" s="519">
        <f t="shared" si="221"/>
        <v>1</v>
      </c>
      <c r="FU98" s="519">
        <f t="shared" si="221"/>
        <v>1</v>
      </c>
      <c r="FV98" s="519">
        <f t="shared" si="221"/>
        <v>1</v>
      </c>
      <c r="FW98" s="443" t="s">
        <v>2122</v>
      </c>
      <c r="FX98" s="443" t="s">
        <v>2122</v>
      </c>
      <c r="FY98" s="519">
        <f t="shared" si="221"/>
        <v>1</v>
      </c>
      <c r="FZ98" s="519">
        <f t="shared" si="221"/>
        <v>1</v>
      </c>
      <c r="GA98" s="443" t="s">
        <v>2122</v>
      </c>
      <c r="GB98" s="443" t="s">
        <v>2122</v>
      </c>
      <c r="GC98" s="443" t="s">
        <v>2122</v>
      </c>
      <c r="GD98" s="443" t="s">
        <v>2122</v>
      </c>
      <c r="GE98" s="443" t="s">
        <v>2122</v>
      </c>
      <c r="GF98" s="443" t="s">
        <v>2122</v>
      </c>
    </row>
    <row r="99" spans="117:188">
      <c r="DM99" s="41">
        <v>19</v>
      </c>
      <c r="DN99" s="41">
        <v>11</v>
      </c>
      <c r="DO99" s="41" t="str">
        <f t="shared" ref="DO99:DO106" si="222">VLOOKUP(DM99,$AL$3:$AM$21,2)&amp;"から"&amp;VLOOKUP(DN99,$BW$3:$BX$20,2)</f>
        <v>処遇加算なし特定加算なしベア加算なしから新加算Ⅴ（７）</v>
      </c>
      <c r="DP99" s="45">
        <f t="shared" si="193"/>
        <v>0.254</v>
      </c>
      <c r="DQ99" s="45">
        <f t="shared" si="194"/>
        <v>0.224</v>
      </c>
      <c r="DR99" s="45">
        <f t="shared" si="195"/>
        <v>0.254</v>
      </c>
      <c r="DS99" s="45">
        <f t="shared" si="196"/>
        <v>0.24000000000000002</v>
      </c>
      <c r="DT99" s="45">
        <f t="shared" si="197"/>
        <v>0.17</v>
      </c>
      <c r="DU99" s="45">
        <f t="shared" si="198"/>
        <v>5.4999999999999993E-2</v>
      </c>
      <c r="DV99" s="45">
        <f t="shared" si="199"/>
        <v>0.10800000000000001</v>
      </c>
      <c r="DW99" s="45">
        <f t="shared" si="200"/>
        <v>0.10800000000000001</v>
      </c>
      <c r="DX99" s="45">
        <f t="shared" si="201"/>
        <v>9.9000000000000005E-2</v>
      </c>
      <c r="DY99" s="45">
        <f t="shared" si="202"/>
        <v>9.8000000000000004E-2</v>
      </c>
      <c r="DZ99" s="45">
        <f t="shared" si="203"/>
        <v>9.8000000000000004E-2</v>
      </c>
      <c r="EA99" s="45" t="e">
        <f t="shared" si="204"/>
        <v>#VALUE!</v>
      </c>
      <c r="EB99" s="45">
        <f t="shared" si="205"/>
        <v>6.4999999999999988E-2</v>
      </c>
      <c r="EC99" s="45">
        <f t="shared" si="206"/>
        <v>6.2E-2</v>
      </c>
      <c r="ED99" s="45">
        <f t="shared" si="207"/>
        <v>6.0999999999999999E-2</v>
      </c>
      <c r="EE99" s="45">
        <f t="shared" ref="EE99:EU99" si="223">CN13-BC$21</f>
        <v>6.4999999999999988E-2</v>
      </c>
      <c r="EF99" s="45">
        <f t="shared" si="223"/>
        <v>6.4999999999999988E-2</v>
      </c>
      <c r="EG99" s="45">
        <f t="shared" si="223"/>
        <v>9.6000000000000002E-2</v>
      </c>
      <c r="EH99" s="45">
        <f t="shared" si="223"/>
        <v>9.6000000000000002E-2</v>
      </c>
      <c r="EI99" s="45">
        <f t="shared" si="223"/>
        <v>0.122</v>
      </c>
      <c r="EJ99" s="45">
        <f t="shared" si="223"/>
        <v>8.3000000000000004E-2</v>
      </c>
      <c r="EK99" s="45">
        <f t="shared" si="223"/>
        <v>0.10100000000000001</v>
      </c>
      <c r="EL99" s="45">
        <f t="shared" si="223"/>
        <v>8.4000000000000005E-2</v>
      </c>
      <c r="EM99" s="45">
        <f t="shared" si="223"/>
        <v>8.1000000000000003E-2</v>
      </c>
      <c r="EN99" s="45">
        <f t="shared" si="223"/>
        <v>8.1000000000000003E-2</v>
      </c>
      <c r="EO99" s="45">
        <f t="shared" si="223"/>
        <v>0.152</v>
      </c>
      <c r="EP99" s="45">
        <f t="shared" si="223"/>
        <v>0.14399999999999999</v>
      </c>
      <c r="EQ99" s="45">
        <f t="shared" si="223"/>
        <v>6.5000000000000002E-2</v>
      </c>
      <c r="ER99" s="45">
        <f t="shared" si="223"/>
        <v>8.4999999999999992E-2</v>
      </c>
      <c r="ES99" s="45">
        <f t="shared" si="223"/>
        <v>8.4999999999999992E-2</v>
      </c>
      <c r="ET99" s="45">
        <f t="shared" si="223"/>
        <v>6.699999999999999E-2</v>
      </c>
      <c r="EU99" s="45">
        <f t="shared" si="223"/>
        <v>6.5999999999999989E-2</v>
      </c>
      <c r="EV99" s="45">
        <f t="shared" si="209"/>
        <v>6.5999999999999989E-2</v>
      </c>
      <c r="EY99" s="41" t="s">
        <v>2289</v>
      </c>
      <c r="EZ99" s="519">
        <f t="shared" si="210"/>
        <v>1</v>
      </c>
      <c r="FA99" s="519">
        <f t="shared" ref="FA99:GF106" si="224">DQ99/BZ13</f>
        <v>1</v>
      </c>
      <c r="FB99" s="519">
        <f t="shared" si="224"/>
        <v>1</v>
      </c>
      <c r="FC99" s="519">
        <f t="shared" si="224"/>
        <v>1</v>
      </c>
      <c r="FD99" s="519">
        <f t="shared" si="224"/>
        <v>1</v>
      </c>
      <c r="FE99" s="519">
        <f t="shared" si="224"/>
        <v>1</v>
      </c>
      <c r="FF99" s="519">
        <f t="shared" si="224"/>
        <v>1</v>
      </c>
      <c r="FG99" s="519">
        <f t="shared" si="224"/>
        <v>1</v>
      </c>
      <c r="FH99" s="519">
        <f t="shared" si="224"/>
        <v>1</v>
      </c>
      <c r="FI99" s="519">
        <f t="shared" si="224"/>
        <v>1</v>
      </c>
      <c r="FJ99" s="519">
        <f t="shared" si="224"/>
        <v>1</v>
      </c>
      <c r="FK99" s="443" t="s">
        <v>2122</v>
      </c>
      <c r="FL99" s="519">
        <f t="shared" si="224"/>
        <v>1</v>
      </c>
      <c r="FM99" s="519">
        <f t="shared" si="224"/>
        <v>1</v>
      </c>
      <c r="FN99" s="519">
        <f t="shared" si="224"/>
        <v>1</v>
      </c>
      <c r="FO99" s="519">
        <f t="shared" si="224"/>
        <v>1</v>
      </c>
      <c r="FP99" s="519">
        <f t="shared" si="224"/>
        <v>1</v>
      </c>
      <c r="FQ99" s="519">
        <f t="shared" si="224"/>
        <v>1</v>
      </c>
      <c r="FR99" s="519">
        <f t="shared" si="224"/>
        <v>1</v>
      </c>
      <c r="FS99" s="519">
        <f t="shared" si="224"/>
        <v>1</v>
      </c>
      <c r="FT99" s="519">
        <f t="shared" si="224"/>
        <v>1</v>
      </c>
      <c r="FU99" s="519">
        <f t="shared" si="224"/>
        <v>1</v>
      </c>
      <c r="FV99" s="519">
        <f t="shared" si="224"/>
        <v>1</v>
      </c>
      <c r="FW99" s="519">
        <f t="shared" si="224"/>
        <v>1</v>
      </c>
      <c r="FX99" s="519">
        <f t="shared" si="224"/>
        <v>1</v>
      </c>
      <c r="FY99" s="519">
        <f t="shared" si="224"/>
        <v>1</v>
      </c>
      <c r="FZ99" s="519">
        <f t="shared" si="224"/>
        <v>1</v>
      </c>
      <c r="GA99" s="519">
        <f t="shared" si="224"/>
        <v>1</v>
      </c>
      <c r="GB99" s="519">
        <f t="shared" si="224"/>
        <v>1</v>
      </c>
      <c r="GC99" s="519">
        <f t="shared" si="224"/>
        <v>1</v>
      </c>
      <c r="GD99" s="519">
        <f t="shared" si="224"/>
        <v>1</v>
      </c>
      <c r="GE99" s="519">
        <f t="shared" si="224"/>
        <v>1</v>
      </c>
      <c r="GF99" s="519">
        <f t="shared" si="224"/>
        <v>1</v>
      </c>
    </row>
    <row r="100" spans="117:188">
      <c r="DM100" s="41">
        <v>19</v>
      </c>
      <c r="DN100" s="41">
        <v>12</v>
      </c>
      <c r="DO100" s="41" t="str">
        <f t="shared" si="222"/>
        <v>処遇加算なし特定加算なしベア加算なしから新加算Ⅴ（８）</v>
      </c>
      <c r="DP100" s="45">
        <f t="shared" si="193"/>
        <v>0.30200000000000005</v>
      </c>
      <c r="DQ100" s="45">
        <f t="shared" si="194"/>
        <v>0.22800000000000001</v>
      </c>
      <c r="DR100" s="45">
        <f t="shared" si="195"/>
        <v>0.30200000000000005</v>
      </c>
      <c r="DS100" s="45">
        <f t="shared" si="196"/>
        <v>0.26700000000000002</v>
      </c>
      <c r="DT100" s="45">
        <f t="shared" si="197"/>
        <v>0.11699999999999999</v>
      </c>
      <c r="DU100" s="45">
        <f t="shared" si="198"/>
        <v>5.5999999999999994E-2</v>
      </c>
      <c r="DV100" s="45">
        <f t="shared" si="199"/>
        <v>0.10999999999999999</v>
      </c>
      <c r="DW100" s="45">
        <f t="shared" si="200"/>
        <v>0.10999999999999999</v>
      </c>
      <c r="DX100" s="45">
        <f t="shared" si="201"/>
        <v>8.7999999999999995E-2</v>
      </c>
      <c r="DY100" s="45">
        <f t="shared" si="202"/>
        <v>0.08</v>
      </c>
      <c r="DZ100" s="45">
        <f t="shared" si="203"/>
        <v>0.08</v>
      </c>
      <c r="EA100" s="45" t="e">
        <f t="shared" si="204"/>
        <v>#VALUE!</v>
      </c>
      <c r="EB100" s="45">
        <f t="shared" si="205"/>
        <v>7.2999999999999995E-2</v>
      </c>
      <c r="EC100" s="45">
        <f t="shared" si="206"/>
        <v>6.6000000000000003E-2</v>
      </c>
      <c r="ED100" s="45">
        <f t="shared" si="207"/>
        <v>6.3E-2</v>
      </c>
      <c r="EE100" s="45">
        <f t="shared" ref="EE100:EU100" si="225">CN14-BC$21</f>
        <v>7.2999999999999995E-2</v>
      </c>
      <c r="EF100" s="45">
        <f t="shared" si="225"/>
        <v>7.2999999999999995E-2</v>
      </c>
      <c r="EG100" s="45">
        <f t="shared" si="225"/>
        <v>0.10199999999999999</v>
      </c>
      <c r="EH100" s="45">
        <f t="shared" si="225"/>
        <v>0.10199999999999999</v>
      </c>
      <c r="EI100" s="45">
        <f t="shared" si="225"/>
        <v>0.16599999999999998</v>
      </c>
      <c r="EJ100" s="45">
        <f t="shared" si="225"/>
        <v>9.8000000000000004E-2</v>
      </c>
      <c r="EK100" s="45">
        <f t="shared" si="225"/>
        <v>0.14300000000000002</v>
      </c>
      <c r="EL100" s="45">
        <f t="shared" si="225"/>
        <v>0.10100000000000001</v>
      </c>
      <c r="EM100" s="45">
        <f t="shared" si="225"/>
        <v>9.8000000000000004E-2</v>
      </c>
      <c r="EN100" s="45">
        <f t="shared" si="225"/>
        <v>9.8000000000000004E-2</v>
      </c>
      <c r="EO100" s="45">
        <f t="shared" si="225"/>
        <v>0.13</v>
      </c>
      <c r="EP100" s="45">
        <f t="shared" si="225"/>
        <v>0.11</v>
      </c>
      <c r="EQ100" s="45">
        <f t="shared" si="225"/>
        <v>7.3000000000000009E-2</v>
      </c>
      <c r="ER100" s="45">
        <f t="shared" si="225"/>
        <v>8.1000000000000003E-2</v>
      </c>
      <c r="ES100" s="45">
        <f t="shared" si="225"/>
        <v>8.1000000000000003E-2</v>
      </c>
      <c r="ET100" s="45">
        <f t="shared" si="225"/>
        <v>7.5999999999999998E-2</v>
      </c>
      <c r="EU100" s="45">
        <f t="shared" si="225"/>
        <v>7.3999999999999996E-2</v>
      </c>
      <c r="EV100" s="45">
        <f t="shared" si="209"/>
        <v>7.2999999999999995E-2</v>
      </c>
      <c r="EY100" s="41" t="s">
        <v>2290</v>
      </c>
      <c r="EZ100" s="519">
        <f t="shared" si="210"/>
        <v>1</v>
      </c>
      <c r="FA100" s="519">
        <f t="shared" si="224"/>
        <v>1</v>
      </c>
      <c r="FB100" s="519">
        <f t="shared" si="224"/>
        <v>1</v>
      </c>
      <c r="FC100" s="519">
        <f t="shared" si="224"/>
        <v>1</v>
      </c>
      <c r="FD100" s="519">
        <f t="shared" si="224"/>
        <v>1</v>
      </c>
      <c r="FE100" s="519">
        <f t="shared" si="224"/>
        <v>1</v>
      </c>
      <c r="FF100" s="519">
        <f t="shared" si="224"/>
        <v>1</v>
      </c>
      <c r="FG100" s="519">
        <f t="shared" si="224"/>
        <v>1</v>
      </c>
      <c r="FH100" s="519">
        <f t="shared" si="224"/>
        <v>1</v>
      </c>
      <c r="FI100" s="519">
        <f t="shared" si="224"/>
        <v>1</v>
      </c>
      <c r="FJ100" s="519">
        <f t="shared" si="224"/>
        <v>1</v>
      </c>
      <c r="FK100" s="443" t="s">
        <v>2122</v>
      </c>
      <c r="FL100" s="519">
        <f t="shared" si="224"/>
        <v>1</v>
      </c>
      <c r="FM100" s="519">
        <f t="shared" si="224"/>
        <v>1</v>
      </c>
      <c r="FN100" s="519">
        <f t="shared" si="224"/>
        <v>1</v>
      </c>
      <c r="FO100" s="519">
        <f t="shared" si="224"/>
        <v>1</v>
      </c>
      <c r="FP100" s="519">
        <f t="shared" si="224"/>
        <v>1</v>
      </c>
      <c r="FQ100" s="519">
        <f t="shared" si="224"/>
        <v>1</v>
      </c>
      <c r="FR100" s="519">
        <f t="shared" si="224"/>
        <v>1</v>
      </c>
      <c r="FS100" s="519">
        <f t="shared" si="224"/>
        <v>1</v>
      </c>
      <c r="FT100" s="519">
        <f t="shared" si="224"/>
        <v>1</v>
      </c>
      <c r="FU100" s="519">
        <f t="shared" si="224"/>
        <v>1</v>
      </c>
      <c r="FV100" s="519">
        <f t="shared" si="224"/>
        <v>1</v>
      </c>
      <c r="FW100" s="519">
        <f t="shared" si="224"/>
        <v>1</v>
      </c>
      <c r="FX100" s="519">
        <f t="shared" si="224"/>
        <v>1</v>
      </c>
      <c r="FY100" s="519">
        <f t="shared" si="224"/>
        <v>1</v>
      </c>
      <c r="FZ100" s="519">
        <f t="shared" si="224"/>
        <v>1</v>
      </c>
      <c r="GA100" s="519">
        <f t="shared" si="224"/>
        <v>1</v>
      </c>
      <c r="GB100" s="519">
        <f t="shared" si="224"/>
        <v>1</v>
      </c>
      <c r="GC100" s="519">
        <f t="shared" si="224"/>
        <v>1</v>
      </c>
      <c r="GD100" s="519">
        <f t="shared" si="224"/>
        <v>1</v>
      </c>
      <c r="GE100" s="519">
        <f t="shared" si="224"/>
        <v>1</v>
      </c>
      <c r="GF100" s="519">
        <f t="shared" si="224"/>
        <v>1</v>
      </c>
    </row>
    <row r="101" spans="117:188">
      <c r="DM101" s="41">
        <v>19</v>
      </c>
      <c r="DN101" s="41">
        <v>13</v>
      </c>
      <c r="DO101" s="41" t="str">
        <f t="shared" si="222"/>
        <v>処遇加算なし特定加算なしベア加算なしから新加算Ⅴ（９）</v>
      </c>
      <c r="DP101" s="45">
        <f t="shared" si="193"/>
        <v>0.23900000000000002</v>
      </c>
      <c r="DQ101" s="45">
        <f t="shared" si="194"/>
        <v>0.20899999999999999</v>
      </c>
      <c r="DR101" s="45">
        <f t="shared" si="195"/>
        <v>0.23900000000000002</v>
      </c>
      <c r="DS101" s="45">
        <f t="shared" si="196"/>
        <v>0.22500000000000001</v>
      </c>
      <c r="DT101" s="45" t="e">
        <f t="shared" si="197"/>
        <v>#VALUE!</v>
      </c>
      <c r="DU101" s="45">
        <f t="shared" si="198"/>
        <v>5.3999999999999992E-2</v>
      </c>
      <c r="DV101" s="45" t="e">
        <f t="shared" si="199"/>
        <v>#VALUE!</v>
      </c>
      <c r="DW101" s="45" t="e">
        <f t="shared" si="200"/>
        <v>#VALUE!</v>
      </c>
      <c r="DX101" s="45">
        <f t="shared" si="201"/>
        <v>9.7000000000000003E-2</v>
      </c>
      <c r="DY101" s="45">
        <f t="shared" si="202"/>
        <v>9.4E-2</v>
      </c>
      <c r="DZ101" s="45">
        <f t="shared" si="203"/>
        <v>9.4E-2</v>
      </c>
      <c r="EA101" s="45" t="e">
        <f t="shared" si="204"/>
        <v>#VALUE!</v>
      </c>
      <c r="EB101" s="45">
        <f t="shared" si="205"/>
        <v>6.2999999999999987E-2</v>
      </c>
      <c r="EC101" s="45">
        <f t="shared" si="206"/>
        <v>0.06</v>
      </c>
      <c r="ED101" s="45">
        <f t="shared" si="207"/>
        <v>5.8999999999999997E-2</v>
      </c>
      <c r="EE101" s="45" t="e">
        <f t="shared" ref="EE101:EU101" si="226">CN15-BC$21</f>
        <v>#VALUE!</v>
      </c>
      <c r="EF101" s="45">
        <f t="shared" si="226"/>
        <v>6.2999999999999987E-2</v>
      </c>
      <c r="EG101" s="45">
        <f t="shared" si="226"/>
        <v>9.2999999999999999E-2</v>
      </c>
      <c r="EH101" s="45">
        <f t="shared" si="226"/>
        <v>9.2999999999999999E-2</v>
      </c>
      <c r="EI101" s="45">
        <f t="shared" si="226"/>
        <v>0.11899999999999999</v>
      </c>
      <c r="EJ101" s="45">
        <f t="shared" si="226"/>
        <v>0.08</v>
      </c>
      <c r="EK101" s="45">
        <f t="shared" si="226"/>
        <v>9.8000000000000004E-2</v>
      </c>
      <c r="EL101" s="45">
        <f t="shared" si="226"/>
        <v>8.1000000000000003E-2</v>
      </c>
      <c r="EM101" s="45" t="e">
        <f t="shared" si="226"/>
        <v>#VALUE!</v>
      </c>
      <c r="EN101" s="45" t="e">
        <f t="shared" si="226"/>
        <v>#VALUE!</v>
      </c>
      <c r="EO101" s="45">
        <f t="shared" si="226"/>
        <v>0.14799999999999999</v>
      </c>
      <c r="EP101" s="45">
        <f t="shared" si="226"/>
        <v>0.14000000000000001</v>
      </c>
      <c r="EQ101" s="45" t="e">
        <f t="shared" si="226"/>
        <v>#VALUE!</v>
      </c>
      <c r="ER101" s="45" t="e">
        <f t="shared" si="226"/>
        <v>#VALUE!</v>
      </c>
      <c r="ES101" s="45" t="e">
        <f t="shared" si="226"/>
        <v>#VALUE!</v>
      </c>
      <c r="ET101" s="45" t="e">
        <f t="shared" si="226"/>
        <v>#VALUE!</v>
      </c>
      <c r="EU101" s="45" t="e">
        <f t="shared" si="226"/>
        <v>#VALUE!</v>
      </c>
      <c r="EV101" s="45" t="e">
        <f t="shared" si="209"/>
        <v>#VALUE!</v>
      </c>
      <c r="EY101" s="41" t="s">
        <v>2291</v>
      </c>
      <c r="EZ101" s="519">
        <f t="shared" si="210"/>
        <v>1</v>
      </c>
      <c r="FA101" s="519">
        <f t="shared" si="224"/>
        <v>1</v>
      </c>
      <c r="FB101" s="519">
        <f t="shared" si="224"/>
        <v>1</v>
      </c>
      <c r="FC101" s="519">
        <f t="shared" si="224"/>
        <v>1</v>
      </c>
      <c r="FD101" s="443" t="s">
        <v>2122</v>
      </c>
      <c r="FE101" s="519">
        <f t="shared" si="224"/>
        <v>1</v>
      </c>
      <c r="FF101" s="443" t="s">
        <v>2122</v>
      </c>
      <c r="FG101" s="519" t="e">
        <f t="shared" si="224"/>
        <v>#VALUE!</v>
      </c>
      <c r="FH101" s="519">
        <f t="shared" si="224"/>
        <v>1</v>
      </c>
      <c r="FI101" s="519">
        <f t="shared" si="224"/>
        <v>1</v>
      </c>
      <c r="FJ101" s="519">
        <f t="shared" si="224"/>
        <v>1</v>
      </c>
      <c r="FK101" s="443" t="s">
        <v>2122</v>
      </c>
      <c r="FL101" s="519">
        <f t="shared" si="224"/>
        <v>1</v>
      </c>
      <c r="FM101" s="519">
        <f t="shared" si="224"/>
        <v>1</v>
      </c>
      <c r="FN101" s="519">
        <f t="shared" si="224"/>
        <v>1</v>
      </c>
      <c r="FO101" s="443" t="s">
        <v>2122</v>
      </c>
      <c r="FP101" s="519">
        <f t="shared" si="224"/>
        <v>1</v>
      </c>
      <c r="FQ101" s="519">
        <f t="shared" si="224"/>
        <v>1</v>
      </c>
      <c r="FR101" s="519">
        <f t="shared" si="224"/>
        <v>1</v>
      </c>
      <c r="FS101" s="519">
        <f t="shared" si="224"/>
        <v>1</v>
      </c>
      <c r="FT101" s="519">
        <f t="shared" si="224"/>
        <v>1</v>
      </c>
      <c r="FU101" s="519">
        <f t="shared" si="224"/>
        <v>1</v>
      </c>
      <c r="FV101" s="519">
        <f t="shared" si="224"/>
        <v>1</v>
      </c>
      <c r="FW101" s="443" t="s">
        <v>2122</v>
      </c>
      <c r="FX101" s="443" t="s">
        <v>2122</v>
      </c>
      <c r="FY101" s="519">
        <f t="shared" si="224"/>
        <v>1</v>
      </c>
      <c r="FZ101" s="519">
        <f t="shared" si="224"/>
        <v>1</v>
      </c>
      <c r="GA101" s="443" t="s">
        <v>2122</v>
      </c>
      <c r="GB101" s="443" t="s">
        <v>2122</v>
      </c>
      <c r="GC101" s="443" t="s">
        <v>2122</v>
      </c>
      <c r="GD101" s="443" t="s">
        <v>2122</v>
      </c>
      <c r="GE101" s="443" t="s">
        <v>2122</v>
      </c>
      <c r="GF101" s="443" t="s">
        <v>2122</v>
      </c>
    </row>
    <row r="102" spans="117:188">
      <c r="DM102" s="41">
        <v>19</v>
      </c>
      <c r="DN102" s="41">
        <v>14</v>
      </c>
      <c r="DO102" s="41" t="str">
        <f t="shared" si="222"/>
        <v>処遇加算なし特定加算なしベア加算なしから新加算Ⅴ（10）</v>
      </c>
      <c r="DP102" s="45">
        <f t="shared" si="193"/>
        <v>0.20899999999999999</v>
      </c>
      <c r="DQ102" s="45">
        <f t="shared" si="194"/>
        <v>0.17900000000000002</v>
      </c>
      <c r="DR102" s="45">
        <f t="shared" si="195"/>
        <v>0.20899999999999999</v>
      </c>
      <c r="DS102" s="45">
        <f t="shared" si="196"/>
        <v>0.19500000000000001</v>
      </c>
      <c r="DT102" s="45">
        <f t="shared" si="197"/>
        <v>0.125</v>
      </c>
      <c r="DU102" s="45">
        <f t="shared" si="198"/>
        <v>4.3999999999999997E-2</v>
      </c>
      <c r="DV102" s="45">
        <f t="shared" si="199"/>
        <v>8.0000000000000016E-2</v>
      </c>
      <c r="DW102" s="45">
        <f t="shared" si="200"/>
        <v>8.0000000000000016E-2</v>
      </c>
      <c r="DX102" s="45">
        <f t="shared" si="201"/>
        <v>7.1000000000000008E-2</v>
      </c>
      <c r="DY102" s="45">
        <f t="shared" si="202"/>
        <v>0.08</v>
      </c>
      <c r="DZ102" s="45">
        <f t="shared" si="203"/>
        <v>0.08</v>
      </c>
      <c r="EA102" s="45" t="e">
        <f t="shared" si="204"/>
        <v>#VALUE!</v>
      </c>
      <c r="EB102" s="45">
        <f t="shared" si="205"/>
        <v>5.1999999999999998E-2</v>
      </c>
      <c r="EC102" s="45">
        <f t="shared" si="206"/>
        <v>4.9000000000000002E-2</v>
      </c>
      <c r="ED102" s="45">
        <f t="shared" si="207"/>
        <v>4.8000000000000001E-2</v>
      </c>
      <c r="EE102" s="45">
        <f t="shared" ref="EE102:EU102" si="227">CN16-BC$21</f>
        <v>5.1999999999999998E-2</v>
      </c>
      <c r="EF102" s="45">
        <f t="shared" si="227"/>
        <v>5.1999999999999998E-2</v>
      </c>
      <c r="EG102" s="45">
        <f t="shared" si="227"/>
        <v>7.0000000000000007E-2</v>
      </c>
      <c r="EH102" s="45">
        <f t="shared" si="227"/>
        <v>7.0000000000000007E-2</v>
      </c>
      <c r="EI102" s="45">
        <f t="shared" si="227"/>
        <v>9.6000000000000002E-2</v>
      </c>
      <c r="EJ102" s="45">
        <f t="shared" si="227"/>
        <v>6.3E-2</v>
      </c>
      <c r="EK102" s="45">
        <f t="shared" si="227"/>
        <v>8.1000000000000003E-2</v>
      </c>
      <c r="EL102" s="45">
        <f t="shared" si="227"/>
        <v>6.4000000000000001E-2</v>
      </c>
      <c r="EM102" s="45">
        <f t="shared" si="227"/>
        <v>6.0999999999999999E-2</v>
      </c>
      <c r="EN102" s="45">
        <f t="shared" si="227"/>
        <v>6.0999999999999999E-2</v>
      </c>
      <c r="EO102" s="45">
        <f t="shared" si="227"/>
        <v>0.11399999999999999</v>
      </c>
      <c r="EP102" s="45">
        <f t="shared" si="227"/>
        <v>0.106</v>
      </c>
      <c r="EQ102" s="45">
        <f t="shared" si="227"/>
        <v>5.4000000000000006E-2</v>
      </c>
      <c r="ER102" s="45">
        <f t="shared" si="227"/>
        <v>6.7000000000000004E-2</v>
      </c>
      <c r="ES102" s="45">
        <f t="shared" si="227"/>
        <v>6.7000000000000004E-2</v>
      </c>
      <c r="ET102" s="45">
        <f t="shared" si="227"/>
        <v>5.3999999999999999E-2</v>
      </c>
      <c r="EU102" s="45">
        <f t="shared" si="227"/>
        <v>5.2999999999999999E-2</v>
      </c>
      <c r="EV102" s="45">
        <f t="shared" si="209"/>
        <v>5.2999999999999999E-2</v>
      </c>
      <c r="EY102" s="41" t="s">
        <v>2292</v>
      </c>
      <c r="EZ102" s="519">
        <f t="shared" si="210"/>
        <v>1</v>
      </c>
      <c r="FA102" s="519">
        <f t="shared" si="224"/>
        <v>1</v>
      </c>
      <c r="FB102" s="519">
        <f t="shared" si="224"/>
        <v>1</v>
      </c>
      <c r="FC102" s="519">
        <f t="shared" si="224"/>
        <v>1</v>
      </c>
      <c r="FD102" s="519">
        <f t="shared" si="224"/>
        <v>1</v>
      </c>
      <c r="FE102" s="519">
        <f t="shared" si="224"/>
        <v>1</v>
      </c>
      <c r="FF102" s="519">
        <f t="shared" si="224"/>
        <v>1</v>
      </c>
      <c r="FG102" s="519">
        <f t="shared" si="224"/>
        <v>1</v>
      </c>
      <c r="FH102" s="519">
        <f t="shared" si="224"/>
        <v>1</v>
      </c>
      <c r="FI102" s="519">
        <f t="shared" si="224"/>
        <v>1</v>
      </c>
      <c r="FJ102" s="519">
        <f t="shared" si="224"/>
        <v>1</v>
      </c>
      <c r="FK102" s="443" t="s">
        <v>2122</v>
      </c>
      <c r="FL102" s="519">
        <f t="shared" si="224"/>
        <v>1</v>
      </c>
      <c r="FM102" s="519">
        <f t="shared" si="224"/>
        <v>1</v>
      </c>
      <c r="FN102" s="519">
        <f t="shared" si="224"/>
        <v>1</v>
      </c>
      <c r="FO102" s="519">
        <f t="shared" si="224"/>
        <v>1</v>
      </c>
      <c r="FP102" s="519">
        <f t="shared" si="224"/>
        <v>1</v>
      </c>
      <c r="FQ102" s="519">
        <f t="shared" si="224"/>
        <v>1</v>
      </c>
      <c r="FR102" s="519">
        <f t="shared" si="224"/>
        <v>1</v>
      </c>
      <c r="FS102" s="519">
        <f t="shared" si="224"/>
        <v>1</v>
      </c>
      <c r="FT102" s="519">
        <f t="shared" si="224"/>
        <v>1</v>
      </c>
      <c r="FU102" s="519">
        <f t="shared" si="224"/>
        <v>1</v>
      </c>
      <c r="FV102" s="519">
        <f t="shared" si="224"/>
        <v>1</v>
      </c>
      <c r="FW102" s="519">
        <f t="shared" si="224"/>
        <v>1</v>
      </c>
      <c r="FX102" s="519">
        <f t="shared" si="224"/>
        <v>1</v>
      </c>
      <c r="FY102" s="519">
        <f t="shared" si="224"/>
        <v>1</v>
      </c>
      <c r="FZ102" s="519">
        <f t="shared" si="224"/>
        <v>1</v>
      </c>
      <c r="GA102" s="519">
        <f t="shared" si="224"/>
        <v>1</v>
      </c>
      <c r="GB102" s="519">
        <f t="shared" si="224"/>
        <v>1</v>
      </c>
      <c r="GC102" s="519">
        <f t="shared" si="224"/>
        <v>1</v>
      </c>
      <c r="GD102" s="519">
        <f t="shared" si="224"/>
        <v>1</v>
      </c>
      <c r="GE102" s="519">
        <f t="shared" si="224"/>
        <v>1</v>
      </c>
      <c r="GF102" s="519">
        <f t="shared" si="224"/>
        <v>1</v>
      </c>
    </row>
    <row r="103" spans="117:188">
      <c r="DM103" s="41">
        <v>19</v>
      </c>
      <c r="DN103" s="41">
        <v>15</v>
      </c>
      <c r="DO103" s="41" t="str">
        <f t="shared" si="222"/>
        <v>処遇加算なし特定加算なしベア加算なしから新加算Ⅴ（11）</v>
      </c>
      <c r="DP103" s="45">
        <f t="shared" si="193"/>
        <v>0.22800000000000001</v>
      </c>
      <c r="DQ103" s="45">
        <f t="shared" si="194"/>
        <v>0.17399999999999999</v>
      </c>
      <c r="DR103" s="45">
        <f t="shared" si="195"/>
        <v>0.22800000000000001</v>
      </c>
      <c r="DS103" s="45">
        <f t="shared" si="196"/>
        <v>0.20299999999999999</v>
      </c>
      <c r="DT103" s="45">
        <f t="shared" si="197"/>
        <v>9.2999999999999999E-2</v>
      </c>
      <c r="DU103" s="45">
        <f t="shared" si="198"/>
        <v>4.3999999999999997E-2</v>
      </c>
      <c r="DV103" s="45">
        <f t="shared" si="199"/>
        <v>8.6999999999999994E-2</v>
      </c>
      <c r="DW103" s="45">
        <f t="shared" si="200"/>
        <v>8.6999999999999994E-2</v>
      </c>
      <c r="DX103" s="45">
        <f t="shared" si="201"/>
        <v>7.1000000000000008E-2</v>
      </c>
      <c r="DY103" s="45">
        <f t="shared" si="202"/>
        <v>6.2E-2</v>
      </c>
      <c r="DZ103" s="45">
        <f t="shared" si="203"/>
        <v>6.2E-2</v>
      </c>
      <c r="EA103" s="45" t="e">
        <f t="shared" si="204"/>
        <v>#VALUE!</v>
      </c>
      <c r="EB103" s="45">
        <f t="shared" si="205"/>
        <v>5.6000000000000001E-2</v>
      </c>
      <c r="EC103" s="45">
        <f t="shared" si="206"/>
        <v>0.05</v>
      </c>
      <c r="ED103" s="45">
        <f t="shared" si="207"/>
        <v>4.9000000000000002E-2</v>
      </c>
      <c r="EE103" s="45">
        <f t="shared" ref="EE103:EU103" si="228">CN17-BC$21</f>
        <v>5.6000000000000001E-2</v>
      </c>
      <c r="EF103" s="45">
        <f t="shared" si="228"/>
        <v>5.6000000000000001E-2</v>
      </c>
      <c r="EG103" s="45">
        <f t="shared" si="228"/>
        <v>7.9000000000000001E-2</v>
      </c>
      <c r="EH103" s="45">
        <f t="shared" si="228"/>
        <v>7.9000000000000001E-2</v>
      </c>
      <c r="EI103" s="45">
        <f t="shared" si="228"/>
        <v>0.126</v>
      </c>
      <c r="EJ103" s="45">
        <f t="shared" si="228"/>
        <v>7.5999999999999998E-2</v>
      </c>
      <c r="EK103" s="45">
        <f t="shared" si="228"/>
        <v>0.109</v>
      </c>
      <c r="EL103" s="45">
        <f t="shared" si="228"/>
        <v>7.8E-2</v>
      </c>
      <c r="EM103" s="45">
        <f t="shared" si="228"/>
        <v>7.5999999999999998E-2</v>
      </c>
      <c r="EN103" s="45">
        <f t="shared" si="228"/>
        <v>7.5999999999999998E-2</v>
      </c>
      <c r="EO103" s="45">
        <f t="shared" si="228"/>
        <v>0.10299999999999999</v>
      </c>
      <c r="EP103" s="45">
        <f t="shared" si="228"/>
        <v>8.8999999999999996E-2</v>
      </c>
      <c r="EQ103" s="45">
        <f t="shared" si="228"/>
        <v>5.6000000000000008E-2</v>
      </c>
      <c r="ER103" s="45">
        <f t="shared" si="228"/>
        <v>6.3E-2</v>
      </c>
      <c r="ES103" s="45">
        <f t="shared" si="228"/>
        <v>6.3E-2</v>
      </c>
      <c r="ET103" s="45">
        <f t="shared" si="228"/>
        <v>5.8000000000000003E-2</v>
      </c>
      <c r="EU103" s="45">
        <f t="shared" si="228"/>
        <v>5.6000000000000001E-2</v>
      </c>
      <c r="EV103" s="45">
        <f t="shared" si="209"/>
        <v>5.6000000000000001E-2</v>
      </c>
      <c r="EY103" s="41" t="s">
        <v>2293</v>
      </c>
      <c r="EZ103" s="519">
        <f t="shared" si="210"/>
        <v>1</v>
      </c>
      <c r="FA103" s="519">
        <f t="shared" si="224"/>
        <v>1</v>
      </c>
      <c r="FB103" s="519">
        <f t="shared" si="224"/>
        <v>1</v>
      </c>
      <c r="FC103" s="519">
        <f t="shared" si="224"/>
        <v>1</v>
      </c>
      <c r="FD103" s="519">
        <f t="shared" si="224"/>
        <v>1</v>
      </c>
      <c r="FE103" s="519">
        <f t="shared" si="224"/>
        <v>1</v>
      </c>
      <c r="FF103" s="519">
        <f t="shared" si="224"/>
        <v>1</v>
      </c>
      <c r="FG103" s="519">
        <f t="shared" si="224"/>
        <v>1</v>
      </c>
      <c r="FH103" s="519">
        <f t="shared" si="224"/>
        <v>1</v>
      </c>
      <c r="FI103" s="519">
        <f t="shared" si="224"/>
        <v>1</v>
      </c>
      <c r="FJ103" s="519">
        <f t="shared" si="224"/>
        <v>1</v>
      </c>
      <c r="FK103" s="443" t="s">
        <v>2122</v>
      </c>
      <c r="FL103" s="519">
        <f t="shared" si="224"/>
        <v>1</v>
      </c>
      <c r="FM103" s="519">
        <f t="shared" si="224"/>
        <v>1</v>
      </c>
      <c r="FN103" s="519">
        <f t="shared" si="224"/>
        <v>1</v>
      </c>
      <c r="FO103" s="519">
        <f t="shared" si="224"/>
        <v>1</v>
      </c>
      <c r="FP103" s="519">
        <f t="shared" si="224"/>
        <v>1</v>
      </c>
      <c r="FQ103" s="519">
        <f t="shared" si="224"/>
        <v>1</v>
      </c>
      <c r="FR103" s="519">
        <f t="shared" si="224"/>
        <v>1</v>
      </c>
      <c r="FS103" s="519">
        <f t="shared" si="224"/>
        <v>1</v>
      </c>
      <c r="FT103" s="519">
        <f t="shared" si="224"/>
        <v>1</v>
      </c>
      <c r="FU103" s="519">
        <f t="shared" si="224"/>
        <v>1</v>
      </c>
      <c r="FV103" s="519">
        <f t="shared" si="224"/>
        <v>1</v>
      </c>
      <c r="FW103" s="519">
        <f t="shared" si="224"/>
        <v>1</v>
      </c>
      <c r="FX103" s="519">
        <f t="shared" si="224"/>
        <v>1</v>
      </c>
      <c r="FY103" s="519">
        <f t="shared" si="224"/>
        <v>1</v>
      </c>
      <c r="FZ103" s="519">
        <f t="shared" si="224"/>
        <v>1</v>
      </c>
      <c r="GA103" s="519">
        <f t="shared" si="224"/>
        <v>1</v>
      </c>
      <c r="GB103" s="519">
        <f t="shared" si="224"/>
        <v>1</v>
      </c>
      <c r="GC103" s="519">
        <f t="shared" si="224"/>
        <v>1</v>
      </c>
      <c r="GD103" s="519">
        <f t="shared" si="224"/>
        <v>1</v>
      </c>
      <c r="GE103" s="519">
        <f t="shared" si="224"/>
        <v>1</v>
      </c>
      <c r="GF103" s="519">
        <f t="shared" si="224"/>
        <v>1</v>
      </c>
    </row>
    <row r="104" spans="117:188">
      <c r="DM104" s="41">
        <v>19</v>
      </c>
      <c r="DN104" s="41">
        <v>16</v>
      </c>
      <c r="DO104" s="41" t="str">
        <f t="shared" si="222"/>
        <v>処遇加算なし特定加算なしベア加算なしから新加算Ⅴ（12）</v>
      </c>
      <c r="DP104" s="45">
        <f t="shared" si="193"/>
        <v>0.19400000000000001</v>
      </c>
      <c r="DQ104" s="45">
        <f t="shared" si="194"/>
        <v>0.16400000000000001</v>
      </c>
      <c r="DR104" s="45">
        <f t="shared" si="195"/>
        <v>0.19400000000000001</v>
      </c>
      <c r="DS104" s="45">
        <f t="shared" si="196"/>
        <v>0.18</v>
      </c>
      <c r="DT104" s="45" t="e">
        <f t="shared" si="197"/>
        <v>#VALUE!</v>
      </c>
      <c r="DU104" s="45">
        <f t="shared" si="198"/>
        <v>4.2999999999999997E-2</v>
      </c>
      <c r="DV104" s="45" t="e">
        <f t="shared" si="199"/>
        <v>#VALUE!</v>
      </c>
      <c r="DW104" s="45" t="e">
        <f t="shared" si="200"/>
        <v>#VALUE!</v>
      </c>
      <c r="DX104" s="45">
        <f t="shared" si="201"/>
        <v>6.9000000000000006E-2</v>
      </c>
      <c r="DY104" s="45">
        <f t="shared" si="202"/>
        <v>7.5999999999999998E-2</v>
      </c>
      <c r="DZ104" s="45">
        <f t="shared" si="203"/>
        <v>7.5999999999999998E-2</v>
      </c>
      <c r="EA104" s="45" t="e">
        <f t="shared" si="204"/>
        <v>#VALUE!</v>
      </c>
      <c r="EB104" s="45">
        <f t="shared" si="205"/>
        <v>4.9999999999999996E-2</v>
      </c>
      <c r="EC104" s="45">
        <f t="shared" si="206"/>
        <v>4.7E-2</v>
      </c>
      <c r="ED104" s="45">
        <f t="shared" si="207"/>
        <v>4.5999999999999999E-2</v>
      </c>
      <c r="EE104" s="45" t="e">
        <f t="shared" ref="EE104:EU104" si="229">CN18-BC$21</f>
        <v>#VALUE!</v>
      </c>
      <c r="EF104" s="45">
        <f t="shared" si="229"/>
        <v>4.9999999999999996E-2</v>
      </c>
      <c r="EG104" s="45">
        <f t="shared" si="229"/>
        <v>6.7000000000000004E-2</v>
      </c>
      <c r="EH104" s="45">
        <f t="shared" si="229"/>
        <v>6.7000000000000004E-2</v>
      </c>
      <c r="EI104" s="45">
        <f t="shared" si="229"/>
        <v>9.2999999999999999E-2</v>
      </c>
      <c r="EJ104" s="45">
        <f t="shared" si="229"/>
        <v>6.0000000000000005E-2</v>
      </c>
      <c r="EK104" s="45">
        <f t="shared" si="229"/>
        <v>7.8E-2</v>
      </c>
      <c r="EL104" s="45">
        <f t="shared" si="229"/>
        <v>6.1000000000000006E-2</v>
      </c>
      <c r="EM104" s="45" t="e">
        <f t="shared" si="229"/>
        <v>#VALUE!</v>
      </c>
      <c r="EN104" s="45" t="e">
        <f t="shared" si="229"/>
        <v>#VALUE!</v>
      </c>
      <c r="EO104" s="45">
        <f t="shared" si="229"/>
        <v>0.11</v>
      </c>
      <c r="EP104" s="45">
        <f t="shared" si="229"/>
        <v>0.10200000000000001</v>
      </c>
      <c r="EQ104" s="45" t="e">
        <f t="shared" si="229"/>
        <v>#VALUE!</v>
      </c>
      <c r="ER104" s="45" t="e">
        <f t="shared" si="229"/>
        <v>#VALUE!</v>
      </c>
      <c r="ES104" s="45" t="e">
        <f t="shared" si="229"/>
        <v>#VALUE!</v>
      </c>
      <c r="ET104" s="45" t="e">
        <f t="shared" si="229"/>
        <v>#VALUE!</v>
      </c>
      <c r="EU104" s="45" t="e">
        <f t="shared" si="229"/>
        <v>#VALUE!</v>
      </c>
      <c r="EV104" s="45" t="e">
        <f t="shared" si="209"/>
        <v>#VALUE!</v>
      </c>
      <c r="EY104" s="41" t="s">
        <v>2294</v>
      </c>
      <c r="EZ104" s="519">
        <f t="shared" si="210"/>
        <v>1</v>
      </c>
      <c r="FA104" s="519">
        <f t="shared" si="224"/>
        <v>1</v>
      </c>
      <c r="FB104" s="519">
        <f t="shared" si="224"/>
        <v>1</v>
      </c>
      <c r="FC104" s="519">
        <f t="shared" si="224"/>
        <v>1</v>
      </c>
      <c r="FD104" s="443" t="s">
        <v>2122</v>
      </c>
      <c r="FE104" s="519">
        <f t="shared" si="224"/>
        <v>1</v>
      </c>
      <c r="FF104" s="443" t="s">
        <v>2122</v>
      </c>
      <c r="FG104" s="519" t="e">
        <f t="shared" si="224"/>
        <v>#VALUE!</v>
      </c>
      <c r="FH104" s="519">
        <f t="shared" si="224"/>
        <v>1</v>
      </c>
      <c r="FI104" s="519">
        <f t="shared" si="224"/>
        <v>1</v>
      </c>
      <c r="FJ104" s="519">
        <f t="shared" si="224"/>
        <v>1</v>
      </c>
      <c r="FK104" s="443" t="s">
        <v>2122</v>
      </c>
      <c r="FL104" s="519">
        <f t="shared" si="224"/>
        <v>1</v>
      </c>
      <c r="FM104" s="519">
        <f t="shared" si="224"/>
        <v>1</v>
      </c>
      <c r="FN104" s="519">
        <f t="shared" si="224"/>
        <v>1</v>
      </c>
      <c r="FO104" s="443" t="s">
        <v>2122</v>
      </c>
      <c r="FP104" s="519">
        <f t="shared" si="224"/>
        <v>1</v>
      </c>
      <c r="FQ104" s="519">
        <f t="shared" si="224"/>
        <v>1</v>
      </c>
      <c r="FR104" s="519">
        <f t="shared" si="224"/>
        <v>1</v>
      </c>
      <c r="FS104" s="519">
        <f t="shared" si="224"/>
        <v>1</v>
      </c>
      <c r="FT104" s="519">
        <f t="shared" si="224"/>
        <v>1</v>
      </c>
      <c r="FU104" s="519">
        <f t="shared" si="224"/>
        <v>1</v>
      </c>
      <c r="FV104" s="519">
        <f t="shared" si="224"/>
        <v>1</v>
      </c>
      <c r="FW104" s="443" t="s">
        <v>2122</v>
      </c>
      <c r="FX104" s="443" t="s">
        <v>2122</v>
      </c>
      <c r="FY104" s="519">
        <f t="shared" si="224"/>
        <v>1</v>
      </c>
      <c r="FZ104" s="519">
        <f t="shared" si="224"/>
        <v>1</v>
      </c>
      <c r="GA104" s="443" t="s">
        <v>2122</v>
      </c>
      <c r="GB104" s="443" t="s">
        <v>2122</v>
      </c>
      <c r="GC104" s="443" t="s">
        <v>2122</v>
      </c>
      <c r="GD104" s="443" t="s">
        <v>2122</v>
      </c>
      <c r="GE104" s="443" t="s">
        <v>2122</v>
      </c>
      <c r="GF104" s="443" t="s">
        <v>2122</v>
      </c>
    </row>
    <row r="105" spans="117:188">
      <c r="DM105" s="41">
        <v>19</v>
      </c>
      <c r="DN105" s="41">
        <v>17</v>
      </c>
      <c r="DO105" s="41" t="str">
        <f t="shared" si="222"/>
        <v>処遇加算なし特定加算なしベア加算なしから新加算Ⅴ（13）</v>
      </c>
      <c r="DP105" s="45">
        <f t="shared" si="193"/>
        <v>0.184</v>
      </c>
      <c r="DQ105" s="45">
        <f t="shared" si="194"/>
        <v>0.154</v>
      </c>
      <c r="DR105" s="45">
        <f t="shared" si="195"/>
        <v>0.184</v>
      </c>
      <c r="DS105" s="45">
        <f t="shared" si="196"/>
        <v>0.17</v>
      </c>
      <c r="DT105" s="45">
        <f t="shared" si="197"/>
        <v>0.10899999999999999</v>
      </c>
      <c r="DU105" s="45">
        <f t="shared" si="198"/>
        <v>4.0999999999999995E-2</v>
      </c>
      <c r="DV105" s="45">
        <f t="shared" si="199"/>
        <v>8.6999999999999994E-2</v>
      </c>
      <c r="DW105" s="45">
        <f t="shared" si="200"/>
        <v>8.6999999999999994E-2</v>
      </c>
      <c r="DX105" s="45">
        <f t="shared" si="201"/>
        <v>7.8E-2</v>
      </c>
      <c r="DY105" s="45">
        <f t="shared" si="202"/>
        <v>5.7999999999999996E-2</v>
      </c>
      <c r="DZ105" s="45">
        <f t="shared" si="203"/>
        <v>5.7999999999999996E-2</v>
      </c>
      <c r="EA105" s="45" t="e">
        <f t="shared" si="204"/>
        <v>#VALUE!</v>
      </c>
      <c r="EB105" s="45">
        <f t="shared" si="205"/>
        <v>4.8000000000000001E-2</v>
      </c>
      <c r="EC105" s="45">
        <f t="shared" si="206"/>
        <v>4.4999999999999998E-2</v>
      </c>
      <c r="ED105" s="45">
        <f t="shared" si="207"/>
        <v>4.3999999999999997E-2</v>
      </c>
      <c r="EE105" s="45">
        <f t="shared" ref="EE105:EU105" si="230">CN19-BC$21</f>
        <v>4.8000000000000001E-2</v>
      </c>
      <c r="EF105" s="45">
        <f t="shared" si="230"/>
        <v>4.8000000000000001E-2</v>
      </c>
      <c r="EG105" s="45">
        <f t="shared" si="230"/>
        <v>7.6999999999999999E-2</v>
      </c>
      <c r="EH105" s="45">
        <f t="shared" si="230"/>
        <v>7.6999999999999999E-2</v>
      </c>
      <c r="EI105" s="45">
        <f t="shared" si="230"/>
        <v>0.10299999999999999</v>
      </c>
      <c r="EJ105" s="45">
        <f t="shared" si="230"/>
        <v>7.0000000000000007E-2</v>
      </c>
      <c r="EK105" s="45">
        <f t="shared" si="230"/>
        <v>8.7999999999999995E-2</v>
      </c>
      <c r="EL105" s="45">
        <f t="shared" si="230"/>
        <v>7.1000000000000008E-2</v>
      </c>
      <c r="EM105" s="45">
        <f t="shared" si="230"/>
        <v>7.0000000000000007E-2</v>
      </c>
      <c r="EN105" s="45">
        <f t="shared" si="230"/>
        <v>7.0000000000000007E-2</v>
      </c>
      <c r="EO105" s="45">
        <f t="shared" si="230"/>
        <v>0.109</v>
      </c>
      <c r="EP105" s="45">
        <f t="shared" si="230"/>
        <v>0.10100000000000001</v>
      </c>
      <c r="EQ105" s="45">
        <f t="shared" si="230"/>
        <v>4.8000000000000001E-2</v>
      </c>
      <c r="ER105" s="45">
        <f t="shared" si="230"/>
        <v>5.8999999999999997E-2</v>
      </c>
      <c r="ES105" s="45">
        <f t="shared" si="230"/>
        <v>5.8999999999999997E-2</v>
      </c>
      <c r="ET105" s="45">
        <f t="shared" si="230"/>
        <v>4.9000000000000002E-2</v>
      </c>
      <c r="EU105" s="45">
        <f t="shared" si="230"/>
        <v>4.8000000000000001E-2</v>
      </c>
      <c r="EV105" s="45">
        <f t="shared" si="209"/>
        <v>4.8000000000000001E-2</v>
      </c>
      <c r="EY105" s="41" t="s">
        <v>2295</v>
      </c>
      <c r="EZ105" s="519">
        <f t="shared" si="210"/>
        <v>1</v>
      </c>
      <c r="FA105" s="519">
        <f t="shared" si="224"/>
        <v>1</v>
      </c>
      <c r="FB105" s="519">
        <f t="shared" si="224"/>
        <v>1</v>
      </c>
      <c r="FC105" s="519">
        <f t="shared" si="224"/>
        <v>1</v>
      </c>
      <c r="FD105" s="519">
        <f t="shared" si="224"/>
        <v>1</v>
      </c>
      <c r="FE105" s="519">
        <f t="shared" si="224"/>
        <v>1</v>
      </c>
      <c r="FF105" s="519">
        <f t="shared" si="224"/>
        <v>1</v>
      </c>
      <c r="FG105" s="519">
        <f t="shared" si="224"/>
        <v>1</v>
      </c>
      <c r="FH105" s="519">
        <f t="shared" si="224"/>
        <v>1</v>
      </c>
      <c r="FI105" s="519">
        <f t="shared" si="224"/>
        <v>1</v>
      </c>
      <c r="FJ105" s="519">
        <f t="shared" si="224"/>
        <v>1</v>
      </c>
      <c r="FK105" s="443" t="s">
        <v>2122</v>
      </c>
      <c r="FL105" s="519">
        <f t="shared" si="224"/>
        <v>1</v>
      </c>
      <c r="FM105" s="519">
        <f t="shared" si="224"/>
        <v>1</v>
      </c>
      <c r="FN105" s="519">
        <f t="shared" si="224"/>
        <v>1</v>
      </c>
      <c r="FO105" s="519">
        <f t="shared" si="224"/>
        <v>1</v>
      </c>
      <c r="FP105" s="519">
        <f t="shared" si="224"/>
        <v>1</v>
      </c>
      <c r="FQ105" s="519">
        <f t="shared" si="224"/>
        <v>1</v>
      </c>
      <c r="FR105" s="519">
        <f t="shared" si="224"/>
        <v>1</v>
      </c>
      <c r="FS105" s="519">
        <f t="shared" si="224"/>
        <v>1</v>
      </c>
      <c r="FT105" s="519">
        <f t="shared" si="224"/>
        <v>1</v>
      </c>
      <c r="FU105" s="519">
        <f t="shared" si="224"/>
        <v>1</v>
      </c>
      <c r="FV105" s="519">
        <f t="shared" si="224"/>
        <v>1</v>
      </c>
      <c r="FW105" s="519">
        <f t="shared" si="224"/>
        <v>1</v>
      </c>
      <c r="FX105" s="519">
        <f t="shared" si="224"/>
        <v>1</v>
      </c>
      <c r="FY105" s="519">
        <f t="shared" si="224"/>
        <v>1</v>
      </c>
      <c r="FZ105" s="519">
        <f t="shared" si="224"/>
        <v>1</v>
      </c>
      <c r="GA105" s="519">
        <f t="shared" si="224"/>
        <v>1</v>
      </c>
      <c r="GB105" s="519">
        <f t="shared" si="224"/>
        <v>1</v>
      </c>
      <c r="GC105" s="519">
        <f t="shared" si="224"/>
        <v>1</v>
      </c>
      <c r="GD105" s="519">
        <f t="shared" si="224"/>
        <v>1</v>
      </c>
      <c r="GE105" s="519">
        <f t="shared" si="224"/>
        <v>1</v>
      </c>
      <c r="GF105" s="519">
        <f t="shared" si="224"/>
        <v>1</v>
      </c>
    </row>
    <row r="106" spans="117:188">
      <c r="DM106" s="41">
        <v>19</v>
      </c>
      <c r="DN106" s="41">
        <v>18</v>
      </c>
      <c r="DO106" s="41" t="str">
        <f t="shared" si="222"/>
        <v>処遇加算なし特定加算なしベア加算なしから新加算Ⅴ（14）</v>
      </c>
      <c r="DP106" s="45">
        <f t="shared" si="193"/>
        <v>0.13900000000000001</v>
      </c>
      <c r="DQ106" s="45">
        <f t="shared" si="194"/>
        <v>0.109</v>
      </c>
      <c r="DR106" s="45">
        <f t="shared" si="195"/>
        <v>0.13900000000000001</v>
      </c>
      <c r="DS106" s="45">
        <f t="shared" si="196"/>
        <v>0.125</v>
      </c>
      <c r="DT106" s="45">
        <f t="shared" si="197"/>
        <v>6.4000000000000001E-2</v>
      </c>
      <c r="DU106" s="45">
        <f t="shared" si="198"/>
        <v>0.03</v>
      </c>
      <c r="DV106" s="45">
        <f t="shared" si="199"/>
        <v>5.9000000000000004E-2</v>
      </c>
      <c r="DW106" s="45">
        <f t="shared" si="200"/>
        <v>5.9000000000000004E-2</v>
      </c>
      <c r="DX106" s="45">
        <f t="shared" si="201"/>
        <v>0.05</v>
      </c>
      <c r="DY106" s="45">
        <f t="shared" si="202"/>
        <v>0.04</v>
      </c>
      <c r="DZ106" s="45">
        <f t="shared" si="203"/>
        <v>0.04</v>
      </c>
      <c r="EA106" s="45" t="e">
        <f t="shared" si="204"/>
        <v>#VALUE!</v>
      </c>
      <c r="EB106" s="45">
        <f t="shared" si="205"/>
        <v>3.4999999999999996E-2</v>
      </c>
      <c r="EC106" s="45">
        <f t="shared" si="206"/>
        <v>3.2000000000000001E-2</v>
      </c>
      <c r="ED106" s="45">
        <f t="shared" si="207"/>
        <v>3.1E-2</v>
      </c>
      <c r="EE106" s="45">
        <f t="shared" ref="EE106:EU106" si="231">CN20-BC$21</f>
        <v>3.4999999999999996E-2</v>
      </c>
      <c r="EF106" s="45">
        <f t="shared" si="231"/>
        <v>3.4999999999999996E-2</v>
      </c>
      <c r="EG106" s="45">
        <f t="shared" si="231"/>
        <v>5.1000000000000004E-2</v>
      </c>
      <c r="EH106" s="45">
        <f t="shared" si="231"/>
        <v>5.1000000000000004E-2</v>
      </c>
      <c r="EI106" s="45">
        <f t="shared" si="231"/>
        <v>7.6999999999999999E-2</v>
      </c>
      <c r="EJ106" s="45">
        <f t="shared" si="231"/>
        <v>0.05</v>
      </c>
      <c r="EK106" s="45">
        <f t="shared" si="231"/>
        <v>6.8000000000000005E-2</v>
      </c>
      <c r="EL106" s="45">
        <f t="shared" si="231"/>
        <v>5.1000000000000004E-2</v>
      </c>
      <c r="EM106" s="45">
        <f t="shared" si="231"/>
        <v>0.05</v>
      </c>
      <c r="EN106" s="45">
        <f t="shared" si="231"/>
        <v>0.05</v>
      </c>
      <c r="EO106" s="45">
        <f t="shared" si="231"/>
        <v>7.1000000000000008E-2</v>
      </c>
      <c r="EP106" s="45">
        <f t="shared" si="231"/>
        <v>6.3E-2</v>
      </c>
      <c r="EQ106" s="45">
        <f t="shared" si="231"/>
        <v>3.7000000000000005E-2</v>
      </c>
      <c r="ER106" s="45">
        <f t="shared" si="231"/>
        <v>4.1000000000000002E-2</v>
      </c>
      <c r="ES106" s="45">
        <f t="shared" si="231"/>
        <v>4.1000000000000002E-2</v>
      </c>
      <c r="ET106" s="45">
        <f t="shared" si="231"/>
        <v>3.5999999999999997E-2</v>
      </c>
      <c r="EU106" s="45">
        <f t="shared" si="231"/>
        <v>3.5000000000000003E-2</v>
      </c>
      <c r="EV106" s="45">
        <f t="shared" si="209"/>
        <v>3.5000000000000003E-2</v>
      </c>
      <c r="EY106" s="41" t="s">
        <v>2296</v>
      </c>
      <c r="EZ106" s="519">
        <f t="shared" si="210"/>
        <v>1</v>
      </c>
      <c r="FA106" s="519">
        <f t="shared" si="224"/>
        <v>1</v>
      </c>
      <c r="FB106" s="519">
        <f t="shared" si="224"/>
        <v>1</v>
      </c>
      <c r="FC106" s="519">
        <f t="shared" si="224"/>
        <v>1</v>
      </c>
      <c r="FD106" s="519">
        <f t="shared" si="224"/>
        <v>1</v>
      </c>
      <c r="FE106" s="519">
        <f t="shared" si="224"/>
        <v>1</v>
      </c>
      <c r="FF106" s="519">
        <f t="shared" si="224"/>
        <v>1</v>
      </c>
      <c r="FG106" s="519">
        <f t="shared" si="224"/>
        <v>1</v>
      </c>
      <c r="FH106" s="519">
        <f t="shared" si="224"/>
        <v>1</v>
      </c>
      <c r="FI106" s="519">
        <f t="shared" si="224"/>
        <v>1</v>
      </c>
      <c r="FJ106" s="519">
        <f t="shared" si="224"/>
        <v>1</v>
      </c>
      <c r="FK106" s="443" t="s">
        <v>2122</v>
      </c>
      <c r="FL106" s="519">
        <f t="shared" si="224"/>
        <v>1</v>
      </c>
      <c r="FM106" s="519">
        <f t="shared" si="224"/>
        <v>1</v>
      </c>
      <c r="FN106" s="519">
        <f t="shared" si="224"/>
        <v>1</v>
      </c>
      <c r="FO106" s="519">
        <f t="shared" si="224"/>
        <v>1</v>
      </c>
      <c r="FP106" s="519">
        <f t="shared" si="224"/>
        <v>1</v>
      </c>
      <c r="FQ106" s="519">
        <f t="shared" si="224"/>
        <v>1</v>
      </c>
      <c r="FR106" s="519">
        <f t="shared" si="224"/>
        <v>1</v>
      </c>
      <c r="FS106" s="519">
        <f t="shared" si="224"/>
        <v>1</v>
      </c>
      <c r="FT106" s="519">
        <f t="shared" si="224"/>
        <v>1</v>
      </c>
      <c r="FU106" s="519">
        <f t="shared" si="224"/>
        <v>1</v>
      </c>
      <c r="FV106" s="519">
        <f t="shared" si="224"/>
        <v>1</v>
      </c>
      <c r="FW106" s="519">
        <f t="shared" si="224"/>
        <v>1</v>
      </c>
      <c r="FX106" s="519">
        <f t="shared" si="224"/>
        <v>1</v>
      </c>
      <c r="FY106" s="519">
        <f t="shared" si="224"/>
        <v>1</v>
      </c>
      <c r="FZ106" s="519">
        <f t="shared" si="224"/>
        <v>1</v>
      </c>
      <c r="GA106" s="519">
        <f t="shared" si="224"/>
        <v>1</v>
      </c>
      <c r="GB106" s="519">
        <f t="shared" si="224"/>
        <v>1</v>
      </c>
      <c r="GC106" s="519">
        <f t="shared" si="224"/>
        <v>1</v>
      </c>
      <c r="GD106" s="519">
        <f t="shared" si="224"/>
        <v>1</v>
      </c>
      <c r="GE106" s="519">
        <f t="shared" si="224"/>
        <v>1</v>
      </c>
      <c r="GF106" s="519">
        <f t="shared" si="224"/>
        <v>1</v>
      </c>
    </row>
  </sheetData>
  <sortState xmlns:xlrd2="http://schemas.microsoft.com/office/spreadsheetml/2017/richdata2" ref="AL3:AN21">
    <sortCondition ref="AL3:AL21"/>
  </sortState>
  <mergeCells count="1">
    <mergeCell ref="AL2:AM2"/>
  </mergeCells>
  <phoneticPr fontId="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53</vt:i4>
      </vt:variant>
    </vt:vector>
  </HeadingPairs>
  <TitlesOfParts>
    <vt:vector size="61" baseType="lpstr">
      <vt:lpstr>基本情報入力シート</vt:lpstr>
      <vt:lpstr>別紙様式3-1</vt:lpstr>
      <vt:lpstr>別紙様式3-2（４・５月）</vt:lpstr>
      <vt:lpstr>別紙様式3-3（６月以降分）</vt:lpstr>
      <vt:lpstr>【参考】数式用</vt:lpstr>
      <vt:lpstr>【参考】数式用2</vt:lpstr>
      <vt:lpstr>【参考】数式用3</vt:lpstr>
      <vt:lpstr>【参考】数式用4</vt:lpstr>
      <vt:lpstr>【参考】数式用!Print_Area</vt:lpstr>
      <vt:lpstr>基本情報入力シート!Print_Area</vt:lpstr>
      <vt:lpstr>'別紙様式3-1'!Print_Area</vt:lpstr>
      <vt:lpstr>'別紙様式3-2（４・５月）'!Print_Area</vt:lpstr>
      <vt:lpstr>'別紙様式3-3（６月以降分）'!Print_Area</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2025-07-07T07:06:12Z</dcterms:created>
  <dcterms:modified xsi:type="dcterms:W3CDTF">2025-07-09T06:25:07Z</dcterms:modified>
</cp:coreProperties>
</file>